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_MEDEWERKERS\STEVEN DE LOOZE\2017 Steven\Barema's\KO\"/>
    </mc:Choice>
  </mc:AlternateContent>
  <bookViews>
    <workbookView xWindow="120" yWindow="120" windowWidth="14955" windowHeight="8700"/>
  </bookViews>
  <sheets>
    <sheet name="Inhoud" sheetId="21" r:id="rId1"/>
    <sheet name="Fasering" sheetId="1" r:id="rId2"/>
    <sheet name="L4" sheetId="4" r:id="rId3"/>
    <sheet name="L3" sheetId="7" r:id="rId4"/>
    <sheet name="L2" sheetId="8" r:id="rId5"/>
    <sheet name="A1" sheetId="9" r:id="rId6"/>
    <sheet name="A2" sheetId="10" r:id="rId7"/>
    <sheet name="A3" sheetId="11" r:id="rId8"/>
    <sheet name="MV2" sheetId="12" r:id="rId9"/>
    <sheet name="B3" sheetId="13" r:id="rId10"/>
    <sheet name="B2B" sheetId="14" r:id="rId11"/>
    <sheet name="B2A" sheetId="2" r:id="rId12"/>
    <sheet name="B1C" sheetId="15" r:id="rId13"/>
    <sheet name="B1B" sheetId="16" r:id="rId14"/>
    <sheet name="MV1" sheetId="5" r:id="rId15"/>
    <sheet name="MV1bis" sheetId="22" r:id="rId16"/>
    <sheet name="L1" sheetId="17" r:id="rId17"/>
    <sheet name="K3" sheetId="18" r:id="rId18"/>
    <sheet name="G1" sheetId="19" r:id="rId19"/>
    <sheet name="GS" sheetId="20" r:id="rId20"/>
    <sheet name="GEW" sheetId="3" r:id="rId21"/>
  </sheets>
  <definedNames>
    <definedName name="_xlnm.Print_Area" localSheetId="13">B1B!$A$1:$AU$38</definedName>
    <definedName name="_xlnm.Print_Area" localSheetId="12">B1C!$A$1:$AU$37</definedName>
    <definedName name="_xlnm.Print_Area" localSheetId="11">B2A!$A$1:$AU$37</definedName>
    <definedName name="_xlnm.Print_Area" localSheetId="9">'B3'!$A$1:$AU$36</definedName>
    <definedName name="_xlnm.Print_Area" localSheetId="4">'L2'!$A$1:$AU$38</definedName>
    <definedName name="_xlnm.Print_Titles" localSheetId="5">'A1'!$A:$A</definedName>
    <definedName name="_xlnm.Print_Titles" localSheetId="6">'A2'!$A:$A</definedName>
    <definedName name="_xlnm.Print_Titles" localSheetId="7">'A3'!$A:$A</definedName>
    <definedName name="_xlnm.Print_Titles" localSheetId="13">B1B!$A:$A</definedName>
    <definedName name="_xlnm.Print_Titles" localSheetId="12">B1C!$A:$A</definedName>
    <definedName name="_xlnm.Print_Titles" localSheetId="11">B2A!$A:$A</definedName>
    <definedName name="_xlnm.Print_Titles" localSheetId="10">B2B!$A:$A</definedName>
    <definedName name="_xlnm.Print_Titles" localSheetId="9">'B3'!$A:$A</definedName>
    <definedName name="_xlnm.Print_Titles" localSheetId="18">'G1'!$A:$A</definedName>
    <definedName name="_xlnm.Print_Titles" localSheetId="19">GS!$A:$A</definedName>
    <definedName name="_xlnm.Print_Titles" localSheetId="17">'K3'!$A:$A</definedName>
    <definedName name="_xlnm.Print_Titles" localSheetId="16">'L1'!$A:$A</definedName>
    <definedName name="_xlnm.Print_Titles" localSheetId="4">'L2'!$A:$A</definedName>
    <definedName name="_xlnm.Print_Titles" localSheetId="3">'L3'!$A:$A</definedName>
    <definedName name="_xlnm.Print_Titles" localSheetId="2">'L4'!$A:$A</definedName>
    <definedName name="_xlnm.Print_Titles" localSheetId="14">'MV1'!$A:$A</definedName>
    <definedName name="_xlnm.Print_Titles" localSheetId="15">MV1bis!$A:$A</definedName>
    <definedName name="_xlnm.Print_Titles" localSheetId="8">'MV2'!$A:$A</definedName>
  </definedNames>
  <calcPr calcId="162913"/>
</workbook>
</file>

<file path=xl/calcChain.xml><?xml version="1.0" encoding="utf-8"?>
<calcChain xmlns="http://schemas.openxmlformats.org/spreadsheetml/2006/main">
  <c r="H10" i="4" l="1"/>
  <c r="AH2" i="7" l="1"/>
  <c r="AK3" i="7"/>
  <c r="AH2" i="8"/>
  <c r="AK3" i="8"/>
  <c r="AH2" i="9"/>
  <c r="AK3" i="9"/>
  <c r="AH2" i="10"/>
  <c r="AK3" i="10"/>
  <c r="AH2" i="11"/>
  <c r="G11" i="1" l="1"/>
  <c r="G10" i="1"/>
  <c r="G9" i="1"/>
  <c r="G8" i="1"/>
  <c r="G7" i="1"/>
  <c r="G6" i="1"/>
  <c r="D11" i="1"/>
  <c r="D10" i="1"/>
  <c r="D9" i="1"/>
  <c r="D8" i="1"/>
  <c r="D7" i="1"/>
  <c r="D6" i="1"/>
  <c r="D13" i="1" s="1"/>
  <c r="P11" i="22" l="1"/>
  <c r="Q11" i="22" s="1"/>
  <c r="P8" i="22"/>
  <c r="Y35" i="22"/>
  <c r="Z35" i="22" s="1"/>
  <c r="Y34" i="22"/>
  <c r="Z34" i="22" s="1"/>
  <c r="Y33" i="22"/>
  <c r="Z33" i="22" s="1"/>
  <c r="Y32" i="22"/>
  <c r="Z32" i="22" s="1"/>
  <c r="Y31" i="22"/>
  <c r="Z31" i="22" s="1"/>
  <c r="Y30" i="22"/>
  <c r="Z30" i="22" s="1"/>
  <c r="Y29" i="22"/>
  <c r="Z29" i="22" s="1"/>
  <c r="Y28" i="22"/>
  <c r="Z28" i="22" s="1"/>
  <c r="Y27" i="22"/>
  <c r="Z27" i="22" s="1"/>
  <c r="Y26" i="22"/>
  <c r="Z26" i="22" s="1"/>
  <c r="Y25" i="22"/>
  <c r="Z25" i="22" s="1"/>
  <c r="Y24" i="22"/>
  <c r="Z24" i="22" s="1"/>
  <c r="Y23" i="22"/>
  <c r="Z23" i="22" s="1"/>
  <c r="Y22" i="22"/>
  <c r="Z22" i="22" s="1"/>
  <c r="Y21" i="22"/>
  <c r="Z21" i="22" s="1"/>
  <c r="Y20" i="22"/>
  <c r="Z20" i="22" s="1"/>
  <c r="Y19" i="22"/>
  <c r="Z19" i="22" s="1"/>
  <c r="Y18" i="22"/>
  <c r="Z18" i="22" s="1"/>
  <c r="Y17" i="22"/>
  <c r="Z17" i="22" s="1"/>
  <c r="Y16" i="22"/>
  <c r="Z16" i="22" s="1"/>
  <c r="Y15" i="22"/>
  <c r="Z15" i="22" s="1"/>
  <c r="Y14" i="22"/>
  <c r="Z14" i="22" s="1"/>
  <c r="Y13" i="22"/>
  <c r="Z13" i="22" s="1"/>
  <c r="Y12" i="22"/>
  <c r="Z12" i="22" s="1"/>
  <c r="Y11" i="22"/>
  <c r="Z11" i="22" s="1"/>
  <c r="Y10" i="22"/>
  <c r="Z10" i="22" s="1"/>
  <c r="Y9" i="22"/>
  <c r="Z9" i="22" s="1"/>
  <c r="Y8" i="22"/>
  <c r="P35" i="22"/>
  <c r="Q35" i="22" s="1"/>
  <c r="P34" i="22"/>
  <c r="Q34" i="22" s="1"/>
  <c r="P33" i="22"/>
  <c r="Q33" i="22" s="1"/>
  <c r="P32" i="22"/>
  <c r="Q32" i="22" s="1"/>
  <c r="P31" i="22"/>
  <c r="Q31" i="22" s="1"/>
  <c r="P30" i="22"/>
  <c r="Q30" i="22" s="1"/>
  <c r="P29" i="22"/>
  <c r="Q29" i="22" s="1"/>
  <c r="P28" i="22"/>
  <c r="Q28" i="22" s="1"/>
  <c r="P27" i="22"/>
  <c r="Q27" i="22" s="1"/>
  <c r="P26" i="22"/>
  <c r="Q26" i="22" s="1"/>
  <c r="P25" i="22"/>
  <c r="Q25" i="22" s="1"/>
  <c r="P24" i="22"/>
  <c r="Q24" i="22" s="1"/>
  <c r="P23" i="22"/>
  <c r="Q23" i="22" s="1"/>
  <c r="P22" i="22"/>
  <c r="Q22" i="22" s="1"/>
  <c r="P21" i="22"/>
  <c r="Q21" i="22" s="1"/>
  <c r="P20" i="22"/>
  <c r="Q20" i="22" s="1"/>
  <c r="P19" i="22"/>
  <c r="Q19" i="22" s="1"/>
  <c r="P18" i="22"/>
  <c r="Q18" i="22" s="1"/>
  <c r="P17" i="22"/>
  <c r="Q17" i="22" s="1"/>
  <c r="P16" i="22"/>
  <c r="Q16" i="22" s="1"/>
  <c r="P15" i="22"/>
  <c r="Q15" i="22" s="1"/>
  <c r="P14" i="22"/>
  <c r="Q14" i="22" s="1"/>
  <c r="P13" i="22"/>
  <c r="Q13" i="22" s="1"/>
  <c r="P12" i="22"/>
  <c r="Q12" i="22" s="1"/>
  <c r="P10" i="22"/>
  <c r="Q10" i="22" s="1"/>
  <c r="P9" i="22"/>
  <c r="Q9" i="22" s="1"/>
  <c r="A9" i="22" l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K2" i="22"/>
  <c r="AH1" i="22"/>
  <c r="Z8" i="22" l="1"/>
  <c r="Q8" i="22"/>
  <c r="AH1" i="20" l="1"/>
  <c r="AH1" i="19"/>
  <c r="AH1" i="18"/>
  <c r="AH2" i="17"/>
  <c r="AH2" i="5"/>
  <c r="AH2" i="16"/>
  <c r="AH1" i="15"/>
  <c r="AH1" i="2"/>
  <c r="AH2" i="14"/>
  <c r="AH1" i="13"/>
  <c r="AH1" i="12"/>
  <c r="O3" i="4" l="1"/>
  <c r="D10" i="4" s="1"/>
  <c r="D8" i="4"/>
  <c r="A9" i="20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K2" i="20"/>
  <c r="A9" i="19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K2" i="19"/>
  <c r="A9" i="18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K2" i="18"/>
  <c r="A11" i="17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O3" i="17"/>
  <c r="AK3" i="17"/>
  <c r="A11" i="16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K3" i="16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K2" i="15"/>
  <c r="A11" i="14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K3" i="14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K2" i="13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K2" i="12"/>
  <c r="AK3" i="5"/>
  <c r="AK2" i="2"/>
  <c r="AK3" i="1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11" i="10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11" i="8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O3" i="15" l="1"/>
  <c r="D15" i="15" s="1"/>
  <c r="E15" i="15" s="1"/>
  <c r="O2" i="22"/>
  <c r="O3" i="9"/>
  <c r="D36" i="9" s="1"/>
  <c r="E36" i="9" s="1"/>
  <c r="O3" i="7"/>
  <c r="D22" i="7" s="1"/>
  <c r="E22" i="7" s="1"/>
  <c r="O3" i="14"/>
  <c r="Y32" i="14" s="1"/>
  <c r="D6" i="22"/>
  <c r="L1" i="22" s="1"/>
  <c r="D8" i="8"/>
  <c r="F8" i="8" s="1"/>
  <c r="D6" i="12"/>
  <c r="F6" i="12" s="1"/>
  <c r="D6" i="13"/>
  <c r="L1" i="13" s="1"/>
  <c r="C10" i="3"/>
  <c r="M1" i="3" s="1"/>
  <c r="D8" i="9"/>
  <c r="L1" i="9" s="1"/>
  <c r="D8" i="5"/>
  <c r="D7" i="15"/>
  <c r="AA8" i="22"/>
  <c r="AA12" i="22"/>
  <c r="R14" i="22"/>
  <c r="AA22" i="22"/>
  <c r="R15" i="22"/>
  <c r="AA30" i="22"/>
  <c r="R21" i="22"/>
  <c r="R28" i="22"/>
  <c r="R31" i="22"/>
  <c r="AA11" i="22"/>
  <c r="R20" i="22"/>
  <c r="R13" i="22"/>
  <c r="AA28" i="22"/>
  <c r="AA27" i="22"/>
  <c r="AA33" i="22"/>
  <c r="AA35" i="22"/>
  <c r="AA18" i="22"/>
  <c r="AA21" i="22"/>
  <c r="R12" i="22"/>
  <c r="R19" i="22"/>
  <c r="AA14" i="22"/>
  <c r="R24" i="22"/>
  <c r="R33" i="22"/>
  <c r="AA29" i="22"/>
  <c r="R9" i="22"/>
  <c r="AA31" i="22"/>
  <c r="R34" i="22"/>
  <c r="R16" i="22"/>
  <c r="R23" i="22"/>
  <c r="R25" i="22"/>
  <c r="R10" i="22"/>
  <c r="AA16" i="22"/>
  <c r="R11" i="22"/>
  <c r="R26" i="22"/>
  <c r="R29" i="22"/>
  <c r="AA13" i="22"/>
  <c r="AA15" i="22"/>
  <c r="AA19" i="22"/>
  <c r="R18" i="22"/>
  <c r="AA20" i="22"/>
  <c r="AA24" i="22"/>
  <c r="R27" i="22"/>
  <c r="R30" i="22"/>
  <c r="AA34" i="22"/>
  <c r="R8" i="22"/>
  <c r="AA9" i="22"/>
  <c r="AA25" i="22"/>
  <c r="R32" i="22"/>
  <c r="R35" i="22"/>
  <c r="AA10" i="22"/>
  <c r="R17" i="22"/>
  <c r="AA26" i="22"/>
  <c r="R22" i="22"/>
  <c r="AA23" i="22"/>
  <c r="AA32" i="22"/>
  <c r="AA17" i="22"/>
  <c r="D8" i="7"/>
  <c r="D8" i="11"/>
  <c r="D7" i="2"/>
  <c r="D6" i="18"/>
  <c r="F6" i="18" s="1"/>
  <c r="D8" i="10"/>
  <c r="F8" i="10" s="1"/>
  <c r="D8" i="14"/>
  <c r="L1" i="14" s="1"/>
  <c r="D8" i="17"/>
  <c r="F8" i="17" s="1"/>
  <c r="D6" i="20"/>
  <c r="F6" i="20" s="1"/>
  <c r="F6" i="22"/>
  <c r="D8" i="16"/>
  <c r="F8" i="16" s="1"/>
  <c r="D6" i="19"/>
  <c r="F6" i="19" s="1"/>
  <c r="O2" i="18"/>
  <c r="F30" i="18" s="1"/>
  <c r="O3" i="10"/>
  <c r="D11" i="10" s="1"/>
  <c r="E11" i="10" s="1"/>
  <c r="O2" i="12"/>
  <c r="D13" i="12" s="1"/>
  <c r="E13" i="12" s="1"/>
  <c r="O2" i="13"/>
  <c r="Y29" i="13" s="1"/>
  <c r="O3" i="16"/>
  <c r="Y16" i="16" s="1"/>
  <c r="O2" i="19"/>
  <c r="D32" i="19" s="1"/>
  <c r="E32" i="19" s="1"/>
  <c r="O2" i="20"/>
  <c r="Y23" i="20" s="1"/>
  <c r="O3" i="8"/>
  <c r="F13" i="8" s="1"/>
  <c r="O3" i="11"/>
  <c r="Y31" i="11" s="1"/>
  <c r="F6" i="13"/>
  <c r="P37" i="17"/>
  <c r="Y36" i="17"/>
  <c r="D36" i="17"/>
  <c r="E36" i="17" s="1"/>
  <c r="F34" i="17"/>
  <c r="P33" i="17"/>
  <c r="Y32" i="17"/>
  <c r="D32" i="17"/>
  <c r="E32" i="17" s="1"/>
  <c r="F30" i="17"/>
  <c r="P29" i="17"/>
  <c r="F36" i="17"/>
  <c r="P35" i="17"/>
  <c r="Y34" i="17"/>
  <c r="D34" i="17"/>
  <c r="E34" i="17" s="1"/>
  <c r="F32" i="17"/>
  <c r="P31" i="17"/>
  <c r="F37" i="17"/>
  <c r="Y35" i="17"/>
  <c r="P32" i="17"/>
  <c r="F29" i="17"/>
  <c r="Y37" i="17"/>
  <c r="P34" i="17"/>
  <c r="D33" i="17"/>
  <c r="E33" i="17" s="1"/>
  <c r="Y30" i="17"/>
  <c r="Y29" i="17"/>
  <c r="F28" i="17"/>
  <c r="P27" i="17"/>
  <c r="Y26" i="17"/>
  <c r="D26" i="17"/>
  <c r="E26" i="17" s="1"/>
  <c r="D37" i="17"/>
  <c r="E37" i="17" s="1"/>
  <c r="Y33" i="17"/>
  <c r="F31" i="17"/>
  <c r="Y28" i="17"/>
  <c r="F23" i="17"/>
  <c r="P22" i="17"/>
  <c r="Y21" i="17"/>
  <c r="D21" i="17"/>
  <c r="E21" i="17" s="1"/>
  <c r="F19" i="17"/>
  <c r="P18" i="17"/>
  <c r="Y17" i="17"/>
  <c r="D17" i="17"/>
  <c r="E17" i="17" s="1"/>
  <c r="F15" i="17"/>
  <c r="P14" i="17"/>
  <c r="Y13" i="17"/>
  <c r="D13" i="17"/>
  <c r="E13" i="17" s="1"/>
  <c r="P36" i="17"/>
  <c r="D35" i="17"/>
  <c r="E35" i="17" s="1"/>
  <c r="Y31" i="17"/>
  <c r="P30" i="17"/>
  <c r="D30" i="17"/>
  <c r="E30" i="17" s="1"/>
  <c r="Y27" i="17"/>
  <c r="D27" i="17"/>
  <c r="E27" i="17" s="1"/>
  <c r="Y25" i="17"/>
  <c r="F24" i="17"/>
  <c r="P23" i="17"/>
  <c r="Y22" i="17"/>
  <c r="D22" i="17"/>
  <c r="E22" i="17" s="1"/>
  <c r="F20" i="17"/>
  <c r="P19" i="17"/>
  <c r="Y18" i="17"/>
  <c r="D18" i="17"/>
  <c r="E18" i="17" s="1"/>
  <c r="F16" i="17"/>
  <c r="P15" i="17"/>
  <c r="Y14" i="17"/>
  <c r="D14" i="17"/>
  <c r="E14" i="17" s="1"/>
  <c r="F12" i="17"/>
  <c r="D11" i="17"/>
  <c r="E11" i="17" s="1"/>
  <c r="D16" i="17"/>
  <c r="E16" i="17" s="1"/>
  <c r="P17" i="17"/>
  <c r="Y20" i="17"/>
  <c r="F22" i="17"/>
  <c r="D24" i="17"/>
  <c r="E24" i="17" s="1"/>
  <c r="D29" i="17"/>
  <c r="E29" i="17" s="1"/>
  <c r="F33" i="17"/>
  <c r="F10" i="17"/>
  <c r="P16" i="17"/>
  <c r="Y19" i="17"/>
  <c r="F21" i="17"/>
  <c r="P25" i="17"/>
  <c r="D10" i="17"/>
  <c r="E10" i="17" s="1"/>
  <c r="Y10" i="17"/>
  <c r="P11" i="17"/>
  <c r="P12" i="17"/>
  <c r="Y15" i="17"/>
  <c r="F17" i="17"/>
  <c r="D19" i="17"/>
  <c r="E19" i="17" s="1"/>
  <c r="P20" i="17"/>
  <c r="Y23" i="17"/>
  <c r="P26" i="17"/>
  <c r="D28" i="17"/>
  <c r="E28" i="17" s="1"/>
  <c r="Y11" i="17"/>
  <c r="Y12" i="17"/>
  <c r="F14" i="17"/>
  <c r="F26" i="17"/>
  <c r="F13" i="17"/>
  <c r="D15" i="17"/>
  <c r="E15" i="17" s="1"/>
  <c r="D23" i="17"/>
  <c r="E23" i="17" s="1"/>
  <c r="P24" i="17"/>
  <c r="D25" i="17"/>
  <c r="E25" i="17" s="1"/>
  <c r="F35" i="17"/>
  <c r="P10" i="17"/>
  <c r="F11" i="17"/>
  <c r="D12" i="17"/>
  <c r="E12" i="17" s="1"/>
  <c r="P13" i="17"/>
  <c r="Y16" i="17"/>
  <c r="F18" i="17"/>
  <c r="D20" i="17"/>
  <c r="E20" i="17" s="1"/>
  <c r="P21" i="17"/>
  <c r="Y24" i="17"/>
  <c r="F25" i="17"/>
  <c r="F27" i="17"/>
  <c r="P28" i="17"/>
  <c r="D31" i="17"/>
  <c r="E31" i="17" s="1"/>
  <c r="F14" i="16"/>
  <c r="F11" i="16"/>
  <c r="D14" i="16"/>
  <c r="E14" i="16" s="1"/>
  <c r="Y21" i="16"/>
  <c r="Y30" i="16"/>
  <c r="F30" i="16"/>
  <c r="F29" i="16"/>
  <c r="P28" i="16"/>
  <c r="Y36" i="16"/>
  <c r="D26" i="16"/>
  <c r="E26" i="16" s="1"/>
  <c r="P20" i="16"/>
  <c r="F24" i="16"/>
  <c r="D24" i="16"/>
  <c r="E24" i="16" s="1"/>
  <c r="D15" i="16"/>
  <c r="E15" i="16" s="1"/>
  <c r="P16" i="16"/>
  <c r="F20" i="16"/>
  <c r="D9" i="15"/>
  <c r="E9" i="15" s="1"/>
  <c r="Y9" i="15"/>
  <c r="Z9" i="15" s="1"/>
  <c r="P9" i="15"/>
  <c r="F10" i="15"/>
  <c r="F11" i="15"/>
  <c r="P10" i="15"/>
  <c r="Y11" i="15"/>
  <c r="Y12" i="15"/>
  <c r="Y13" i="15"/>
  <c r="P36" i="15"/>
  <c r="Y35" i="15"/>
  <c r="D35" i="15"/>
  <c r="E35" i="15" s="1"/>
  <c r="F33" i="15"/>
  <c r="P32" i="15"/>
  <c r="F36" i="15"/>
  <c r="P35" i="15"/>
  <c r="Y34" i="15"/>
  <c r="D34" i="15"/>
  <c r="E34" i="15" s="1"/>
  <c r="F32" i="15"/>
  <c r="P31" i="15"/>
  <c r="Y30" i="15"/>
  <c r="D30" i="15"/>
  <c r="E30" i="15" s="1"/>
  <c r="F28" i="15"/>
  <c r="F35" i="15"/>
  <c r="P34" i="15"/>
  <c r="Y33" i="15"/>
  <c r="D33" i="15"/>
  <c r="E33" i="15" s="1"/>
  <c r="F31" i="15"/>
  <c r="P30" i="15"/>
  <c r="Y29" i="15"/>
  <c r="D29" i="15"/>
  <c r="E29" i="15" s="1"/>
  <c r="Y36" i="15"/>
  <c r="D36" i="15"/>
  <c r="E36" i="15" s="1"/>
  <c r="F34" i="15"/>
  <c r="P33" i="15"/>
  <c r="Y32" i="15"/>
  <c r="D32" i="15"/>
  <c r="E32" i="15" s="1"/>
  <c r="F30" i="15"/>
  <c r="P29" i="15"/>
  <c r="Y28" i="15"/>
  <c r="P28" i="15"/>
  <c r="F26" i="15"/>
  <c r="P25" i="15"/>
  <c r="Y24" i="15"/>
  <c r="D24" i="15"/>
  <c r="E24" i="15" s="1"/>
  <c r="F22" i="15"/>
  <c r="P21" i="15"/>
  <c r="Y20" i="15"/>
  <c r="D20" i="15"/>
  <c r="E20" i="15" s="1"/>
  <c r="F29" i="15"/>
  <c r="Y27" i="15"/>
  <c r="D27" i="15"/>
  <c r="E27" i="15" s="1"/>
  <c r="F25" i="15"/>
  <c r="Y31" i="15"/>
  <c r="D28" i="15"/>
  <c r="E28" i="15" s="1"/>
  <c r="P27" i="15"/>
  <c r="Y26" i="15"/>
  <c r="D26" i="15"/>
  <c r="E26" i="15" s="1"/>
  <c r="F24" i="15"/>
  <c r="D31" i="15"/>
  <c r="E31" i="15" s="1"/>
  <c r="F27" i="15"/>
  <c r="P26" i="15"/>
  <c r="Y25" i="15"/>
  <c r="D25" i="15"/>
  <c r="E25" i="15" s="1"/>
  <c r="P24" i="15"/>
  <c r="Y23" i="15"/>
  <c r="Y22" i="15"/>
  <c r="Y21" i="15"/>
  <c r="P19" i="15"/>
  <c r="Y18" i="15"/>
  <c r="D18" i="15"/>
  <c r="E18" i="15" s="1"/>
  <c r="F16" i="15"/>
  <c r="P15" i="15"/>
  <c r="Y14" i="15"/>
  <c r="D14" i="15"/>
  <c r="E14" i="15" s="1"/>
  <c r="F12" i="15"/>
  <c r="P11" i="15"/>
  <c r="F21" i="15"/>
  <c r="F20" i="15"/>
  <c r="F19" i="15"/>
  <c r="P18" i="15"/>
  <c r="Y17" i="15"/>
  <c r="D17" i="15"/>
  <c r="E17" i="15" s="1"/>
  <c r="F15" i="15"/>
  <c r="P14" i="15"/>
  <c r="F23" i="15"/>
  <c r="P20" i="15"/>
  <c r="F18" i="15"/>
  <c r="P17" i="15"/>
  <c r="Y16" i="15"/>
  <c r="D16" i="15"/>
  <c r="E16" i="15" s="1"/>
  <c r="F14" i="15"/>
  <c r="P23" i="15"/>
  <c r="D23" i="15"/>
  <c r="E23" i="15" s="1"/>
  <c r="P22" i="15"/>
  <c r="D22" i="15"/>
  <c r="E22" i="15" s="1"/>
  <c r="D21" i="15"/>
  <c r="E21" i="15" s="1"/>
  <c r="Y19" i="15"/>
  <c r="D19" i="15"/>
  <c r="E19" i="15" s="1"/>
  <c r="F17" i="15"/>
  <c r="P16" i="15"/>
  <c r="Y15" i="15"/>
  <c r="D10" i="15"/>
  <c r="E10" i="15" s="1"/>
  <c r="Y10" i="15"/>
  <c r="D11" i="15"/>
  <c r="E11" i="15" s="1"/>
  <c r="D12" i="15"/>
  <c r="E12" i="15" s="1"/>
  <c r="P12" i="15"/>
  <c r="D13" i="15"/>
  <c r="E13" i="15" s="1"/>
  <c r="P13" i="15"/>
  <c r="F9" i="15"/>
  <c r="F13" i="15"/>
  <c r="F36" i="14"/>
  <c r="Y29" i="14"/>
  <c r="Y23" i="14"/>
  <c r="F21" i="14"/>
  <c r="F13" i="12"/>
  <c r="P36" i="11"/>
  <c r="Y30" i="11"/>
  <c r="P24" i="11"/>
  <c r="F33" i="10"/>
  <c r="D21" i="10"/>
  <c r="E21" i="10" s="1"/>
  <c r="Y20" i="8"/>
  <c r="F13" i="9" l="1"/>
  <c r="P18" i="11"/>
  <c r="Q18" i="11" s="1"/>
  <c r="D21" i="11"/>
  <c r="E21" i="11" s="1"/>
  <c r="F17" i="14"/>
  <c r="F31" i="14"/>
  <c r="F14" i="14"/>
  <c r="G14" i="14" s="1"/>
  <c r="F17" i="18"/>
  <c r="D20" i="9"/>
  <c r="E20" i="9" s="1"/>
  <c r="D25" i="18"/>
  <c r="E25" i="18" s="1"/>
  <c r="Y24" i="9"/>
  <c r="Y13" i="11"/>
  <c r="D26" i="11"/>
  <c r="E26" i="11" s="1"/>
  <c r="P34" i="11"/>
  <c r="P10" i="14"/>
  <c r="R10" i="14" s="1"/>
  <c r="F16" i="14"/>
  <c r="G16" i="14" s="1"/>
  <c r="P26" i="14"/>
  <c r="D23" i="18"/>
  <c r="E23" i="18" s="1"/>
  <c r="F24" i="9"/>
  <c r="G24" i="9" s="1"/>
  <c r="D8" i="18"/>
  <c r="E8" i="18" s="1"/>
  <c r="Y11" i="18"/>
  <c r="AA11" i="18" s="1"/>
  <c r="Y20" i="18"/>
  <c r="Z20" i="18" s="1"/>
  <c r="F27" i="18"/>
  <c r="D30" i="9"/>
  <c r="E30" i="9" s="1"/>
  <c r="P35" i="9"/>
  <c r="R35" i="9" s="1"/>
  <c r="F16" i="9"/>
  <c r="F17" i="9"/>
  <c r="G17" i="9" s="1"/>
  <c r="D27" i="9"/>
  <c r="E27" i="9" s="1"/>
  <c r="F37" i="9"/>
  <c r="D23" i="13"/>
  <c r="E23" i="13" s="1"/>
  <c r="F10" i="18"/>
  <c r="P15" i="18"/>
  <c r="Y25" i="18"/>
  <c r="Z25" i="18" s="1"/>
  <c r="Y33" i="18"/>
  <c r="AA33" i="18" s="1"/>
  <c r="P36" i="8"/>
  <c r="D17" i="8"/>
  <c r="E17" i="8" s="1"/>
  <c r="P14" i="13"/>
  <c r="R14" i="13" s="1"/>
  <c r="F12" i="8"/>
  <c r="G12" i="8" s="1"/>
  <c r="F28" i="8"/>
  <c r="G28" i="8" s="1"/>
  <c r="P37" i="8"/>
  <c r="Q37" i="8" s="1"/>
  <c r="P22" i="8"/>
  <c r="Q22" i="8" s="1"/>
  <c r="D24" i="8"/>
  <c r="E24" i="8" s="1"/>
  <c r="P26" i="8"/>
  <c r="Q26" i="8" s="1"/>
  <c r="Y17" i="8"/>
  <c r="AA17" i="8" s="1"/>
  <c r="F23" i="8"/>
  <c r="G23" i="8" s="1"/>
  <c r="D34" i="8"/>
  <c r="E34" i="8" s="1"/>
  <c r="Y12" i="9"/>
  <c r="Y19" i="9"/>
  <c r="Z19" i="9" s="1"/>
  <c r="P31" i="9"/>
  <c r="R31" i="9" s="1"/>
  <c r="P25" i="9"/>
  <c r="R25" i="9" s="1"/>
  <c r="F30" i="9"/>
  <c r="G30" i="9" s="1"/>
  <c r="Y14" i="9"/>
  <c r="AA14" i="9" s="1"/>
  <c r="P22" i="9"/>
  <c r="R22" i="9" s="1"/>
  <c r="F18" i="9"/>
  <c r="P24" i="9"/>
  <c r="R24" i="9" s="1"/>
  <c r="Y34" i="9"/>
  <c r="Z34" i="9" s="1"/>
  <c r="F10" i="9"/>
  <c r="F24" i="10"/>
  <c r="L1" i="10"/>
  <c r="F35" i="10"/>
  <c r="G35" i="10" s="1"/>
  <c r="D13" i="11"/>
  <c r="E13" i="11" s="1"/>
  <c r="P10" i="9"/>
  <c r="R10" i="9" s="1"/>
  <c r="P11" i="8"/>
  <c r="R11" i="8" s="1"/>
  <c r="Y12" i="8"/>
  <c r="AA12" i="8" s="1"/>
  <c r="P35" i="8"/>
  <c r="R35" i="8" s="1"/>
  <c r="L1" i="12"/>
  <c r="D19" i="13"/>
  <c r="E19" i="13" s="1"/>
  <c r="P24" i="13"/>
  <c r="Y14" i="8"/>
  <c r="AA14" i="8" s="1"/>
  <c r="Y23" i="8"/>
  <c r="Z23" i="8" s="1"/>
  <c r="P24" i="8"/>
  <c r="P30" i="8"/>
  <c r="R30" i="8" s="1"/>
  <c r="D28" i="8"/>
  <c r="E28" i="8" s="1"/>
  <c r="P29" i="8"/>
  <c r="R29" i="8" s="1"/>
  <c r="D11" i="8"/>
  <c r="E11" i="8" s="1"/>
  <c r="F10" i="8"/>
  <c r="F16" i="8"/>
  <c r="G16" i="8" s="1"/>
  <c r="D19" i="8"/>
  <c r="E19" i="8" s="1"/>
  <c r="F14" i="8"/>
  <c r="G14" i="8" s="1"/>
  <c r="Y37" i="8"/>
  <c r="Z37" i="8" s="1"/>
  <c r="Y29" i="8"/>
  <c r="AA29" i="8" s="1"/>
  <c r="Y33" i="8"/>
  <c r="Z33" i="8" s="1"/>
  <c r="D31" i="8"/>
  <c r="E31" i="8" s="1"/>
  <c r="P33" i="8"/>
  <c r="Q33" i="8" s="1"/>
  <c r="Y11" i="8"/>
  <c r="Z11" i="8" s="1"/>
  <c r="F10" i="13"/>
  <c r="G10" i="13" s="1"/>
  <c r="Y21" i="13"/>
  <c r="Z21" i="13" s="1"/>
  <c r="D35" i="13"/>
  <c r="E35" i="13" s="1"/>
  <c r="L1" i="17"/>
  <c r="F20" i="8"/>
  <c r="G20" i="8" s="1"/>
  <c r="P20" i="8"/>
  <c r="Q20" i="8" s="1"/>
  <c r="Y16" i="8"/>
  <c r="AA16" i="8" s="1"/>
  <c r="Y26" i="8"/>
  <c r="Z26" i="8" s="1"/>
  <c r="P34" i="8"/>
  <c r="R34" i="8" s="1"/>
  <c r="D30" i="8"/>
  <c r="E30" i="8" s="1"/>
  <c r="D35" i="8"/>
  <c r="E35" i="8" s="1"/>
  <c r="D36" i="8"/>
  <c r="E36" i="8" s="1"/>
  <c r="D15" i="8"/>
  <c r="E15" i="8" s="1"/>
  <c r="P13" i="13"/>
  <c r="R13" i="13" s="1"/>
  <c r="F26" i="13"/>
  <c r="G26" i="13" s="1"/>
  <c r="F8" i="14"/>
  <c r="L1" i="16"/>
  <c r="P8" i="20"/>
  <c r="R8" i="20" s="1"/>
  <c r="P35" i="12"/>
  <c r="R35" i="12" s="1"/>
  <c r="Y22" i="7"/>
  <c r="AA22" i="7" s="1"/>
  <c r="F12" i="9"/>
  <c r="G12" i="9" s="1"/>
  <c r="Y17" i="9"/>
  <c r="F20" i="9"/>
  <c r="G20" i="9" s="1"/>
  <c r="P13" i="9"/>
  <c r="Q13" i="9" s="1"/>
  <c r="F23" i="9"/>
  <c r="G23" i="9" s="1"/>
  <c r="F28" i="9"/>
  <c r="Y30" i="9"/>
  <c r="Z30" i="9" s="1"/>
  <c r="Y29" i="9"/>
  <c r="AA29" i="9" s="1"/>
  <c r="P32" i="9"/>
  <c r="Q32" i="9" s="1"/>
  <c r="F34" i="9"/>
  <c r="G34" i="9" s="1"/>
  <c r="D15" i="10"/>
  <c r="E15" i="10" s="1"/>
  <c r="F20" i="10"/>
  <c r="G20" i="10" s="1"/>
  <c r="Y11" i="10"/>
  <c r="AA11" i="10" s="1"/>
  <c r="F22" i="19"/>
  <c r="P11" i="9"/>
  <c r="Q11" i="9" s="1"/>
  <c r="F19" i="9"/>
  <c r="G19" i="9" s="1"/>
  <c r="P23" i="9"/>
  <c r="Q23" i="9" s="1"/>
  <c r="F14" i="9"/>
  <c r="G14" i="9" s="1"/>
  <c r="Y25" i="9"/>
  <c r="Z25" i="9" s="1"/>
  <c r="P30" i="9"/>
  <c r="R30" i="9" s="1"/>
  <c r="F32" i="9"/>
  <c r="G32" i="9" s="1"/>
  <c r="D33" i="9"/>
  <c r="E33" i="9" s="1"/>
  <c r="F33" i="9"/>
  <c r="G33" i="9" s="1"/>
  <c r="F14" i="10"/>
  <c r="G14" i="10" s="1"/>
  <c r="Y31" i="10"/>
  <c r="Z31" i="10" s="1"/>
  <c r="D15" i="11"/>
  <c r="E15" i="11" s="1"/>
  <c r="Y33" i="11"/>
  <c r="Z33" i="11" s="1"/>
  <c r="D10" i="11"/>
  <c r="E10" i="11" s="1"/>
  <c r="F22" i="16"/>
  <c r="G22" i="16" s="1"/>
  <c r="Y24" i="16"/>
  <c r="AA24" i="16" s="1"/>
  <c r="D29" i="16"/>
  <c r="E29" i="16" s="1"/>
  <c r="Y31" i="16"/>
  <c r="AA31" i="16" s="1"/>
  <c r="F11" i="10"/>
  <c r="G11" i="10" s="1"/>
  <c r="Y19" i="10"/>
  <c r="AA19" i="10" s="1"/>
  <c r="Y25" i="10"/>
  <c r="AA25" i="10" s="1"/>
  <c r="Y14" i="10"/>
  <c r="AA14" i="10" s="1"/>
  <c r="F29" i="10"/>
  <c r="G29" i="10" s="1"/>
  <c r="D27" i="10"/>
  <c r="E27" i="10" s="1"/>
  <c r="Y24" i="10"/>
  <c r="AA24" i="10" s="1"/>
  <c r="D36" i="10"/>
  <c r="E36" i="10" s="1"/>
  <c r="Y10" i="10"/>
  <c r="AA10" i="10" s="1"/>
  <c r="P13" i="19"/>
  <c r="R13" i="19" s="1"/>
  <c r="D34" i="19"/>
  <c r="E34" i="19" s="1"/>
  <c r="F22" i="7"/>
  <c r="G22" i="7" s="1"/>
  <c r="Y15" i="10"/>
  <c r="Z15" i="10" s="1"/>
  <c r="P20" i="10"/>
  <c r="R20" i="10" s="1"/>
  <c r="D17" i="10"/>
  <c r="E17" i="10" s="1"/>
  <c r="P19" i="10"/>
  <c r="Q19" i="10" s="1"/>
  <c r="Y33" i="10"/>
  <c r="AA33" i="10" s="1"/>
  <c r="D30" i="10"/>
  <c r="E30" i="10" s="1"/>
  <c r="F32" i="10"/>
  <c r="G32" i="10" s="1"/>
  <c r="P37" i="10"/>
  <c r="Q37" i="10" s="1"/>
  <c r="P17" i="19"/>
  <c r="Q17" i="19" s="1"/>
  <c r="P12" i="19"/>
  <c r="R12" i="19" s="1"/>
  <c r="P21" i="7"/>
  <c r="P14" i="10"/>
  <c r="R14" i="10" s="1"/>
  <c r="D12" i="10"/>
  <c r="E12" i="10" s="1"/>
  <c r="Y20" i="10"/>
  <c r="Z20" i="10" s="1"/>
  <c r="Y21" i="10"/>
  <c r="AA21" i="10" s="1"/>
  <c r="P23" i="10"/>
  <c r="R23" i="10" s="1"/>
  <c r="P35" i="10"/>
  <c r="R35" i="10" s="1"/>
  <c r="P36" i="10"/>
  <c r="Q36" i="10" s="1"/>
  <c r="F30" i="10"/>
  <c r="G30" i="10" s="1"/>
  <c r="P11" i="10"/>
  <c r="Q11" i="10" s="1"/>
  <c r="P28" i="19"/>
  <c r="R28" i="19" s="1"/>
  <c r="D33" i="7"/>
  <c r="E33" i="7" s="1"/>
  <c r="Y30" i="7"/>
  <c r="Z30" i="7" s="1"/>
  <c r="Y16" i="7"/>
  <c r="AA16" i="7" s="1"/>
  <c r="P28" i="7"/>
  <c r="P15" i="7"/>
  <c r="F29" i="7"/>
  <c r="G29" i="7" s="1"/>
  <c r="D14" i="7"/>
  <c r="E14" i="7" s="1"/>
  <c r="D32" i="7"/>
  <c r="E32" i="7" s="1"/>
  <c r="Y25" i="7"/>
  <c r="Z25" i="7" s="1"/>
  <c r="P37" i="7"/>
  <c r="Q37" i="7" s="1"/>
  <c r="P23" i="7"/>
  <c r="Q23" i="7" s="1"/>
  <c r="F10" i="7"/>
  <c r="F24" i="7"/>
  <c r="G24" i="7" s="1"/>
  <c r="D31" i="7"/>
  <c r="E31" i="7" s="1"/>
  <c r="D28" i="7"/>
  <c r="E28" i="7" s="1"/>
  <c r="F30" i="7"/>
  <c r="G30" i="7" s="1"/>
  <c r="P31" i="7"/>
  <c r="Y32" i="7"/>
  <c r="AA32" i="7" s="1"/>
  <c r="D26" i="7"/>
  <c r="E26" i="7" s="1"/>
  <c r="P34" i="13"/>
  <c r="Q34" i="13" s="1"/>
  <c r="Y31" i="13"/>
  <c r="P26" i="13"/>
  <c r="F24" i="13"/>
  <c r="G24" i="13" s="1"/>
  <c r="F19" i="13"/>
  <c r="G19" i="13" s="1"/>
  <c r="Y20" i="13"/>
  <c r="Z20" i="13" s="1"/>
  <c r="P11" i="13"/>
  <c r="R11" i="13" s="1"/>
  <c r="F11" i="13"/>
  <c r="G11" i="13" s="1"/>
  <c r="D12" i="13"/>
  <c r="E12" i="13" s="1"/>
  <c r="Y8" i="13"/>
  <c r="AA8" i="13" s="1"/>
  <c r="D34" i="13"/>
  <c r="E34" i="13" s="1"/>
  <c r="F31" i="13"/>
  <c r="G31" i="13" s="1"/>
  <c r="D32" i="13"/>
  <c r="E32" i="13" s="1"/>
  <c r="F30" i="13"/>
  <c r="G30" i="13" s="1"/>
  <c r="F20" i="13"/>
  <c r="G20" i="13" s="1"/>
  <c r="Y17" i="13"/>
  <c r="Z17" i="13" s="1"/>
  <c r="Y24" i="13"/>
  <c r="AA24" i="13" s="1"/>
  <c r="Y28" i="13"/>
  <c r="AA28" i="13" s="1"/>
  <c r="F15" i="7"/>
  <c r="G15" i="7" s="1"/>
  <c r="Y10" i="9"/>
  <c r="P37" i="9"/>
  <c r="Q37" i="9" s="1"/>
  <c r="P33" i="9"/>
  <c r="R33" i="9" s="1"/>
  <c r="P29" i="9"/>
  <c r="R29" i="9" s="1"/>
  <c r="D35" i="9"/>
  <c r="E35" i="9" s="1"/>
  <c r="D31" i="9"/>
  <c r="E31" i="9" s="1"/>
  <c r="Y37" i="9"/>
  <c r="AA37" i="9" s="1"/>
  <c r="F31" i="9"/>
  <c r="G31" i="9" s="1"/>
  <c r="F26" i="9"/>
  <c r="G26" i="9" s="1"/>
  <c r="F22" i="9"/>
  <c r="G22" i="9" s="1"/>
  <c r="D29" i="9"/>
  <c r="E29" i="9" s="1"/>
  <c r="F25" i="9"/>
  <c r="G25" i="9" s="1"/>
  <c r="Y33" i="9"/>
  <c r="AA33" i="9" s="1"/>
  <c r="Y26" i="9"/>
  <c r="AA26" i="9" s="1"/>
  <c r="F29" i="9"/>
  <c r="G29" i="9" s="1"/>
  <c r="D25" i="9"/>
  <c r="E25" i="9" s="1"/>
  <c r="Y20" i="9"/>
  <c r="AA20" i="9" s="1"/>
  <c r="Y16" i="9"/>
  <c r="Z16" i="9" s="1"/>
  <c r="D26" i="9"/>
  <c r="E26" i="9" s="1"/>
  <c r="D19" i="9"/>
  <c r="E19" i="9" s="1"/>
  <c r="D15" i="9"/>
  <c r="E15" i="9" s="1"/>
  <c r="Y18" i="9"/>
  <c r="AA18" i="9" s="1"/>
  <c r="D22" i="9"/>
  <c r="E22" i="9" s="1"/>
  <c r="P18" i="9"/>
  <c r="R18" i="9" s="1"/>
  <c r="D12" i="9"/>
  <c r="E12" i="9" s="1"/>
  <c r="Y13" i="9"/>
  <c r="AA13" i="9" s="1"/>
  <c r="D13" i="9"/>
  <c r="E13" i="9" s="1"/>
  <c r="D10" i="9"/>
  <c r="E10" i="9" s="1"/>
  <c r="P12" i="9"/>
  <c r="Q12" i="9" s="1"/>
  <c r="Y11" i="9"/>
  <c r="Z11" i="9" s="1"/>
  <c r="P14" i="9"/>
  <c r="R14" i="9" s="1"/>
  <c r="P15" i="9"/>
  <c r="R15" i="9" s="1"/>
  <c r="D21" i="9"/>
  <c r="E21" i="9" s="1"/>
  <c r="D18" i="9"/>
  <c r="E18" i="9" s="1"/>
  <c r="Y15" i="9"/>
  <c r="P20" i="9"/>
  <c r="R20" i="9" s="1"/>
  <c r="D16" i="9"/>
  <c r="E16" i="9" s="1"/>
  <c r="P21" i="9"/>
  <c r="R21" i="9" s="1"/>
  <c r="P26" i="9"/>
  <c r="R26" i="9" s="1"/>
  <c r="F35" i="9"/>
  <c r="G35" i="9" s="1"/>
  <c r="D23" i="9"/>
  <c r="E23" i="9" s="1"/>
  <c r="Y27" i="9"/>
  <c r="Z27" i="9" s="1"/>
  <c r="D34" i="9"/>
  <c r="E34" i="9" s="1"/>
  <c r="D28" i="9"/>
  <c r="E28" i="9" s="1"/>
  <c r="P34" i="9"/>
  <c r="R34" i="9" s="1"/>
  <c r="F36" i="9"/>
  <c r="G36" i="9" s="1"/>
  <c r="Y35" i="9"/>
  <c r="D32" i="9"/>
  <c r="E32" i="9" s="1"/>
  <c r="Y36" i="9"/>
  <c r="Z36" i="9" s="1"/>
  <c r="P16" i="13"/>
  <c r="Q16" i="13" s="1"/>
  <c r="F18" i="13"/>
  <c r="G18" i="13" s="1"/>
  <c r="Y14" i="13"/>
  <c r="P22" i="13"/>
  <c r="Q22" i="13" s="1"/>
  <c r="D28" i="13"/>
  <c r="E28" i="13" s="1"/>
  <c r="F28" i="13"/>
  <c r="G28" i="13" s="1"/>
  <c r="D35" i="7"/>
  <c r="E35" i="7" s="1"/>
  <c r="F36" i="7"/>
  <c r="G36" i="7" s="1"/>
  <c r="P36" i="7"/>
  <c r="R36" i="7" s="1"/>
  <c r="Y37" i="7"/>
  <c r="D11" i="9"/>
  <c r="E11" i="9" s="1"/>
  <c r="D14" i="9"/>
  <c r="E14" i="9" s="1"/>
  <c r="F15" i="9"/>
  <c r="G15" i="9" s="1"/>
  <c r="D17" i="9"/>
  <c r="E17" i="9" s="1"/>
  <c r="Y21" i="9"/>
  <c r="P19" i="9"/>
  <c r="R19" i="9" s="1"/>
  <c r="P16" i="9"/>
  <c r="Q16" i="9" s="1"/>
  <c r="F21" i="9"/>
  <c r="P17" i="9"/>
  <c r="R17" i="9" s="1"/>
  <c r="Y22" i="9"/>
  <c r="Z22" i="9" s="1"/>
  <c r="F27" i="9"/>
  <c r="G27" i="9" s="1"/>
  <c r="P27" i="9"/>
  <c r="Y23" i="9"/>
  <c r="P28" i="9"/>
  <c r="Q28" i="9" s="1"/>
  <c r="D24" i="9"/>
  <c r="E24" i="9" s="1"/>
  <c r="Y28" i="9"/>
  <c r="AA28" i="9" s="1"/>
  <c r="D37" i="9"/>
  <c r="E37" i="9" s="1"/>
  <c r="Y31" i="9"/>
  <c r="AA31" i="9" s="1"/>
  <c r="P36" i="9"/>
  <c r="R36" i="9" s="1"/>
  <c r="Y32" i="9"/>
  <c r="AA32" i="9" s="1"/>
  <c r="F11" i="9"/>
  <c r="G11" i="9" s="1"/>
  <c r="P26" i="12"/>
  <c r="R26" i="12" s="1"/>
  <c r="Y11" i="13"/>
  <c r="AA11" i="13" s="1"/>
  <c r="Y9" i="13"/>
  <c r="Z9" i="13" s="1"/>
  <c r="F16" i="13"/>
  <c r="G16" i="13" s="1"/>
  <c r="Y18" i="13"/>
  <c r="Z18" i="13" s="1"/>
  <c r="F34" i="13"/>
  <c r="G34" i="13" s="1"/>
  <c r="Y30" i="13"/>
  <c r="Z30" i="13" s="1"/>
  <c r="F17" i="7"/>
  <c r="G17" i="7" s="1"/>
  <c r="P16" i="7"/>
  <c r="Y17" i="7"/>
  <c r="D20" i="10"/>
  <c r="E20" i="10" s="1"/>
  <c r="P10" i="10"/>
  <c r="P16" i="10"/>
  <c r="Q16" i="10" s="1"/>
  <c r="F25" i="10"/>
  <c r="G25" i="10" s="1"/>
  <c r="Y17" i="10"/>
  <c r="Z17" i="10" s="1"/>
  <c r="P15" i="10"/>
  <c r="R15" i="10" s="1"/>
  <c r="Y26" i="10"/>
  <c r="Z26" i="10" s="1"/>
  <c r="D33" i="10"/>
  <c r="E33" i="10" s="1"/>
  <c r="P30" i="10"/>
  <c r="R30" i="10" s="1"/>
  <c r="F26" i="10"/>
  <c r="G26" i="10" s="1"/>
  <c r="D32" i="10"/>
  <c r="E32" i="10" s="1"/>
  <c r="F14" i="11"/>
  <c r="G14" i="11" s="1"/>
  <c r="F13" i="11"/>
  <c r="G13" i="11" s="1"/>
  <c r="D28" i="11"/>
  <c r="E28" i="11" s="1"/>
  <c r="F12" i="18"/>
  <c r="G12" i="18" s="1"/>
  <c r="D19" i="18"/>
  <c r="E19" i="18" s="1"/>
  <c r="D13" i="19"/>
  <c r="E13" i="19" s="1"/>
  <c r="Y34" i="20"/>
  <c r="Z34" i="20" s="1"/>
  <c r="P30" i="20"/>
  <c r="P25" i="20"/>
  <c r="R25" i="20" s="1"/>
  <c r="D31" i="20"/>
  <c r="E31" i="20" s="1"/>
  <c r="Y17" i="20"/>
  <c r="AA17" i="20" s="1"/>
  <c r="F14" i="20"/>
  <c r="G14" i="20" s="1"/>
  <c r="P15" i="20"/>
  <c r="R15" i="20" s="1"/>
  <c r="D34" i="20"/>
  <c r="E34" i="20" s="1"/>
  <c r="F30" i="20"/>
  <c r="G30" i="20" s="1"/>
  <c r="Y26" i="20"/>
  <c r="AA26" i="20" s="1"/>
  <c r="D17" i="20"/>
  <c r="E17" i="20" s="1"/>
  <c r="P16" i="20"/>
  <c r="R16" i="20" s="1"/>
  <c r="Y15" i="20"/>
  <c r="D30" i="20"/>
  <c r="E30" i="20" s="1"/>
  <c r="F26" i="20"/>
  <c r="G26" i="20" s="1"/>
  <c r="D27" i="20"/>
  <c r="E27" i="20" s="1"/>
  <c r="D20" i="20"/>
  <c r="E20" i="20" s="1"/>
  <c r="F20" i="20"/>
  <c r="G20" i="20" s="1"/>
  <c r="D10" i="20"/>
  <c r="E10" i="20" s="1"/>
  <c r="P34" i="20"/>
  <c r="P24" i="20"/>
  <c r="Q24" i="20" s="1"/>
  <c r="D25" i="20"/>
  <c r="E25" i="20" s="1"/>
  <c r="F18" i="20"/>
  <c r="D8" i="20"/>
  <c r="E8" i="20" s="1"/>
  <c r="P17" i="12"/>
  <c r="Q17" i="12" s="1"/>
  <c r="F8" i="12"/>
  <c r="P31" i="12"/>
  <c r="R31" i="12" s="1"/>
  <c r="Y28" i="12"/>
  <c r="Z28" i="12" s="1"/>
  <c r="Y31" i="12"/>
  <c r="AA31" i="12" s="1"/>
  <c r="F27" i="12"/>
  <c r="G27" i="12" s="1"/>
  <c r="Y33" i="12"/>
  <c r="AA33" i="12" s="1"/>
  <c r="D25" i="12"/>
  <c r="E25" i="12" s="1"/>
  <c r="D21" i="12"/>
  <c r="E21" i="12" s="1"/>
  <c r="D23" i="12"/>
  <c r="E23" i="12" s="1"/>
  <c r="Y23" i="12"/>
  <c r="Z23" i="12" s="1"/>
  <c r="D24" i="12"/>
  <c r="E24" i="12" s="1"/>
  <c r="D15" i="12"/>
  <c r="E15" i="12" s="1"/>
  <c r="P34" i="12"/>
  <c r="R34" i="12" s="1"/>
  <c r="Y14" i="12"/>
  <c r="AA14" i="12" s="1"/>
  <c r="F17" i="12"/>
  <c r="G17" i="12" s="1"/>
  <c r="F11" i="12"/>
  <c r="G11" i="12" s="1"/>
  <c r="D12" i="12"/>
  <c r="E12" i="12" s="1"/>
  <c r="D16" i="12"/>
  <c r="E16" i="12" s="1"/>
  <c r="Y8" i="12"/>
  <c r="Y34" i="12"/>
  <c r="Z34" i="12" s="1"/>
  <c r="D28" i="12"/>
  <c r="E28" i="12" s="1"/>
  <c r="Y27" i="12"/>
  <c r="Z27" i="12" s="1"/>
  <c r="D22" i="12"/>
  <c r="E22" i="12" s="1"/>
  <c r="P22" i="12"/>
  <c r="R22" i="12" s="1"/>
  <c r="P18" i="12"/>
  <c r="R18" i="12" s="1"/>
  <c r="F25" i="12"/>
  <c r="G25" i="12" s="1"/>
  <c r="Y17" i="12"/>
  <c r="AA17" i="12" s="1"/>
  <c r="Y11" i="12"/>
  <c r="AA11" i="12" s="1"/>
  <c r="F16" i="12"/>
  <c r="G16" i="12" s="1"/>
  <c r="F15" i="12"/>
  <c r="G15" i="12" s="1"/>
  <c r="D9" i="12"/>
  <c r="E9" i="12" s="1"/>
  <c r="Y12" i="12"/>
  <c r="F10" i="12"/>
  <c r="G10" i="12" s="1"/>
  <c r="F34" i="12"/>
  <c r="F33" i="12"/>
  <c r="G33" i="12" s="1"/>
  <c r="P30" i="12"/>
  <c r="D30" i="12"/>
  <c r="E30" i="12" s="1"/>
  <c r="D33" i="12"/>
  <c r="E33" i="12" s="1"/>
  <c r="P24" i="12"/>
  <c r="R24" i="12" s="1"/>
  <c r="P19" i="12"/>
  <c r="Y16" i="12"/>
  <c r="Z16" i="12" s="1"/>
  <c r="D11" i="12"/>
  <c r="E11" i="12" s="1"/>
  <c r="D14" i="12"/>
  <c r="E14" i="12" s="1"/>
  <c r="Y13" i="12"/>
  <c r="Z13" i="12" s="1"/>
  <c r="D17" i="12"/>
  <c r="E17" i="12" s="1"/>
  <c r="P9" i="12"/>
  <c r="Q9" i="12" s="1"/>
  <c r="F9" i="12"/>
  <c r="G9" i="12" s="1"/>
  <c r="Y32" i="12"/>
  <c r="P32" i="12"/>
  <c r="R32" i="12" s="1"/>
  <c r="D26" i="12"/>
  <c r="E26" i="12" s="1"/>
  <c r="D27" i="12"/>
  <c r="E27" i="12" s="1"/>
  <c r="F26" i="12"/>
  <c r="G26" i="12" s="1"/>
  <c r="Y20" i="12"/>
  <c r="Z20" i="12" s="1"/>
  <c r="Y18" i="12"/>
  <c r="AA18" i="12" s="1"/>
  <c r="Y15" i="12"/>
  <c r="AA15" i="12" s="1"/>
  <c r="P20" i="12"/>
  <c r="R20" i="12" s="1"/>
  <c r="D10" i="12"/>
  <c r="E10" i="12" s="1"/>
  <c r="F18" i="12"/>
  <c r="G18" i="12" s="1"/>
  <c r="D18" i="12"/>
  <c r="E18" i="12" s="1"/>
  <c r="F24" i="12"/>
  <c r="G24" i="12" s="1"/>
  <c r="Y8" i="20"/>
  <c r="F34" i="20"/>
  <c r="G34" i="20" s="1"/>
  <c r="P13" i="12"/>
  <c r="R13" i="12" s="1"/>
  <c r="P25" i="12"/>
  <c r="R25" i="12" s="1"/>
  <c r="F35" i="12"/>
  <c r="G35" i="12" s="1"/>
  <c r="P28" i="12"/>
  <c r="Q28" i="12" s="1"/>
  <c r="P20" i="20"/>
  <c r="Y10" i="20"/>
  <c r="AA10" i="20" s="1"/>
  <c r="D8" i="12"/>
  <c r="E8" i="12" s="1"/>
  <c r="Y19" i="12"/>
  <c r="AA19" i="12" s="1"/>
  <c r="F19" i="12"/>
  <c r="G19" i="12" s="1"/>
  <c r="F30" i="12"/>
  <c r="G30" i="12" s="1"/>
  <c r="D21" i="20"/>
  <c r="E21" i="20" s="1"/>
  <c r="Y36" i="11"/>
  <c r="AA36" i="11" s="1"/>
  <c r="Y35" i="11"/>
  <c r="Z35" i="11" s="1"/>
  <c r="P31" i="11"/>
  <c r="R31" i="11" s="1"/>
  <c r="Y25" i="11"/>
  <c r="Z25" i="11" s="1"/>
  <c r="F26" i="11"/>
  <c r="G26" i="11" s="1"/>
  <c r="Y29" i="11"/>
  <c r="D19" i="11"/>
  <c r="E19" i="11" s="1"/>
  <c r="Y18" i="11"/>
  <c r="AA18" i="11" s="1"/>
  <c r="Y17" i="11"/>
  <c r="Z17" i="11" s="1"/>
  <c r="F10" i="11"/>
  <c r="Y10" i="19"/>
  <c r="P34" i="19"/>
  <c r="R34" i="19" s="1"/>
  <c r="Y25" i="19"/>
  <c r="AA25" i="19" s="1"/>
  <c r="Y22" i="19"/>
  <c r="AA22" i="19" s="1"/>
  <c r="Y15" i="19"/>
  <c r="F20" i="19"/>
  <c r="G20" i="19" s="1"/>
  <c r="F18" i="10"/>
  <c r="G18" i="10" s="1"/>
  <c r="D14" i="10"/>
  <c r="E14" i="10" s="1"/>
  <c r="P12" i="10"/>
  <c r="Y36" i="10"/>
  <c r="Z36" i="10" s="1"/>
  <c r="Y32" i="10"/>
  <c r="AA32" i="10" s="1"/>
  <c r="Y37" i="10"/>
  <c r="AA37" i="10" s="1"/>
  <c r="F31" i="10"/>
  <c r="G31" i="10" s="1"/>
  <c r="P25" i="10"/>
  <c r="Q25" i="10" s="1"/>
  <c r="P21" i="10"/>
  <c r="Q21" i="10" s="1"/>
  <c r="P31" i="10"/>
  <c r="R31" i="10" s="1"/>
  <c r="D29" i="10"/>
  <c r="E29" i="10" s="1"/>
  <c r="F36" i="10"/>
  <c r="G36" i="10" s="1"/>
  <c r="D34" i="10"/>
  <c r="E34" i="10" s="1"/>
  <c r="Y35" i="10"/>
  <c r="F27" i="10"/>
  <c r="G27" i="10" s="1"/>
  <c r="P24" i="10"/>
  <c r="R24" i="10" s="1"/>
  <c r="D22" i="10"/>
  <c r="E22" i="10" s="1"/>
  <c r="D18" i="10"/>
  <c r="E18" i="10" s="1"/>
  <c r="D25" i="10"/>
  <c r="E25" i="10" s="1"/>
  <c r="F31" i="18"/>
  <c r="G31" i="18" s="1"/>
  <c r="Y23" i="18"/>
  <c r="Z23" i="18" s="1"/>
  <c r="F26" i="18"/>
  <c r="G26" i="18" s="1"/>
  <c r="F18" i="18"/>
  <c r="G18" i="18" s="1"/>
  <c r="Y19" i="18"/>
  <c r="D18" i="18"/>
  <c r="E18" i="18" s="1"/>
  <c r="F9" i="18"/>
  <c r="G9" i="18" s="1"/>
  <c r="D10" i="18"/>
  <c r="E10" i="18" s="1"/>
  <c r="P9" i="18"/>
  <c r="Q9" i="18" s="1"/>
  <c r="D13" i="18"/>
  <c r="E13" i="18" s="1"/>
  <c r="Y16" i="10"/>
  <c r="Z16" i="10" s="1"/>
  <c r="Y13" i="10"/>
  <c r="AA13" i="10" s="1"/>
  <c r="F10" i="10"/>
  <c r="P13" i="10"/>
  <c r="F17" i="10"/>
  <c r="G17" i="10" s="1"/>
  <c r="F21" i="10"/>
  <c r="G21" i="10" s="1"/>
  <c r="F28" i="10"/>
  <c r="G28" i="10" s="1"/>
  <c r="D26" i="10"/>
  <c r="E26" i="10" s="1"/>
  <c r="P18" i="10"/>
  <c r="Q18" i="10" s="1"/>
  <c r="Y22" i="10"/>
  <c r="AA22" i="10" s="1"/>
  <c r="F16" i="10"/>
  <c r="G16" i="10" s="1"/>
  <c r="P22" i="10"/>
  <c r="R22" i="10" s="1"/>
  <c r="Y30" i="10"/>
  <c r="AA30" i="10" s="1"/>
  <c r="Y34" i="10"/>
  <c r="Z34" i="10" s="1"/>
  <c r="P34" i="10"/>
  <c r="R34" i="10" s="1"/>
  <c r="Y27" i="10"/>
  <c r="Z27" i="10" s="1"/>
  <c r="D31" i="10"/>
  <c r="E31" i="10" s="1"/>
  <c r="F22" i="10"/>
  <c r="G22" i="10" s="1"/>
  <c r="D28" i="10"/>
  <c r="E28" i="10" s="1"/>
  <c r="D37" i="10"/>
  <c r="E37" i="10" s="1"/>
  <c r="P33" i="10"/>
  <c r="F15" i="10"/>
  <c r="G15" i="10" s="1"/>
  <c r="D10" i="10"/>
  <c r="E10" i="10" s="1"/>
  <c r="F18" i="11"/>
  <c r="G18" i="11" s="1"/>
  <c r="Y14" i="11"/>
  <c r="P20" i="11"/>
  <c r="Q20" i="11" s="1"/>
  <c r="D29" i="11"/>
  <c r="E29" i="11" s="1"/>
  <c r="Y21" i="11"/>
  <c r="Z21" i="11" s="1"/>
  <c r="F32" i="11"/>
  <c r="G32" i="11" s="1"/>
  <c r="D32" i="11"/>
  <c r="E32" i="11" s="1"/>
  <c r="P10" i="18"/>
  <c r="R10" i="18" s="1"/>
  <c r="Y14" i="18"/>
  <c r="AA14" i="18" s="1"/>
  <c r="P14" i="18"/>
  <c r="Q14" i="18" s="1"/>
  <c r="P19" i="18"/>
  <c r="R19" i="18" s="1"/>
  <c r="P26" i="18"/>
  <c r="R26" i="18" s="1"/>
  <c r="F22" i="18"/>
  <c r="G22" i="18" s="1"/>
  <c r="D31" i="18"/>
  <c r="E31" i="18" s="1"/>
  <c r="P27" i="18"/>
  <c r="R27" i="18" s="1"/>
  <c r="P9" i="19"/>
  <c r="R9" i="19" s="1"/>
  <c r="Y23" i="19"/>
  <c r="AA23" i="19" s="1"/>
  <c r="P33" i="19"/>
  <c r="P8" i="19"/>
  <c r="D16" i="16"/>
  <c r="E16" i="16" s="1"/>
  <c r="P14" i="16"/>
  <c r="R14" i="16" s="1"/>
  <c r="F37" i="16"/>
  <c r="G37" i="16" s="1"/>
  <c r="D30" i="16"/>
  <c r="E30" i="16" s="1"/>
  <c r="F35" i="16"/>
  <c r="G35" i="16" s="1"/>
  <c r="P33" i="16"/>
  <c r="R33" i="16" s="1"/>
  <c r="P24" i="16"/>
  <c r="R24" i="16" s="1"/>
  <c r="Y22" i="16"/>
  <c r="Z22" i="16" s="1"/>
  <c r="D11" i="16"/>
  <c r="E11" i="16" s="1"/>
  <c r="Y16" i="14"/>
  <c r="AA16" i="14" s="1"/>
  <c r="P36" i="14"/>
  <c r="R36" i="14" s="1"/>
  <c r="F24" i="14"/>
  <c r="G24" i="14" s="1"/>
  <c r="D27" i="14"/>
  <c r="E27" i="14" s="1"/>
  <c r="D23" i="14"/>
  <c r="E23" i="14" s="1"/>
  <c r="P14" i="8"/>
  <c r="Q14" i="8" s="1"/>
  <c r="Y15" i="8"/>
  <c r="Y18" i="8"/>
  <c r="AA18" i="8" s="1"/>
  <c r="D27" i="8"/>
  <c r="E27" i="8" s="1"/>
  <c r="F27" i="8"/>
  <c r="G27" i="8" s="1"/>
  <c r="F18" i="8"/>
  <c r="G18" i="8" s="1"/>
  <c r="F24" i="8"/>
  <c r="G24" i="8" s="1"/>
  <c r="Y27" i="8"/>
  <c r="Z27" i="8" s="1"/>
  <c r="P25" i="8"/>
  <c r="Q25" i="8" s="1"/>
  <c r="P31" i="8"/>
  <c r="R31" i="8" s="1"/>
  <c r="P32" i="8"/>
  <c r="Q32" i="8" s="1"/>
  <c r="D32" i="8"/>
  <c r="E32" i="8" s="1"/>
  <c r="F15" i="8"/>
  <c r="G15" i="8" s="1"/>
  <c r="D16" i="10"/>
  <c r="E16" i="10" s="1"/>
  <c r="D13" i="10"/>
  <c r="E13" i="10" s="1"/>
  <c r="P17" i="10"/>
  <c r="R17" i="10" s="1"/>
  <c r="Y12" i="10"/>
  <c r="AA12" i="10" s="1"/>
  <c r="D19" i="10"/>
  <c r="E19" i="10" s="1"/>
  <c r="F23" i="10"/>
  <c r="G23" i="10" s="1"/>
  <c r="Y29" i="10"/>
  <c r="AA29" i="10" s="1"/>
  <c r="P27" i="10"/>
  <c r="F19" i="10"/>
  <c r="G19" i="10" s="1"/>
  <c r="Y23" i="10"/>
  <c r="Z23" i="10" s="1"/>
  <c r="Y18" i="10"/>
  <c r="D23" i="10"/>
  <c r="E23" i="10" s="1"/>
  <c r="P26" i="10"/>
  <c r="Q26" i="10" s="1"/>
  <c r="F37" i="10"/>
  <c r="G37" i="10" s="1"/>
  <c r="D35" i="10"/>
  <c r="E35" i="10" s="1"/>
  <c r="P28" i="10"/>
  <c r="Q28" i="10" s="1"/>
  <c r="P32" i="10"/>
  <c r="Q32" i="10" s="1"/>
  <c r="D24" i="10"/>
  <c r="E24" i="10" s="1"/>
  <c r="Y28" i="10"/>
  <c r="Z28" i="10" s="1"/>
  <c r="P29" i="10"/>
  <c r="Q29" i="10" s="1"/>
  <c r="F34" i="10"/>
  <c r="G34" i="10" s="1"/>
  <c r="F13" i="10"/>
  <c r="G13" i="10" s="1"/>
  <c r="F12" i="10"/>
  <c r="G12" i="10" s="1"/>
  <c r="Y10" i="11"/>
  <c r="D20" i="11"/>
  <c r="E20" i="11" s="1"/>
  <c r="P19" i="11"/>
  <c r="Q19" i="11" s="1"/>
  <c r="F24" i="11"/>
  <c r="G24" i="11" s="1"/>
  <c r="F22" i="11"/>
  <c r="G22" i="11" s="1"/>
  <c r="F27" i="11"/>
  <c r="G27" i="11" s="1"/>
  <c r="F36" i="11"/>
  <c r="G36" i="11" s="1"/>
  <c r="Y32" i="11"/>
  <c r="D20" i="14"/>
  <c r="E20" i="14" s="1"/>
  <c r="D31" i="14"/>
  <c r="E31" i="14" s="1"/>
  <c r="P34" i="14"/>
  <c r="Q34" i="14" s="1"/>
  <c r="P14" i="14"/>
  <c r="Q14" i="14" s="1"/>
  <c r="F18" i="16"/>
  <c r="G18" i="16" s="1"/>
  <c r="Y19" i="16"/>
  <c r="Z19" i="16" s="1"/>
  <c r="P27" i="16"/>
  <c r="Q27" i="16" s="1"/>
  <c r="P25" i="16"/>
  <c r="R25" i="16" s="1"/>
  <c r="F36" i="16"/>
  <c r="G36" i="16" s="1"/>
  <c r="P22" i="16"/>
  <c r="R22" i="16" s="1"/>
  <c r="P10" i="16"/>
  <c r="Q10" i="16" s="1"/>
  <c r="D9" i="18"/>
  <c r="E9" i="18" s="1"/>
  <c r="D15" i="18"/>
  <c r="E15" i="18" s="1"/>
  <c r="D11" i="18"/>
  <c r="E11" i="18" s="1"/>
  <c r="F24" i="18"/>
  <c r="G24" i="18" s="1"/>
  <c r="P13" i="18"/>
  <c r="R13" i="18" s="1"/>
  <c r="P29" i="18"/>
  <c r="Q29" i="18" s="1"/>
  <c r="D32" i="18"/>
  <c r="E32" i="18" s="1"/>
  <c r="P35" i="18"/>
  <c r="R35" i="18" s="1"/>
  <c r="D22" i="19"/>
  <c r="E22" i="19" s="1"/>
  <c r="Y31" i="19"/>
  <c r="Z31" i="19" s="1"/>
  <c r="P30" i="19"/>
  <c r="Q30" i="19" s="1"/>
  <c r="F8" i="19"/>
  <c r="G8" i="19" s="1"/>
  <c r="F18" i="14"/>
  <c r="G18" i="14" s="1"/>
  <c r="D10" i="14"/>
  <c r="E10" i="14" s="1"/>
  <c r="Y13" i="14"/>
  <c r="Z13" i="14" s="1"/>
  <c r="F13" i="14"/>
  <c r="G13" i="14" s="1"/>
  <c r="Y11" i="14"/>
  <c r="P37" i="14"/>
  <c r="Q37" i="14" s="1"/>
  <c r="P33" i="14"/>
  <c r="Q33" i="14" s="1"/>
  <c r="P29" i="14"/>
  <c r="Q29" i="14" s="1"/>
  <c r="D35" i="14"/>
  <c r="E35" i="14" s="1"/>
  <c r="P35" i="14"/>
  <c r="R35" i="14" s="1"/>
  <c r="F35" i="14"/>
  <c r="G35" i="14" s="1"/>
  <c r="Y31" i="14"/>
  <c r="Z31" i="14" s="1"/>
  <c r="P27" i="14"/>
  <c r="Q27" i="14" s="1"/>
  <c r="P23" i="14"/>
  <c r="F27" i="14"/>
  <c r="G27" i="14" s="1"/>
  <c r="F23" i="14"/>
  <c r="G23" i="14" s="1"/>
  <c r="D28" i="14"/>
  <c r="E28" i="14" s="1"/>
  <c r="P30" i="14"/>
  <c r="Y27" i="14"/>
  <c r="AA27" i="14" s="1"/>
  <c r="P25" i="14"/>
  <c r="Q25" i="14" s="1"/>
  <c r="P19" i="14"/>
  <c r="R19" i="14" s="1"/>
  <c r="P15" i="14"/>
  <c r="F22" i="14"/>
  <c r="G22" i="14" s="1"/>
  <c r="Y17" i="14"/>
  <c r="AA17" i="14" s="1"/>
  <c r="P21" i="14"/>
  <c r="R21" i="14" s="1"/>
  <c r="Y24" i="14"/>
  <c r="D19" i="14"/>
  <c r="E19" i="14" s="1"/>
  <c r="D15" i="14"/>
  <c r="E15" i="14" s="1"/>
  <c r="D13" i="14"/>
  <c r="E13" i="14" s="1"/>
  <c r="P17" i="14"/>
  <c r="R17" i="14" s="1"/>
  <c r="F10" i="14"/>
  <c r="Y19" i="14"/>
  <c r="AA19" i="14" s="1"/>
  <c r="Y20" i="14"/>
  <c r="AA20" i="14" s="1"/>
  <c r="D17" i="14"/>
  <c r="E17" i="14" s="1"/>
  <c r="F26" i="14"/>
  <c r="G26" i="14" s="1"/>
  <c r="D18" i="14"/>
  <c r="E18" i="14" s="1"/>
  <c r="D24" i="14"/>
  <c r="E24" i="14" s="1"/>
  <c r="P28" i="14"/>
  <c r="Q28" i="14" s="1"/>
  <c r="P31" i="14"/>
  <c r="R31" i="14" s="1"/>
  <c r="D34" i="14"/>
  <c r="E34" i="14" s="1"/>
  <c r="F29" i="14"/>
  <c r="G29" i="14" s="1"/>
  <c r="D26" i="14"/>
  <c r="E26" i="14" s="1"/>
  <c r="Y30" i="14"/>
  <c r="AA30" i="14" s="1"/>
  <c r="D37" i="14"/>
  <c r="E37" i="14" s="1"/>
  <c r="P32" i="14"/>
  <c r="Q32" i="14" s="1"/>
  <c r="F37" i="14"/>
  <c r="G37" i="14" s="1"/>
  <c r="F34" i="14"/>
  <c r="G34" i="14" s="1"/>
  <c r="Y12" i="14"/>
  <c r="Z12" i="14" s="1"/>
  <c r="P13" i="14"/>
  <c r="R13" i="14" s="1"/>
  <c r="F12" i="14"/>
  <c r="G12" i="14" s="1"/>
  <c r="P13" i="11"/>
  <c r="D11" i="11"/>
  <c r="E11" i="11" s="1"/>
  <c r="P37" i="11"/>
  <c r="R37" i="11" s="1"/>
  <c r="P33" i="11"/>
  <c r="Q33" i="11" s="1"/>
  <c r="P29" i="11"/>
  <c r="Q29" i="11" s="1"/>
  <c r="D35" i="11"/>
  <c r="E35" i="11" s="1"/>
  <c r="D31" i="11"/>
  <c r="E31" i="11" s="1"/>
  <c r="D34" i="11"/>
  <c r="E34" i="11" s="1"/>
  <c r="D37" i="11"/>
  <c r="E37" i="11" s="1"/>
  <c r="D33" i="11"/>
  <c r="E33" i="11" s="1"/>
  <c r="P26" i="11"/>
  <c r="P22" i="11"/>
  <c r="R22" i="11" s="1"/>
  <c r="D30" i="11"/>
  <c r="E30" i="11" s="1"/>
  <c r="P25" i="11"/>
  <c r="Q25" i="11" s="1"/>
  <c r="P21" i="11"/>
  <c r="Q21" i="11" s="1"/>
  <c r="D27" i="11"/>
  <c r="E27" i="11" s="1"/>
  <c r="P27" i="11"/>
  <c r="R27" i="11" s="1"/>
  <c r="P23" i="11"/>
  <c r="Y19" i="11"/>
  <c r="Z19" i="11" s="1"/>
  <c r="Y15" i="11"/>
  <c r="Z15" i="11" s="1"/>
  <c r="Y23" i="11"/>
  <c r="D18" i="11"/>
  <c r="E18" i="11" s="1"/>
  <c r="D14" i="11"/>
  <c r="E14" i="11" s="1"/>
  <c r="F19" i="11"/>
  <c r="G19" i="11" s="1"/>
  <c r="F25" i="11"/>
  <c r="G25" i="11" s="1"/>
  <c r="P17" i="11"/>
  <c r="R17" i="11" s="1"/>
  <c r="F15" i="11"/>
  <c r="G15" i="11" s="1"/>
  <c r="F12" i="11"/>
  <c r="G12" i="11" s="1"/>
  <c r="Y12" i="11"/>
  <c r="AA12" i="11" s="1"/>
  <c r="D33" i="16"/>
  <c r="E33" i="16" s="1"/>
  <c r="D10" i="16"/>
  <c r="E10" i="16" s="1"/>
  <c r="F19" i="16"/>
  <c r="G19" i="16" s="1"/>
  <c r="D12" i="16"/>
  <c r="E12" i="16" s="1"/>
  <c r="F10" i="16"/>
  <c r="G10" i="16" s="1"/>
  <c r="D13" i="16"/>
  <c r="E13" i="16" s="1"/>
  <c r="D17" i="16"/>
  <c r="E17" i="16" s="1"/>
  <c r="F12" i="16"/>
  <c r="G12" i="16" s="1"/>
  <c r="F16" i="16"/>
  <c r="G16" i="16" s="1"/>
  <c r="P36" i="16"/>
  <c r="Q36" i="16" s="1"/>
  <c r="P32" i="16"/>
  <c r="Q32" i="16" s="1"/>
  <c r="P35" i="16"/>
  <c r="Q35" i="16" s="1"/>
  <c r="P31" i="16"/>
  <c r="Q31" i="16" s="1"/>
  <c r="D36" i="16"/>
  <c r="E36" i="16" s="1"/>
  <c r="P13" i="16"/>
  <c r="R13" i="16" s="1"/>
  <c r="P11" i="16"/>
  <c r="D21" i="16"/>
  <c r="E21" i="16" s="1"/>
  <c r="Y13" i="16"/>
  <c r="AA13" i="16" s="1"/>
  <c r="P19" i="16"/>
  <c r="Q19" i="16" s="1"/>
  <c r="P15" i="16"/>
  <c r="Q15" i="16" s="1"/>
  <c r="Y35" i="16"/>
  <c r="Z35" i="16" s="1"/>
  <c r="D31" i="16"/>
  <c r="E31" i="16" s="1"/>
  <c r="F32" i="16"/>
  <c r="G32" i="16" s="1"/>
  <c r="F34" i="16"/>
  <c r="G34" i="16" s="1"/>
  <c r="Y28" i="16"/>
  <c r="D37" i="16"/>
  <c r="E37" i="16" s="1"/>
  <c r="P29" i="16"/>
  <c r="R29" i="16" s="1"/>
  <c r="D27" i="16"/>
  <c r="E27" i="16" s="1"/>
  <c r="D32" i="16"/>
  <c r="E32" i="16" s="1"/>
  <c r="Y26" i="16"/>
  <c r="Z26" i="16" s="1"/>
  <c r="D25" i="16"/>
  <c r="E25" i="16" s="1"/>
  <c r="D23" i="16"/>
  <c r="E23" i="16" s="1"/>
  <c r="D19" i="16"/>
  <c r="E19" i="16" s="1"/>
  <c r="P23" i="16"/>
  <c r="Q23" i="16" s="1"/>
  <c r="Y25" i="16"/>
  <c r="Z25" i="16" s="1"/>
  <c r="Y20" i="16"/>
  <c r="Y11" i="16"/>
  <c r="Z11" i="16" s="1"/>
  <c r="Y15" i="16"/>
  <c r="AA15" i="16" s="1"/>
  <c r="Y18" i="16"/>
  <c r="AA18" i="16" s="1"/>
  <c r="D37" i="7"/>
  <c r="E37" i="7" s="1"/>
  <c r="D30" i="7"/>
  <c r="E30" i="7" s="1"/>
  <c r="D25" i="7"/>
  <c r="E25" i="7" s="1"/>
  <c r="F13" i="7"/>
  <c r="G13" i="7" s="1"/>
  <c r="D29" i="7"/>
  <c r="E29" i="7" s="1"/>
  <c r="Y35" i="7"/>
  <c r="Z35" i="7" s="1"/>
  <c r="Y31" i="7"/>
  <c r="AA31" i="7" s="1"/>
  <c r="Y27" i="7"/>
  <c r="Z27" i="7" s="1"/>
  <c r="Y23" i="7"/>
  <c r="Y19" i="7"/>
  <c r="AA19" i="7" s="1"/>
  <c r="Y15" i="7"/>
  <c r="Y11" i="7"/>
  <c r="AA11" i="7" s="1"/>
  <c r="P34" i="7"/>
  <c r="Q34" i="7" s="1"/>
  <c r="P30" i="7"/>
  <c r="R30" i="7" s="1"/>
  <c r="P26" i="7"/>
  <c r="R26" i="7" s="1"/>
  <c r="P22" i="7"/>
  <c r="R22" i="7" s="1"/>
  <c r="P18" i="7"/>
  <c r="R18" i="7" s="1"/>
  <c r="P14" i="7"/>
  <c r="R14" i="7" s="1"/>
  <c r="Y10" i="7"/>
  <c r="F35" i="7"/>
  <c r="G35" i="7" s="1"/>
  <c r="F31" i="7"/>
  <c r="G31" i="7" s="1"/>
  <c r="F27" i="7"/>
  <c r="G27" i="7" s="1"/>
  <c r="F23" i="7"/>
  <c r="G23" i="7" s="1"/>
  <c r="F19" i="7"/>
  <c r="G19" i="7" s="1"/>
  <c r="D12" i="7"/>
  <c r="E12" i="7" s="1"/>
  <c r="D23" i="7"/>
  <c r="E23" i="7" s="1"/>
  <c r="F12" i="7"/>
  <c r="G12" i="7" s="1"/>
  <c r="D24" i="7"/>
  <c r="E24" i="7" s="1"/>
  <c r="D10" i="7"/>
  <c r="E10" i="7" s="1"/>
  <c r="D34" i="7"/>
  <c r="E34" i="7" s="1"/>
  <c r="D21" i="7"/>
  <c r="E21" i="7" s="1"/>
  <c r="Y34" i="7"/>
  <c r="Z34" i="7" s="1"/>
  <c r="Y29" i="7"/>
  <c r="Y24" i="7"/>
  <c r="Y18" i="7"/>
  <c r="AA18" i="7" s="1"/>
  <c r="Y13" i="7"/>
  <c r="P35" i="7"/>
  <c r="P29" i="7"/>
  <c r="Q29" i="7" s="1"/>
  <c r="P24" i="7"/>
  <c r="P19" i="7"/>
  <c r="P13" i="7"/>
  <c r="R13" i="7" s="1"/>
  <c r="F37" i="7"/>
  <c r="G37" i="7" s="1"/>
  <c r="F32" i="7"/>
  <c r="G32" i="7" s="1"/>
  <c r="F26" i="7"/>
  <c r="G26" i="7" s="1"/>
  <c r="F21" i="7"/>
  <c r="G21" i="7" s="1"/>
  <c r="P10" i="7"/>
  <c r="D27" i="7"/>
  <c r="E27" i="7" s="1"/>
  <c r="F16" i="7"/>
  <c r="G16" i="7" s="1"/>
  <c r="D36" i="7"/>
  <c r="E36" i="7" s="1"/>
  <c r="P14" i="11"/>
  <c r="R14" i="11" s="1"/>
  <c r="F11" i="11"/>
  <c r="G11" i="11" s="1"/>
  <c r="D16" i="11"/>
  <c r="E16" i="11" s="1"/>
  <c r="Y20" i="11"/>
  <c r="AA20" i="11" s="1"/>
  <c r="F21" i="11"/>
  <c r="G21" i="11" s="1"/>
  <c r="P15" i="11"/>
  <c r="F20" i="11"/>
  <c r="G20" i="11" s="1"/>
  <c r="P16" i="11"/>
  <c r="R16" i="11" s="1"/>
  <c r="D22" i="11"/>
  <c r="E22" i="11" s="1"/>
  <c r="Y26" i="11"/>
  <c r="Z26" i="11" s="1"/>
  <c r="Y27" i="11"/>
  <c r="AA27" i="11" s="1"/>
  <c r="D24" i="11"/>
  <c r="E24" i="11" s="1"/>
  <c r="Y28" i="11"/>
  <c r="F23" i="11"/>
  <c r="G23" i="11" s="1"/>
  <c r="F29" i="11"/>
  <c r="G29" i="11" s="1"/>
  <c r="F35" i="11"/>
  <c r="G35" i="11" s="1"/>
  <c r="Y34" i="11"/>
  <c r="P32" i="11"/>
  <c r="R32" i="11" s="1"/>
  <c r="F37" i="11"/>
  <c r="G37" i="11" s="1"/>
  <c r="F34" i="11"/>
  <c r="G34" i="11" s="1"/>
  <c r="D12" i="11"/>
  <c r="E12" i="11" s="1"/>
  <c r="D16" i="14"/>
  <c r="E16" i="14" s="1"/>
  <c r="Y15" i="14"/>
  <c r="AA15" i="14" s="1"/>
  <c r="P20" i="14"/>
  <c r="D21" i="14"/>
  <c r="E21" i="14" s="1"/>
  <c r="P18" i="14"/>
  <c r="D14" i="14"/>
  <c r="E14" i="14" s="1"/>
  <c r="Y18" i="14"/>
  <c r="Z18" i="14" s="1"/>
  <c r="P24" i="14"/>
  <c r="R24" i="14" s="1"/>
  <c r="D29" i="14"/>
  <c r="E29" i="14" s="1"/>
  <c r="F32" i="14"/>
  <c r="G32" i="14" s="1"/>
  <c r="D25" i="14"/>
  <c r="E25" i="14" s="1"/>
  <c r="D22" i="14"/>
  <c r="E22" i="14" s="1"/>
  <c r="Y26" i="14"/>
  <c r="D33" i="14"/>
  <c r="E33" i="14" s="1"/>
  <c r="Y37" i="14"/>
  <c r="F33" i="14"/>
  <c r="G33" i="14" s="1"/>
  <c r="F30" i="14"/>
  <c r="G30" i="14" s="1"/>
  <c r="D36" i="14"/>
  <c r="E36" i="14" s="1"/>
  <c r="D12" i="14"/>
  <c r="E12" i="14" s="1"/>
  <c r="P12" i="14"/>
  <c r="P11" i="14"/>
  <c r="D18" i="16"/>
  <c r="E18" i="16" s="1"/>
  <c r="F13" i="16"/>
  <c r="G13" i="16" s="1"/>
  <c r="D20" i="16"/>
  <c r="E20" i="16" s="1"/>
  <c r="F31" i="16"/>
  <c r="G31" i="16" s="1"/>
  <c r="F27" i="16"/>
  <c r="G27" i="16" s="1"/>
  <c r="F21" i="16"/>
  <c r="G21" i="16" s="1"/>
  <c r="P26" i="16"/>
  <c r="Q26" i="16" s="1"/>
  <c r="F28" i="16"/>
  <c r="G28" i="16" s="1"/>
  <c r="F25" i="16"/>
  <c r="G25" i="16" s="1"/>
  <c r="P30" i="16"/>
  <c r="Q30" i="16" s="1"/>
  <c r="F26" i="16"/>
  <c r="G26" i="16" s="1"/>
  <c r="Y32" i="16"/>
  <c r="AA32" i="16" s="1"/>
  <c r="D34" i="16"/>
  <c r="E34" i="16" s="1"/>
  <c r="F33" i="16"/>
  <c r="G33" i="16" s="1"/>
  <c r="P18" i="16"/>
  <c r="R18" i="16" s="1"/>
  <c r="Y17" i="16"/>
  <c r="Z17" i="16" s="1"/>
  <c r="F23" i="16"/>
  <c r="G23" i="16" s="1"/>
  <c r="P17" i="16"/>
  <c r="Q17" i="16" s="1"/>
  <c r="D20" i="7"/>
  <c r="E20" i="7" s="1"/>
  <c r="D19" i="7"/>
  <c r="E19" i="7" s="1"/>
  <c r="F18" i="7"/>
  <c r="G18" i="7" s="1"/>
  <c r="F25" i="7"/>
  <c r="G25" i="7" s="1"/>
  <c r="F33" i="7"/>
  <c r="G33" i="7" s="1"/>
  <c r="P11" i="7"/>
  <c r="P17" i="7"/>
  <c r="Q17" i="7" s="1"/>
  <c r="P25" i="7"/>
  <c r="Q25" i="7" s="1"/>
  <c r="P32" i="7"/>
  <c r="Y12" i="7"/>
  <c r="Y20" i="7"/>
  <c r="Y26" i="7"/>
  <c r="AA26" i="7" s="1"/>
  <c r="Y33" i="7"/>
  <c r="D15" i="7"/>
  <c r="E15" i="7" s="1"/>
  <c r="D18" i="7"/>
  <c r="E18" i="7" s="1"/>
  <c r="D17" i="7"/>
  <c r="E17" i="7" s="1"/>
  <c r="F11" i="18"/>
  <c r="G11" i="18" s="1"/>
  <c r="Y34" i="18"/>
  <c r="Z34" i="18" s="1"/>
  <c r="F35" i="18"/>
  <c r="G35" i="18" s="1"/>
  <c r="Y29" i="18"/>
  <c r="Z29" i="18" s="1"/>
  <c r="Y32" i="18"/>
  <c r="AA32" i="18" s="1"/>
  <c r="Y27" i="18"/>
  <c r="Z27" i="18" s="1"/>
  <c r="P32" i="18"/>
  <c r="R32" i="18" s="1"/>
  <c r="Y35" i="18"/>
  <c r="Z35" i="18" s="1"/>
  <c r="Y24" i="18"/>
  <c r="D22" i="18"/>
  <c r="E22" i="18" s="1"/>
  <c r="P17" i="18"/>
  <c r="R17" i="18" s="1"/>
  <c r="P28" i="18"/>
  <c r="R28" i="18" s="1"/>
  <c r="Y21" i="18"/>
  <c r="AA21" i="18" s="1"/>
  <c r="F33" i="18"/>
  <c r="G33" i="18" s="1"/>
  <c r="F20" i="18"/>
  <c r="G20" i="18" s="1"/>
  <c r="F16" i="18"/>
  <c r="G16" i="18" s="1"/>
  <c r="P12" i="18"/>
  <c r="Q12" i="18" s="1"/>
  <c r="P8" i="18"/>
  <c r="R8" i="18" s="1"/>
  <c r="P18" i="18"/>
  <c r="Q18" i="18" s="1"/>
  <c r="P11" i="18"/>
  <c r="Q11" i="18" s="1"/>
  <c r="P16" i="18"/>
  <c r="Q16" i="18" s="1"/>
  <c r="Y12" i="18"/>
  <c r="Z12" i="18" s="1"/>
  <c r="Y8" i="18"/>
  <c r="AA8" i="18" s="1"/>
  <c r="D17" i="18"/>
  <c r="E17" i="18" s="1"/>
  <c r="Y9" i="18"/>
  <c r="AA9" i="18" s="1"/>
  <c r="P31" i="18"/>
  <c r="Q31" i="18" s="1"/>
  <c r="D33" i="18"/>
  <c r="E33" i="18" s="1"/>
  <c r="P33" i="18"/>
  <c r="R33" i="18" s="1"/>
  <c r="P24" i="18"/>
  <c r="Q24" i="18" s="1"/>
  <c r="Y28" i="18"/>
  <c r="Z28" i="18" s="1"/>
  <c r="P25" i="18"/>
  <c r="R25" i="18" s="1"/>
  <c r="D21" i="18"/>
  <c r="E21" i="18" s="1"/>
  <c r="F14" i="18"/>
  <c r="G14" i="18" s="1"/>
  <c r="F23" i="18"/>
  <c r="G23" i="18" s="1"/>
  <c r="Y31" i="18"/>
  <c r="Z31" i="18" s="1"/>
  <c r="Y18" i="18"/>
  <c r="AA18" i="18" s="1"/>
  <c r="F13" i="18"/>
  <c r="G13" i="18" s="1"/>
  <c r="F19" i="18"/>
  <c r="G19" i="18" s="1"/>
  <c r="Y15" i="18"/>
  <c r="Z15" i="18" s="1"/>
  <c r="D27" i="18"/>
  <c r="E27" i="18" s="1"/>
  <c r="D12" i="18"/>
  <c r="E12" i="18" s="1"/>
  <c r="F8" i="18"/>
  <c r="G8" i="18" s="1"/>
  <c r="D14" i="18"/>
  <c r="E14" i="18" s="1"/>
  <c r="F11" i="7"/>
  <c r="G11" i="7" s="1"/>
  <c r="P11" i="11"/>
  <c r="R11" i="11" s="1"/>
  <c r="P10" i="11"/>
  <c r="Q10" i="11" s="1"/>
  <c r="Y16" i="11"/>
  <c r="AA16" i="11" s="1"/>
  <c r="D17" i="11"/>
  <c r="E17" i="11" s="1"/>
  <c r="D23" i="11"/>
  <c r="E23" i="11" s="1"/>
  <c r="F16" i="11"/>
  <c r="G16" i="11" s="1"/>
  <c r="P12" i="11"/>
  <c r="R12" i="11" s="1"/>
  <c r="F17" i="11"/>
  <c r="G17" i="11" s="1"/>
  <c r="Y22" i="11"/>
  <c r="F28" i="11"/>
  <c r="G28" i="11" s="1"/>
  <c r="P28" i="11"/>
  <c r="R28" i="11" s="1"/>
  <c r="Y24" i="11"/>
  <c r="Z24" i="11" s="1"/>
  <c r="F31" i="11"/>
  <c r="G31" i="11" s="1"/>
  <c r="D25" i="11"/>
  <c r="E25" i="11" s="1"/>
  <c r="P30" i="11"/>
  <c r="R30" i="11" s="1"/>
  <c r="Y37" i="11"/>
  <c r="AA37" i="11" s="1"/>
  <c r="P35" i="11"/>
  <c r="R35" i="11" s="1"/>
  <c r="F33" i="11"/>
  <c r="G33" i="11" s="1"/>
  <c r="F30" i="11"/>
  <c r="G30" i="11" s="1"/>
  <c r="D36" i="11"/>
  <c r="E36" i="11" s="1"/>
  <c r="Y11" i="11"/>
  <c r="Z11" i="11" s="1"/>
  <c r="F11" i="14"/>
  <c r="P16" i="14"/>
  <c r="Q16" i="14" s="1"/>
  <c r="Y21" i="14"/>
  <c r="Z21" i="14" s="1"/>
  <c r="P22" i="14"/>
  <c r="Q22" i="14" s="1"/>
  <c r="F19" i="14"/>
  <c r="G19" i="14" s="1"/>
  <c r="Y14" i="14"/>
  <c r="AA14" i="14" s="1"/>
  <c r="F20" i="14"/>
  <c r="G20" i="14" s="1"/>
  <c r="F25" i="14"/>
  <c r="G25" i="14" s="1"/>
  <c r="D30" i="14"/>
  <c r="E30" i="14" s="1"/>
  <c r="Y28" i="14"/>
  <c r="AA28" i="14" s="1"/>
  <c r="Y25" i="14"/>
  <c r="Z25" i="14" s="1"/>
  <c r="Y22" i="14"/>
  <c r="AA22" i="14" s="1"/>
  <c r="F28" i="14"/>
  <c r="G28" i="14" s="1"/>
  <c r="Y33" i="14"/>
  <c r="AA33" i="14" s="1"/>
  <c r="Y34" i="14"/>
  <c r="AA34" i="14" s="1"/>
  <c r="Y35" i="14"/>
  <c r="D32" i="14"/>
  <c r="E32" i="14" s="1"/>
  <c r="Y36" i="14"/>
  <c r="AA36" i="14" s="1"/>
  <c r="F15" i="14"/>
  <c r="G15" i="14" s="1"/>
  <c r="D11" i="14"/>
  <c r="E11" i="14" s="1"/>
  <c r="Y10" i="14"/>
  <c r="Z10" i="14" s="1"/>
  <c r="F17" i="16"/>
  <c r="G17" i="16" s="1"/>
  <c r="P12" i="16"/>
  <c r="R12" i="16" s="1"/>
  <c r="P21" i="16"/>
  <c r="Q21" i="16" s="1"/>
  <c r="D22" i="16"/>
  <c r="E22" i="16" s="1"/>
  <c r="Y37" i="16"/>
  <c r="AA37" i="16" s="1"/>
  <c r="Y23" i="16"/>
  <c r="Z23" i="16" s="1"/>
  <c r="P34" i="16"/>
  <c r="R34" i="16" s="1"/>
  <c r="Y29" i="16"/>
  <c r="Z29" i="16" s="1"/>
  <c r="Y27" i="16"/>
  <c r="Z27" i="16" s="1"/>
  <c r="Y33" i="16"/>
  <c r="Z33" i="16" s="1"/>
  <c r="D28" i="16"/>
  <c r="E28" i="16" s="1"/>
  <c r="P37" i="16"/>
  <c r="R37" i="16" s="1"/>
  <c r="Y34" i="16"/>
  <c r="Z34" i="16" s="1"/>
  <c r="D35" i="16"/>
  <c r="E35" i="16" s="1"/>
  <c r="Y14" i="16"/>
  <c r="Z14" i="16" s="1"/>
  <c r="F15" i="16"/>
  <c r="G15" i="16" s="1"/>
  <c r="Y12" i="16"/>
  <c r="Z12" i="16" s="1"/>
  <c r="Y10" i="16"/>
  <c r="Z10" i="16" s="1"/>
  <c r="P22" i="18"/>
  <c r="R22" i="18" s="1"/>
  <c r="Y13" i="18"/>
  <c r="AA13" i="18" s="1"/>
  <c r="Y10" i="18"/>
  <c r="AA10" i="18" s="1"/>
  <c r="F15" i="18"/>
  <c r="G15" i="18" s="1"/>
  <c r="Y17" i="18"/>
  <c r="Y22" i="18"/>
  <c r="AA22" i="18" s="1"/>
  <c r="P20" i="18"/>
  <c r="R20" i="18" s="1"/>
  <c r="Y16" i="18"/>
  <c r="AA16" i="18" s="1"/>
  <c r="P21" i="18"/>
  <c r="D26" i="18"/>
  <c r="E26" i="18" s="1"/>
  <c r="F29" i="18"/>
  <c r="G29" i="18" s="1"/>
  <c r="D29" i="18"/>
  <c r="E29" i="18" s="1"/>
  <c r="Y30" i="18"/>
  <c r="AA30" i="18" s="1"/>
  <c r="F14" i="7"/>
  <c r="G14" i="7" s="1"/>
  <c r="D16" i="7"/>
  <c r="E16" i="7" s="1"/>
  <c r="F20" i="7"/>
  <c r="G20" i="7" s="1"/>
  <c r="F28" i="7"/>
  <c r="G28" i="7" s="1"/>
  <c r="F34" i="7"/>
  <c r="G34" i="7" s="1"/>
  <c r="P12" i="7"/>
  <c r="P20" i="7"/>
  <c r="P27" i="7"/>
  <c r="P33" i="7"/>
  <c r="R33" i="7" s="1"/>
  <c r="Y14" i="7"/>
  <c r="Z14" i="7" s="1"/>
  <c r="Y21" i="7"/>
  <c r="Y28" i="7"/>
  <c r="Y36" i="7"/>
  <c r="Z36" i="7" s="1"/>
  <c r="D11" i="7"/>
  <c r="E11" i="7" s="1"/>
  <c r="P10" i="20"/>
  <c r="Q10" i="20" s="1"/>
  <c r="P12" i="20"/>
  <c r="R12" i="20" s="1"/>
  <c r="Y30" i="20"/>
  <c r="AA30" i="20" s="1"/>
  <c r="F31" i="20"/>
  <c r="G31" i="20" s="1"/>
  <c r="D32" i="20"/>
  <c r="E32" i="20" s="1"/>
  <c r="F33" i="20"/>
  <c r="G33" i="20" s="1"/>
  <c r="P29" i="20"/>
  <c r="D28" i="20"/>
  <c r="E28" i="20" s="1"/>
  <c r="Y21" i="20"/>
  <c r="AA21" i="20" s="1"/>
  <c r="Y13" i="20"/>
  <c r="D16" i="20"/>
  <c r="E16" i="20" s="1"/>
  <c r="F17" i="20"/>
  <c r="G17" i="20" s="1"/>
  <c r="F16" i="20"/>
  <c r="G16" i="20" s="1"/>
  <c r="F10" i="20"/>
  <c r="G10" i="20" s="1"/>
  <c r="D9" i="20"/>
  <c r="E9" i="20" s="1"/>
  <c r="D11" i="20"/>
  <c r="E11" i="20" s="1"/>
  <c r="F35" i="20"/>
  <c r="G35" i="20" s="1"/>
  <c r="Y35" i="20"/>
  <c r="AA35" i="20" s="1"/>
  <c r="Y31" i="20"/>
  <c r="AA31" i="20" s="1"/>
  <c r="P32" i="20"/>
  <c r="R32" i="20" s="1"/>
  <c r="F23" i="20"/>
  <c r="G23" i="20" s="1"/>
  <c r="D13" i="20"/>
  <c r="E13" i="20" s="1"/>
  <c r="F21" i="20"/>
  <c r="G21" i="20" s="1"/>
  <c r="P19" i="20"/>
  <c r="Q19" i="20" s="1"/>
  <c r="D12" i="20"/>
  <c r="E12" i="20" s="1"/>
  <c r="P8" i="12"/>
  <c r="R8" i="12" s="1"/>
  <c r="F32" i="12"/>
  <c r="G32" i="12" s="1"/>
  <c r="D32" i="12"/>
  <c r="E32" i="12" s="1"/>
  <c r="Y35" i="12"/>
  <c r="Z35" i="12" s="1"/>
  <c r="F29" i="12"/>
  <c r="G29" i="12" s="1"/>
  <c r="D29" i="12"/>
  <c r="E29" i="12" s="1"/>
  <c r="P23" i="12"/>
  <c r="R23" i="12" s="1"/>
  <c r="P27" i="12"/>
  <c r="R27" i="12" s="1"/>
  <c r="F23" i="12"/>
  <c r="G23" i="12" s="1"/>
  <c r="Y24" i="12"/>
  <c r="AA24" i="12" s="1"/>
  <c r="Y30" i="12"/>
  <c r="Z30" i="12" s="1"/>
  <c r="D20" i="12"/>
  <c r="E20" i="12" s="1"/>
  <c r="F20" i="12"/>
  <c r="G20" i="12" s="1"/>
  <c r="Y29" i="12"/>
  <c r="AA29" i="12" s="1"/>
  <c r="P16" i="12"/>
  <c r="R16" i="12" s="1"/>
  <c r="P12" i="12"/>
  <c r="R12" i="12" s="1"/>
  <c r="F22" i="12"/>
  <c r="G22" i="12" s="1"/>
  <c r="P15" i="12"/>
  <c r="Q15" i="12" s="1"/>
  <c r="F21" i="12"/>
  <c r="G21" i="12" s="1"/>
  <c r="P14" i="12"/>
  <c r="P10" i="12"/>
  <c r="R10" i="12" s="1"/>
  <c r="Y9" i="12"/>
  <c r="AA9" i="12" s="1"/>
  <c r="F12" i="12"/>
  <c r="G12" i="12" s="1"/>
  <c r="D19" i="12"/>
  <c r="E19" i="12" s="1"/>
  <c r="D13" i="7"/>
  <c r="E13" i="7" s="1"/>
  <c r="Y18" i="19"/>
  <c r="AA18" i="19" s="1"/>
  <c r="Y14" i="19"/>
  <c r="AA14" i="19" s="1"/>
  <c r="D30" i="19"/>
  <c r="E30" i="19" s="1"/>
  <c r="F33" i="19"/>
  <c r="G33" i="19" s="1"/>
  <c r="F26" i="19"/>
  <c r="G26" i="19" s="1"/>
  <c r="D17" i="19"/>
  <c r="E17" i="19" s="1"/>
  <c r="Y19" i="19"/>
  <c r="AA19" i="19" s="1"/>
  <c r="D9" i="19"/>
  <c r="E9" i="19" s="1"/>
  <c r="F8" i="9"/>
  <c r="L1" i="8"/>
  <c r="P15" i="19"/>
  <c r="Q15" i="19" s="1"/>
  <c r="F11" i="19"/>
  <c r="G11" i="19" s="1"/>
  <c r="F24" i="19"/>
  <c r="G24" i="19" s="1"/>
  <c r="Y12" i="19"/>
  <c r="Z12" i="19" s="1"/>
  <c r="Y8" i="19"/>
  <c r="Z8" i="19" s="1"/>
  <c r="P16" i="19"/>
  <c r="P20" i="19"/>
  <c r="R20" i="19" s="1"/>
  <c r="P23" i="19"/>
  <c r="R23" i="19" s="1"/>
  <c r="F18" i="19"/>
  <c r="G18" i="19" s="1"/>
  <c r="D26" i="19"/>
  <c r="E26" i="19" s="1"/>
  <c r="Y17" i="19"/>
  <c r="Z17" i="19" s="1"/>
  <c r="Y26" i="19"/>
  <c r="Z26" i="19" s="1"/>
  <c r="P24" i="19"/>
  <c r="Q24" i="19" s="1"/>
  <c r="D24" i="19"/>
  <c r="E24" i="19" s="1"/>
  <c r="Y27" i="19"/>
  <c r="Z27" i="19" s="1"/>
  <c r="P22" i="19"/>
  <c r="R22" i="19" s="1"/>
  <c r="P26" i="19"/>
  <c r="Q26" i="19" s="1"/>
  <c r="F29" i="19"/>
  <c r="G29" i="19" s="1"/>
  <c r="D35" i="19"/>
  <c r="E35" i="19" s="1"/>
  <c r="F34" i="19"/>
  <c r="G34" i="19" s="1"/>
  <c r="F31" i="19"/>
  <c r="G31" i="19" s="1"/>
  <c r="F35" i="19"/>
  <c r="G35" i="19" s="1"/>
  <c r="Y30" i="19"/>
  <c r="Y34" i="19"/>
  <c r="Z34" i="19" s="1"/>
  <c r="Y11" i="19"/>
  <c r="Z11" i="19" s="1"/>
  <c r="D14" i="19"/>
  <c r="E14" i="19" s="1"/>
  <c r="D10" i="19"/>
  <c r="E10" i="19" s="1"/>
  <c r="P14" i="19"/>
  <c r="R14" i="19" s="1"/>
  <c r="P10" i="19"/>
  <c r="R10" i="19" s="1"/>
  <c r="F16" i="19"/>
  <c r="G16" i="19" s="1"/>
  <c r="D12" i="19"/>
  <c r="E12" i="19" s="1"/>
  <c r="D8" i="19"/>
  <c r="E8" i="19" s="1"/>
  <c r="F17" i="19"/>
  <c r="G17" i="19" s="1"/>
  <c r="D21" i="19"/>
  <c r="E21" i="19" s="1"/>
  <c r="D16" i="19"/>
  <c r="E16" i="19" s="1"/>
  <c r="D20" i="19"/>
  <c r="E20" i="19" s="1"/>
  <c r="P29" i="19"/>
  <c r="R29" i="19" s="1"/>
  <c r="P18" i="19"/>
  <c r="R18" i="19" s="1"/>
  <c r="F21" i="19"/>
  <c r="G21" i="19" s="1"/>
  <c r="F25" i="19"/>
  <c r="G25" i="19" s="1"/>
  <c r="Y24" i="19"/>
  <c r="AA24" i="19" s="1"/>
  <c r="Y28" i="19"/>
  <c r="AA28" i="19" s="1"/>
  <c r="F23" i="19"/>
  <c r="G23" i="19" s="1"/>
  <c r="D27" i="19"/>
  <c r="E27" i="19" s="1"/>
  <c r="D31" i="19"/>
  <c r="E31" i="19" s="1"/>
  <c r="Y35" i="19"/>
  <c r="AA35" i="19" s="1"/>
  <c r="D29" i="19"/>
  <c r="E29" i="19" s="1"/>
  <c r="D33" i="19"/>
  <c r="E33" i="19" s="1"/>
  <c r="P27" i="19"/>
  <c r="P31" i="19"/>
  <c r="R31" i="19" s="1"/>
  <c r="P35" i="19"/>
  <c r="R35" i="19" s="1"/>
  <c r="D11" i="19"/>
  <c r="E11" i="19" s="1"/>
  <c r="P19" i="19"/>
  <c r="R19" i="19" s="1"/>
  <c r="F12" i="19"/>
  <c r="G12" i="19" s="1"/>
  <c r="Y21" i="19"/>
  <c r="Z21" i="19" s="1"/>
  <c r="Y13" i="19"/>
  <c r="AA13" i="19" s="1"/>
  <c r="Y9" i="19"/>
  <c r="AA9" i="19" s="1"/>
  <c r="F14" i="19"/>
  <c r="G14" i="19" s="1"/>
  <c r="F10" i="19"/>
  <c r="G10" i="19" s="1"/>
  <c r="D15" i="19"/>
  <c r="E15" i="19" s="1"/>
  <c r="D19" i="19"/>
  <c r="E19" i="19" s="1"/>
  <c r="P21" i="19"/>
  <c r="R21" i="19" s="1"/>
  <c r="Y16" i="19"/>
  <c r="Z16" i="19" s="1"/>
  <c r="Y20" i="19"/>
  <c r="Z20" i="19" s="1"/>
  <c r="F15" i="19"/>
  <c r="G15" i="19" s="1"/>
  <c r="F19" i="19"/>
  <c r="G19" i="19" s="1"/>
  <c r="D23" i="19"/>
  <c r="E23" i="19" s="1"/>
  <c r="F27" i="19"/>
  <c r="G27" i="19" s="1"/>
  <c r="P25" i="19"/>
  <c r="F30" i="19"/>
  <c r="G30" i="19" s="1"/>
  <c r="D25" i="19"/>
  <c r="E25" i="19" s="1"/>
  <c r="D28" i="19"/>
  <c r="E28" i="19" s="1"/>
  <c r="P32" i="19"/>
  <c r="R32" i="19" s="1"/>
  <c r="Y32" i="19"/>
  <c r="Y29" i="19"/>
  <c r="Z29" i="19" s="1"/>
  <c r="Y33" i="19"/>
  <c r="AA33" i="19" s="1"/>
  <c r="F28" i="19"/>
  <c r="G28" i="19" s="1"/>
  <c r="F32" i="19"/>
  <c r="G32" i="19" s="1"/>
  <c r="F13" i="19"/>
  <c r="G13" i="19" s="1"/>
  <c r="F9" i="19"/>
  <c r="G9" i="19" s="1"/>
  <c r="D18" i="19"/>
  <c r="E18" i="19" s="1"/>
  <c r="P11" i="19"/>
  <c r="R11" i="19" s="1"/>
  <c r="L1" i="15"/>
  <c r="F7" i="15"/>
  <c r="L1" i="20"/>
  <c r="F28" i="18"/>
  <c r="G28" i="18" s="1"/>
  <c r="F32" i="18"/>
  <c r="G32" i="18" s="1"/>
  <c r="D16" i="18"/>
  <c r="E16" i="18" s="1"/>
  <c r="D20" i="18"/>
  <c r="E20" i="18" s="1"/>
  <c r="P23" i="18"/>
  <c r="Q23" i="18" s="1"/>
  <c r="D24" i="18"/>
  <c r="E24" i="18" s="1"/>
  <c r="D28" i="18"/>
  <c r="E28" i="18" s="1"/>
  <c r="Y26" i="18"/>
  <c r="Z26" i="18" s="1"/>
  <c r="F21" i="18"/>
  <c r="G21" i="18" s="1"/>
  <c r="F25" i="18"/>
  <c r="G25" i="18" s="1"/>
  <c r="D35" i="18"/>
  <c r="E35" i="18" s="1"/>
  <c r="F34" i="18"/>
  <c r="G34" i="18" s="1"/>
  <c r="P30" i="18"/>
  <c r="Q30" i="18" s="1"/>
  <c r="P34" i="18"/>
  <c r="Q34" i="18" s="1"/>
  <c r="D30" i="18"/>
  <c r="E30" i="18" s="1"/>
  <c r="D34" i="18"/>
  <c r="E34" i="18" s="1"/>
  <c r="L1" i="18"/>
  <c r="L1" i="11"/>
  <c r="F8" i="11"/>
  <c r="L1" i="19"/>
  <c r="F8" i="7"/>
  <c r="L1" i="7"/>
  <c r="F12" i="22"/>
  <c r="G12" i="22" s="1"/>
  <c r="F8" i="22"/>
  <c r="F9" i="22"/>
  <c r="G9" i="22" s="1"/>
  <c r="F32" i="22"/>
  <c r="G32" i="22" s="1"/>
  <c r="D33" i="22"/>
  <c r="E33" i="22" s="1"/>
  <c r="F34" i="22"/>
  <c r="G34" i="22" s="1"/>
  <c r="D35" i="22"/>
  <c r="E35" i="22" s="1"/>
  <c r="F25" i="22"/>
  <c r="G25" i="22" s="1"/>
  <c r="F23" i="22"/>
  <c r="G23" i="22" s="1"/>
  <c r="F22" i="22"/>
  <c r="G22" i="22" s="1"/>
  <c r="F19" i="22"/>
  <c r="G19" i="22" s="1"/>
  <c r="D26" i="22"/>
  <c r="E26" i="22" s="1"/>
  <c r="F15" i="22"/>
  <c r="G15" i="22" s="1"/>
  <c r="F14" i="22"/>
  <c r="G14" i="22" s="1"/>
  <c r="F13" i="22"/>
  <c r="G13" i="22" s="1"/>
  <c r="F11" i="22"/>
  <c r="G11" i="22" s="1"/>
  <c r="D13" i="22"/>
  <c r="E13" i="22" s="1"/>
  <c r="D10" i="22"/>
  <c r="E10" i="22" s="1"/>
  <c r="F28" i="22"/>
  <c r="G28" i="22" s="1"/>
  <c r="F30" i="22"/>
  <c r="G30" i="22" s="1"/>
  <c r="D27" i="22"/>
  <c r="E27" i="22" s="1"/>
  <c r="F26" i="22"/>
  <c r="G26" i="22" s="1"/>
  <c r="F16" i="22"/>
  <c r="G16" i="22" s="1"/>
  <c r="F17" i="22"/>
  <c r="G17" i="22" s="1"/>
  <c r="D12" i="22"/>
  <c r="E12" i="22" s="1"/>
  <c r="D8" i="22"/>
  <c r="E8" i="22" s="1"/>
  <c r="F10" i="22"/>
  <c r="D11" i="22"/>
  <c r="E11" i="22" s="1"/>
  <c r="D30" i="22"/>
  <c r="E30" i="22" s="1"/>
  <c r="F31" i="22"/>
  <c r="G31" i="22" s="1"/>
  <c r="D32" i="22"/>
  <c r="E32" i="22" s="1"/>
  <c r="F33" i="22"/>
  <c r="G33" i="22" s="1"/>
  <c r="D23" i="22"/>
  <c r="E23" i="22" s="1"/>
  <c r="D21" i="22"/>
  <c r="E21" i="22" s="1"/>
  <c r="D20" i="22"/>
  <c r="E20" i="22" s="1"/>
  <c r="D18" i="22"/>
  <c r="E18" i="22" s="1"/>
  <c r="F21" i="22"/>
  <c r="G21" i="22" s="1"/>
  <c r="F24" i="22"/>
  <c r="G24" i="22" s="1"/>
  <c r="D31" i="22"/>
  <c r="E31" i="22" s="1"/>
  <c r="D22" i="22"/>
  <c r="E22" i="22" s="1"/>
  <c r="F18" i="22"/>
  <c r="G18" i="22" s="1"/>
  <c r="D29" i="22"/>
  <c r="E29" i="22" s="1"/>
  <c r="D19" i="22"/>
  <c r="E19" i="22" s="1"/>
  <c r="D34" i="22"/>
  <c r="E34" i="22" s="1"/>
  <c r="F35" i="22"/>
  <c r="G35" i="22" s="1"/>
  <c r="F27" i="22"/>
  <c r="G27" i="22" s="1"/>
  <c r="D28" i="22"/>
  <c r="E28" i="22" s="1"/>
  <c r="F29" i="22"/>
  <c r="G29" i="22" s="1"/>
  <c r="D25" i="22"/>
  <c r="E25" i="22" s="1"/>
  <c r="D24" i="22"/>
  <c r="E24" i="22" s="1"/>
  <c r="F20" i="22"/>
  <c r="G20" i="22" s="1"/>
  <c r="D14" i="22"/>
  <c r="E14" i="22" s="1"/>
  <c r="D17" i="22"/>
  <c r="E17" i="22" s="1"/>
  <c r="D16" i="22"/>
  <c r="E16" i="22" s="1"/>
  <c r="D15" i="22"/>
  <c r="E15" i="22" s="1"/>
  <c r="D9" i="22"/>
  <c r="E9" i="22" s="1"/>
  <c r="P16" i="8"/>
  <c r="Y10" i="8"/>
  <c r="D25" i="8"/>
  <c r="E25" i="8" s="1"/>
  <c r="Y16" i="13"/>
  <c r="P12" i="13"/>
  <c r="F8" i="13"/>
  <c r="D11" i="13"/>
  <c r="E11" i="13" s="1"/>
  <c r="P8" i="13"/>
  <c r="F13" i="13"/>
  <c r="G13" i="13" s="1"/>
  <c r="P35" i="13"/>
  <c r="R35" i="13" s="1"/>
  <c r="P31" i="13"/>
  <c r="R31" i="13" s="1"/>
  <c r="P27" i="13"/>
  <c r="D33" i="13"/>
  <c r="E33" i="13" s="1"/>
  <c r="D29" i="13"/>
  <c r="E29" i="13" s="1"/>
  <c r="P32" i="13"/>
  <c r="R32" i="13" s="1"/>
  <c r="Y26" i="13"/>
  <c r="Z26" i="13" s="1"/>
  <c r="P28" i="13"/>
  <c r="R28" i="13" s="1"/>
  <c r="Y25" i="13"/>
  <c r="Z25" i="13" s="1"/>
  <c r="F25" i="13"/>
  <c r="G25" i="13" s="1"/>
  <c r="F29" i="13"/>
  <c r="G29" i="13" s="1"/>
  <c r="F22" i="13"/>
  <c r="G22" i="13" s="1"/>
  <c r="D18" i="13"/>
  <c r="E18" i="13" s="1"/>
  <c r="D21" i="13"/>
  <c r="E21" i="13" s="1"/>
  <c r="D17" i="13"/>
  <c r="E17" i="13" s="1"/>
  <c r="Y22" i="13"/>
  <c r="D20" i="13"/>
  <c r="E20" i="13" s="1"/>
  <c r="P17" i="13"/>
  <c r="D14" i="13"/>
  <c r="E14" i="13" s="1"/>
  <c r="D10" i="13"/>
  <c r="E10" i="13" s="1"/>
  <c r="F17" i="13"/>
  <c r="G17" i="13" s="1"/>
  <c r="D13" i="13"/>
  <c r="E13" i="13" s="1"/>
  <c r="D9" i="13"/>
  <c r="E9" i="13" s="1"/>
  <c r="F14" i="13"/>
  <c r="G14" i="13" s="1"/>
  <c r="D8" i="13"/>
  <c r="E8" i="13" s="1"/>
  <c r="F9" i="13"/>
  <c r="G9" i="13" s="1"/>
  <c r="D21" i="8"/>
  <c r="E21" i="8" s="1"/>
  <c r="D13" i="8"/>
  <c r="E13" i="8" s="1"/>
  <c r="P10" i="8"/>
  <c r="Q10" i="8" s="1"/>
  <c r="P18" i="8"/>
  <c r="R18" i="8" s="1"/>
  <c r="P12" i="8"/>
  <c r="R12" i="8" s="1"/>
  <c r="D14" i="8"/>
  <c r="E14" i="8" s="1"/>
  <c r="D18" i="8"/>
  <c r="E18" i="8" s="1"/>
  <c r="D22" i="8"/>
  <c r="E22" i="8" s="1"/>
  <c r="F25" i="8"/>
  <c r="G25" i="8" s="1"/>
  <c r="Y19" i="8"/>
  <c r="Z19" i="8" s="1"/>
  <c r="Y25" i="8"/>
  <c r="AA25" i="8" s="1"/>
  <c r="P13" i="8"/>
  <c r="R13" i="8" s="1"/>
  <c r="P17" i="8"/>
  <c r="Q17" i="8" s="1"/>
  <c r="P21" i="8"/>
  <c r="R21" i="8" s="1"/>
  <c r="P23" i="8"/>
  <c r="Q23" i="8" s="1"/>
  <c r="P27" i="8"/>
  <c r="Q27" i="8" s="1"/>
  <c r="F35" i="8"/>
  <c r="G35" i="8" s="1"/>
  <c r="D33" i="8"/>
  <c r="E33" i="8" s="1"/>
  <c r="Y24" i="8"/>
  <c r="AA24" i="8" s="1"/>
  <c r="Y28" i="8"/>
  <c r="Z28" i="8" s="1"/>
  <c r="Y30" i="8"/>
  <c r="Z30" i="8" s="1"/>
  <c r="Y34" i="8"/>
  <c r="AA34" i="8" s="1"/>
  <c r="Y31" i="8"/>
  <c r="Z31" i="8" s="1"/>
  <c r="Y35" i="8"/>
  <c r="Z35" i="8" s="1"/>
  <c r="F30" i="8"/>
  <c r="G30" i="8" s="1"/>
  <c r="F34" i="8"/>
  <c r="G34" i="8" s="1"/>
  <c r="F19" i="8"/>
  <c r="G19" i="8" s="1"/>
  <c r="Y21" i="8"/>
  <c r="Z21" i="8" s="1"/>
  <c r="Y22" i="8"/>
  <c r="D15" i="13"/>
  <c r="E15" i="13" s="1"/>
  <c r="Y15" i="13"/>
  <c r="Z15" i="13" s="1"/>
  <c r="D16" i="13"/>
  <c r="E16" i="13" s="1"/>
  <c r="P10" i="13"/>
  <c r="Q10" i="13" s="1"/>
  <c r="F15" i="13"/>
  <c r="G15" i="13" s="1"/>
  <c r="Y10" i="13"/>
  <c r="AA10" i="13" s="1"/>
  <c r="P15" i="13"/>
  <c r="R15" i="13" s="1"/>
  <c r="P25" i="13"/>
  <c r="R25" i="13" s="1"/>
  <c r="D24" i="13"/>
  <c r="E24" i="13" s="1"/>
  <c r="P18" i="13"/>
  <c r="Q18" i="13" s="1"/>
  <c r="P23" i="13"/>
  <c r="Q23" i="13" s="1"/>
  <c r="F23" i="13"/>
  <c r="G23" i="13" s="1"/>
  <c r="Y23" i="13"/>
  <c r="Y32" i="13"/>
  <c r="AA32" i="13" s="1"/>
  <c r="P29" i="13"/>
  <c r="Q29" i="13" s="1"/>
  <c r="P33" i="13"/>
  <c r="Q33" i="13" s="1"/>
  <c r="Y35" i="13"/>
  <c r="Y33" i="13"/>
  <c r="Z33" i="13" s="1"/>
  <c r="D30" i="13"/>
  <c r="E30" i="13" s="1"/>
  <c r="Y34" i="13"/>
  <c r="Z34" i="13" s="1"/>
  <c r="F13" i="20"/>
  <c r="G13" i="20" s="1"/>
  <c r="F11" i="20"/>
  <c r="G11" i="20" s="1"/>
  <c r="P11" i="20"/>
  <c r="Q11" i="20" s="1"/>
  <c r="F9" i="20"/>
  <c r="G9" i="20" s="1"/>
  <c r="Y11" i="20"/>
  <c r="F32" i="20"/>
  <c r="G32" i="20" s="1"/>
  <c r="F28" i="20"/>
  <c r="G28" i="20" s="1"/>
  <c r="Y33" i="20"/>
  <c r="AA33" i="20" s="1"/>
  <c r="Y29" i="20"/>
  <c r="D35" i="20"/>
  <c r="E35" i="20" s="1"/>
  <c r="Y28" i="20"/>
  <c r="AA28" i="20" s="1"/>
  <c r="Y24" i="20"/>
  <c r="Z24" i="20" s="1"/>
  <c r="F27" i="20"/>
  <c r="G27" i="20" s="1"/>
  <c r="D23" i="20"/>
  <c r="E23" i="20" s="1"/>
  <c r="D26" i="20"/>
  <c r="E26" i="20" s="1"/>
  <c r="F29" i="20"/>
  <c r="G29" i="20" s="1"/>
  <c r="P26" i="20"/>
  <c r="P22" i="20"/>
  <c r="R22" i="20" s="1"/>
  <c r="F19" i="20"/>
  <c r="G19" i="20" s="1"/>
  <c r="F15" i="20"/>
  <c r="G15" i="20" s="1"/>
  <c r="P21" i="20"/>
  <c r="P17" i="20"/>
  <c r="Q17" i="20" s="1"/>
  <c r="P13" i="20"/>
  <c r="R13" i="20" s="1"/>
  <c r="Y19" i="20"/>
  <c r="Z19" i="20" s="1"/>
  <c r="P23" i="20"/>
  <c r="Y18" i="20"/>
  <c r="AA18" i="20" s="1"/>
  <c r="Y14" i="20"/>
  <c r="Z14" i="20" s="1"/>
  <c r="P9" i="20"/>
  <c r="Q9" i="20" s="1"/>
  <c r="D15" i="20"/>
  <c r="E15" i="20" s="1"/>
  <c r="Y9" i="20"/>
  <c r="F8" i="20"/>
  <c r="G8" i="20" s="1"/>
  <c r="Y12" i="20"/>
  <c r="Z12" i="20" s="1"/>
  <c r="F12" i="20"/>
  <c r="G12" i="20" s="1"/>
  <c r="P35" i="20"/>
  <c r="Q35" i="20" s="1"/>
  <c r="P31" i="20"/>
  <c r="R31" i="20" s="1"/>
  <c r="P27" i="20"/>
  <c r="Q27" i="20" s="1"/>
  <c r="D33" i="20"/>
  <c r="E33" i="20" s="1"/>
  <c r="D29" i="20"/>
  <c r="E29" i="20" s="1"/>
  <c r="P33" i="20"/>
  <c r="Q33" i="20" s="1"/>
  <c r="Y27" i="20"/>
  <c r="AA27" i="20" s="1"/>
  <c r="D24" i="20"/>
  <c r="E24" i="20" s="1"/>
  <c r="F25" i="20"/>
  <c r="G25" i="20" s="1"/>
  <c r="Y32" i="20"/>
  <c r="AA32" i="20" s="1"/>
  <c r="F24" i="20"/>
  <c r="G24" i="20" s="1"/>
  <c r="P28" i="20"/>
  <c r="R28" i="20" s="1"/>
  <c r="Y25" i="20"/>
  <c r="AA25" i="20" s="1"/>
  <c r="D22" i="20"/>
  <c r="E22" i="20" s="1"/>
  <c r="P18" i="20"/>
  <c r="Q18" i="20" s="1"/>
  <c r="P14" i="20"/>
  <c r="Y20" i="20"/>
  <c r="AA20" i="20" s="1"/>
  <c r="Y16" i="20"/>
  <c r="Z16" i="20" s="1"/>
  <c r="Y22" i="20"/>
  <c r="Z22" i="20" s="1"/>
  <c r="D19" i="20"/>
  <c r="E19" i="20" s="1"/>
  <c r="F22" i="20"/>
  <c r="G22" i="20" s="1"/>
  <c r="D18" i="20"/>
  <c r="E18" i="20" s="1"/>
  <c r="D14" i="20"/>
  <c r="E14" i="20" s="1"/>
  <c r="Y10" i="12"/>
  <c r="F14" i="12"/>
  <c r="G14" i="12" s="1"/>
  <c r="P11" i="12"/>
  <c r="R11" i="12" s="1"/>
  <c r="D34" i="12"/>
  <c r="E34" i="12" s="1"/>
  <c r="P33" i="12"/>
  <c r="P29" i="12"/>
  <c r="R29" i="12" s="1"/>
  <c r="D35" i="12"/>
  <c r="E35" i="12" s="1"/>
  <c r="D31" i="12"/>
  <c r="E31" i="12" s="1"/>
  <c r="F31" i="12"/>
  <c r="G31" i="12" s="1"/>
  <c r="Y26" i="12"/>
  <c r="Z26" i="12" s="1"/>
  <c r="Y22" i="12"/>
  <c r="Z22" i="12" s="1"/>
  <c r="F28" i="12"/>
  <c r="G28" i="12" s="1"/>
  <c r="Y25" i="12"/>
  <c r="Y21" i="12"/>
  <c r="AA21" i="12" s="1"/>
  <c r="P21" i="12"/>
  <c r="R21" i="12" s="1"/>
  <c r="F11" i="8"/>
  <c r="G11" i="8" s="1"/>
  <c r="P15" i="8"/>
  <c r="R15" i="8" s="1"/>
  <c r="P19" i="8"/>
  <c r="R19" i="8" s="1"/>
  <c r="D23" i="8"/>
  <c r="E23" i="8" s="1"/>
  <c r="F17" i="8"/>
  <c r="G17" i="8" s="1"/>
  <c r="F21" i="8"/>
  <c r="G21" i="8" s="1"/>
  <c r="D12" i="8"/>
  <c r="E12" i="8" s="1"/>
  <c r="D16" i="8"/>
  <c r="E16" i="8" s="1"/>
  <c r="D20" i="8"/>
  <c r="E20" i="8" s="1"/>
  <c r="D29" i="8"/>
  <c r="E29" i="8" s="1"/>
  <c r="D26" i="8"/>
  <c r="E26" i="8" s="1"/>
  <c r="F29" i="8"/>
  <c r="G29" i="8" s="1"/>
  <c r="P28" i="8"/>
  <c r="Q28" i="8" s="1"/>
  <c r="F22" i="8"/>
  <c r="G22" i="8" s="1"/>
  <c r="F26" i="8"/>
  <c r="G26" i="8" s="1"/>
  <c r="D37" i="8"/>
  <c r="E37" i="8" s="1"/>
  <c r="F32" i="8"/>
  <c r="G32" i="8" s="1"/>
  <c r="F36" i="8"/>
  <c r="G36" i="8" s="1"/>
  <c r="F33" i="8"/>
  <c r="G33" i="8" s="1"/>
  <c r="F37" i="8"/>
  <c r="G37" i="8" s="1"/>
  <c r="Y32" i="8"/>
  <c r="Z32" i="8" s="1"/>
  <c r="Y36" i="8"/>
  <c r="AA36" i="8" s="1"/>
  <c r="Y13" i="8"/>
  <c r="D10" i="8"/>
  <c r="E10" i="8" s="1"/>
  <c r="F31" i="8"/>
  <c r="G31" i="8" s="1"/>
  <c r="Y19" i="13"/>
  <c r="Z19" i="13" s="1"/>
  <c r="Y12" i="13"/>
  <c r="AA12" i="13" s="1"/>
  <c r="D31" i="13"/>
  <c r="E31" i="13" s="1"/>
  <c r="Y13" i="13"/>
  <c r="AA13" i="13" s="1"/>
  <c r="F21" i="13"/>
  <c r="G21" i="13" s="1"/>
  <c r="F12" i="13"/>
  <c r="G12" i="13" s="1"/>
  <c r="P20" i="13"/>
  <c r="R20" i="13" s="1"/>
  <c r="P21" i="13"/>
  <c r="R21" i="13" s="1"/>
  <c r="Y27" i="13"/>
  <c r="AA27" i="13" s="1"/>
  <c r="D22" i="13"/>
  <c r="E22" i="13" s="1"/>
  <c r="P19" i="13"/>
  <c r="R19" i="13" s="1"/>
  <c r="D25" i="13"/>
  <c r="E25" i="13" s="1"/>
  <c r="F27" i="13"/>
  <c r="G27" i="13" s="1"/>
  <c r="D27" i="13"/>
  <c r="E27" i="13" s="1"/>
  <c r="D26" i="13"/>
  <c r="E26" i="13" s="1"/>
  <c r="F33" i="13"/>
  <c r="G33" i="13" s="1"/>
  <c r="P30" i="13"/>
  <c r="Q30" i="13" s="1"/>
  <c r="F35" i="13"/>
  <c r="G35" i="13" s="1"/>
  <c r="F32" i="13"/>
  <c r="G32" i="13" s="1"/>
  <c r="P9" i="13"/>
  <c r="Q9" i="13" s="1"/>
  <c r="G18" i="20"/>
  <c r="Z23" i="20"/>
  <c r="AA23" i="20"/>
  <c r="G22" i="19"/>
  <c r="Q28" i="19"/>
  <c r="Z13" i="18"/>
  <c r="G30" i="18"/>
  <c r="Q35" i="18"/>
  <c r="AA27" i="18"/>
  <c r="G27" i="18"/>
  <c r="G10" i="18"/>
  <c r="Q8" i="18"/>
  <c r="AA25" i="18"/>
  <c r="G17" i="18"/>
  <c r="Z11" i="18"/>
  <c r="R15" i="18"/>
  <c r="Q15" i="18"/>
  <c r="R28" i="17"/>
  <c r="R21" i="17"/>
  <c r="R13" i="17"/>
  <c r="R16" i="17"/>
  <c r="R31" i="17"/>
  <c r="R35" i="17"/>
  <c r="R20" i="17"/>
  <c r="R12" i="17"/>
  <c r="R25" i="17"/>
  <c r="R15" i="17"/>
  <c r="R19" i="17"/>
  <c r="R23" i="17"/>
  <c r="R14" i="17"/>
  <c r="R18" i="17"/>
  <c r="R22" i="17"/>
  <c r="R27" i="17"/>
  <c r="R32" i="17"/>
  <c r="R24" i="17"/>
  <c r="R11" i="17"/>
  <c r="R36" i="17"/>
  <c r="R34" i="17"/>
  <c r="R29" i="17"/>
  <c r="R33" i="17"/>
  <c r="R37" i="17"/>
  <c r="R10" i="17"/>
  <c r="R26" i="17"/>
  <c r="R17" i="17"/>
  <c r="R30" i="17"/>
  <c r="Q28" i="17"/>
  <c r="G35" i="17"/>
  <c r="AA23" i="17"/>
  <c r="Z23" i="17"/>
  <c r="AA19" i="17"/>
  <c r="Z19" i="17"/>
  <c r="Z25" i="17"/>
  <c r="AA25" i="17"/>
  <c r="Q30" i="17"/>
  <c r="Z28" i="17"/>
  <c r="AA28" i="17"/>
  <c r="AA29" i="17"/>
  <c r="Z29" i="17"/>
  <c r="Z37" i="17"/>
  <c r="AA37" i="17"/>
  <c r="G37" i="17"/>
  <c r="AA34" i="17"/>
  <c r="Z34" i="17"/>
  <c r="G30" i="17"/>
  <c r="G34" i="17"/>
  <c r="G25" i="17"/>
  <c r="Z16" i="17"/>
  <c r="AA16" i="17"/>
  <c r="Q13" i="17"/>
  <c r="G11" i="17"/>
  <c r="G13" i="17"/>
  <c r="AA11" i="17"/>
  <c r="Z11" i="17"/>
  <c r="G17" i="17"/>
  <c r="Q11" i="17"/>
  <c r="Q16" i="17"/>
  <c r="AA14" i="17"/>
  <c r="Z14" i="17"/>
  <c r="AA18" i="17"/>
  <c r="Z18" i="17"/>
  <c r="AA22" i="17"/>
  <c r="Z22" i="17"/>
  <c r="Z31" i="17"/>
  <c r="AA31" i="17"/>
  <c r="Z13" i="17"/>
  <c r="AA13" i="17"/>
  <c r="Z17" i="17"/>
  <c r="AA17" i="17"/>
  <c r="Z21" i="17"/>
  <c r="AA21" i="17"/>
  <c r="G31" i="17"/>
  <c r="Z26" i="17"/>
  <c r="AA26" i="17"/>
  <c r="AA30" i="17"/>
  <c r="Z30" i="17"/>
  <c r="G29" i="17"/>
  <c r="Q31" i="17"/>
  <c r="Q35" i="17"/>
  <c r="Z12" i="17"/>
  <c r="AA12" i="17"/>
  <c r="Q20" i="17"/>
  <c r="Q17" i="17"/>
  <c r="G27" i="17"/>
  <c r="Z24" i="17"/>
  <c r="AA24" i="17"/>
  <c r="Q21" i="17"/>
  <c r="Q10" i="17"/>
  <c r="Q24" i="17"/>
  <c r="G26" i="17"/>
  <c r="Q26" i="17"/>
  <c r="Q25" i="17"/>
  <c r="G10" i="17"/>
  <c r="G22" i="17"/>
  <c r="Q15" i="17"/>
  <c r="Q19" i="17"/>
  <c r="Q23" i="17"/>
  <c r="AA27" i="17"/>
  <c r="Z27" i="17"/>
  <c r="Q14" i="17"/>
  <c r="Q18" i="17"/>
  <c r="Q22" i="17"/>
  <c r="Z33" i="17"/>
  <c r="AA33" i="17"/>
  <c r="Q27" i="17"/>
  <c r="Q32" i="17"/>
  <c r="G32" i="17"/>
  <c r="G36" i="17"/>
  <c r="AA32" i="17"/>
  <c r="Z32" i="17"/>
  <c r="AA36" i="17"/>
  <c r="Z36" i="17"/>
  <c r="G18" i="17"/>
  <c r="G14" i="17"/>
  <c r="AA15" i="17"/>
  <c r="Z15" i="17"/>
  <c r="Q12" i="17"/>
  <c r="AA10" i="17"/>
  <c r="Z10" i="17"/>
  <c r="G21" i="17"/>
  <c r="G33" i="17"/>
  <c r="Z20" i="17"/>
  <c r="AA20" i="17"/>
  <c r="G12" i="17"/>
  <c r="G16" i="17"/>
  <c r="G20" i="17"/>
  <c r="G24" i="17"/>
  <c r="Q36" i="17"/>
  <c r="G15" i="17"/>
  <c r="G19" i="17"/>
  <c r="G23" i="17"/>
  <c r="G28" i="17"/>
  <c r="Q34" i="17"/>
  <c r="Z35" i="17"/>
  <c r="AA35" i="17"/>
  <c r="Q29" i="17"/>
  <c r="Q33" i="17"/>
  <c r="Q37" i="17"/>
  <c r="Z16" i="16"/>
  <c r="AA16" i="16"/>
  <c r="G14" i="16"/>
  <c r="Q20" i="16"/>
  <c r="R20" i="16"/>
  <c r="G11" i="16"/>
  <c r="AA36" i="16"/>
  <c r="Z36" i="16"/>
  <c r="G30" i="16"/>
  <c r="G20" i="16"/>
  <c r="R16" i="16"/>
  <c r="Q16" i="16"/>
  <c r="Z24" i="16"/>
  <c r="AA21" i="16"/>
  <c r="Z21" i="16"/>
  <c r="Z30" i="16"/>
  <c r="AA30" i="16"/>
  <c r="Q28" i="16"/>
  <c r="R28" i="16"/>
  <c r="G24" i="16"/>
  <c r="G29" i="16"/>
  <c r="AA9" i="15"/>
  <c r="R13" i="15"/>
  <c r="Q13" i="15"/>
  <c r="Z10" i="15"/>
  <c r="AA10" i="15"/>
  <c r="G17" i="15"/>
  <c r="G14" i="15"/>
  <c r="G18" i="15"/>
  <c r="G15" i="15"/>
  <c r="G19" i="15"/>
  <c r="G12" i="15"/>
  <c r="G16" i="15"/>
  <c r="AA21" i="15"/>
  <c r="Z21" i="15"/>
  <c r="R27" i="15"/>
  <c r="Q27" i="15"/>
  <c r="AA20" i="15"/>
  <c r="Z20" i="15"/>
  <c r="AA24" i="15"/>
  <c r="Z24" i="15"/>
  <c r="AA28" i="15"/>
  <c r="Z28" i="15"/>
  <c r="AA32" i="15"/>
  <c r="Z32" i="15"/>
  <c r="AA36" i="15"/>
  <c r="Z36" i="15"/>
  <c r="G31" i="15"/>
  <c r="G35" i="15"/>
  <c r="R31" i="15"/>
  <c r="Q31" i="15"/>
  <c r="Q35" i="15"/>
  <c r="R35" i="15"/>
  <c r="Z13" i="15"/>
  <c r="AA13" i="15"/>
  <c r="AA11" i="15"/>
  <c r="Z11" i="15"/>
  <c r="R22" i="15"/>
  <c r="Q22" i="15"/>
  <c r="Q20" i="15"/>
  <c r="R20" i="15"/>
  <c r="G20" i="15"/>
  <c r="AA22" i="15"/>
  <c r="Z22" i="15"/>
  <c r="AA25" i="15"/>
  <c r="Z25" i="15"/>
  <c r="G24" i="15"/>
  <c r="Z27" i="15"/>
  <c r="AA27" i="15"/>
  <c r="R21" i="15"/>
  <c r="Q21" i="15"/>
  <c r="R25" i="15"/>
  <c r="Q25" i="15"/>
  <c r="R29" i="15"/>
  <c r="Q29" i="15"/>
  <c r="R33" i="15"/>
  <c r="Q33" i="15"/>
  <c r="G28" i="15"/>
  <c r="G32" i="15"/>
  <c r="G36" i="15"/>
  <c r="AA35" i="15"/>
  <c r="Z35" i="15"/>
  <c r="G10" i="15"/>
  <c r="G13" i="15"/>
  <c r="G9" i="15"/>
  <c r="AA15" i="15"/>
  <c r="Z15" i="15"/>
  <c r="AA19" i="15"/>
  <c r="Z19" i="15"/>
  <c r="AA16" i="15"/>
  <c r="Z16" i="15"/>
  <c r="G23" i="15"/>
  <c r="Z17" i="15"/>
  <c r="AA17" i="15"/>
  <c r="G21" i="15"/>
  <c r="AA14" i="15"/>
  <c r="Z14" i="15"/>
  <c r="AA18" i="15"/>
  <c r="Z18" i="15"/>
  <c r="Z23" i="15"/>
  <c r="AA23" i="15"/>
  <c r="R26" i="15"/>
  <c r="Q26" i="15"/>
  <c r="AA31" i="15"/>
  <c r="Z31" i="15"/>
  <c r="G29" i="15"/>
  <c r="G22" i="15"/>
  <c r="G26" i="15"/>
  <c r="G30" i="15"/>
  <c r="G34" i="15"/>
  <c r="Z29" i="15"/>
  <c r="AA29" i="15"/>
  <c r="AA33" i="15"/>
  <c r="Z33" i="15"/>
  <c r="R32" i="15"/>
  <c r="Q32" i="15"/>
  <c r="R36" i="15"/>
  <c r="Q36" i="15"/>
  <c r="AA12" i="15"/>
  <c r="Z12" i="15"/>
  <c r="G11" i="15"/>
  <c r="R9" i="15"/>
  <c r="Q9" i="15"/>
  <c r="Q12" i="15"/>
  <c r="R12" i="15"/>
  <c r="R16" i="15"/>
  <c r="Q16" i="15"/>
  <c r="R23" i="15"/>
  <c r="Q23" i="15"/>
  <c r="R17" i="15"/>
  <c r="Q17" i="15"/>
  <c r="Q14" i="15"/>
  <c r="R14" i="15"/>
  <c r="Q18" i="15"/>
  <c r="R18" i="15"/>
  <c r="Q11" i="15"/>
  <c r="R11" i="15"/>
  <c r="R15" i="15"/>
  <c r="Q15" i="15"/>
  <c r="R19" i="15"/>
  <c r="Q19" i="15"/>
  <c r="Q24" i="15"/>
  <c r="R24" i="15"/>
  <c r="G27" i="15"/>
  <c r="AA26" i="15"/>
  <c r="Z26" i="15"/>
  <c r="G25" i="15"/>
  <c r="R28" i="15"/>
  <c r="Q28" i="15"/>
  <c r="Q30" i="15"/>
  <c r="R30" i="15"/>
  <c r="R34" i="15"/>
  <c r="Q34" i="15"/>
  <c r="AA30" i="15"/>
  <c r="Z30" i="15"/>
  <c r="Z34" i="15"/>
  <c r="AA34" i="15"/>
  <c r="G33" i="15"/>
  <c r="R10" i="15"/>
  <c r="Q10" i="15"/>
  <c r="G36" i="14"/>
  <c r="Q10" i="14"/>
  <c r="AA23" i="14"/>
  <c r="Z23" i="14"/>
  <c r="G31" i="14"/>
  <c r="AA29" i="14"/>
  <c r="Z29" i="14"/>
  <c r="G11" i="14"/>
  <c r="G17" i="14"/>
  <c r="G21" i="14"/>
  <c r="Q26" i="14"/>
  <c r="R26" i="14"/>
  <c r="Z32" i="14"/>
  <c r="AA32" i="14"/>
  <c r="AA21" i="13"/>
  <c r="R24" i="13"/>
  <c r="Q24" i="13"/>
  <c r="Z29" i="13"/>
  <c r="AA29" i="13"/>
  <c r="AA13" i="12"/>
  <c r="G13" i="12"/>
  <c r="G34" i="12"/>
  <c r="Q35" i="12"/>
  <c r="R15" i="12"/>
  <c r="R18" i="11"/>
  <c r="R24" i="11"/>
  <c r="Q24" i="11"/>
  <c r="AA30" i="11"/>
  <c r="Z30" i="11"/>
  <c r="AA13" i="11"/>
  <c r="Z13" i="11"/>
  <c r="Z31" i="11"/>
  <c r="AA31" i="11"/>
  <c r="R10" i="11"/>
  <c r="R34" i="11"/>
  <c r="Q34" i="11"/>
  <c r="Q36" i="11"/>
  <c r="R36" i="11"/>
  <c r="G24" i="10"/>
  <c r="G33" i="10"/>
  <c r="AA34" i="9"/>
  <c r="G16" i="9"/>
  <c r="G18" i="9"/>
  <c r="G28" i="9"/>
  <c r="Z24" i="9"/>
  <c r="AA24" i="9"/>
  <c r="R11" i="9"/>
  <c r="G13" i="9"/>
  <c r="AA17" i="9"/>
  <c r="Z17" i="9"/>
  <c r="G21" i="9"/>
  <c r="G37" i="9"/>
  <c r="Z32" i="9"/>
  <c r="AA12" i="9"/>
  <c r="Z12" i="9"/>
  <c r="G13" i="8"/>
  <c r="AA37" i="8"/>
  <c r="Z14" i="8"/>
  <c r="R22" i="8"/>
  <c r="Q24" i="8"/>
  <c r="R24" i="8"/>
  <c r="Q36" i="8"/>
  <c r="R36" i="8"/>
  <c r="AA20" i="8"/>
  <c r="Z20" i="8"/>
  <c r="R21" i="11" l="1"/>
  <c r="R34" i="13"/>
  <c r="R25" i="14"/>
  <c r="Q31" i="20"/>
  <c r="R20" i="8"/>
  <c r="R26" i="8"/>
  <c r="Q24" i="9"/>
  <c r="Q35" i="9"/>
  <c r="AA25" i="9"/>
  <c r="Q21" i="12"/>
  <c r="Q26" i="18"/>
  <c r="R31" i="18"/>
  <c r="AA20" i="18"/>
  <c r="Q8" i="20"/>
  <c r="Q11" i="8"/>
  <c r="R33" i="8"/>
  <c r="AA27" i="9"/>
  <c r="AA19" i="9"/>
  <c r="AA20" i="10"/>
  <c r="R19" i="11"/>
  <c r="Q37" i="11"/>
  <c r="Q26" i="12"/>
  <c r="Q13" i="13"/>
  <c r="Z33" i="18"/>
  <c r="Q13" i="19"/>
  <c r="Q13" i="20"/>
  <c r="Z24" i="8"/>
  <c r="Z14" i="9"/>
  <c r="Q20" i="10"/>
  <c r="Z33" i="12"/>
  <c r="Q22" i="12"/>
  <c r="AA19" i="13"/>
  <c r="Q14" i="13"/>
  <c r="R34" i="14"/>
  <c r="Z18" i="19"/>
  <c r="AA25" i="7"/>
  <c r="AA23" i="10"/>
  <c r="AA25" i="11"/>
  <c r="Z9" i="12"/>
  <c r="R16" i="13"/>
  <c r="AA17" i="16"/>
  <c r="Q11" i="19"/>
  <c r="Q32" i="20"/>
  <c r="Q19" i="9"/>
  <c r="AA15" i="10"/>
  <c r="AA31" i="10"/>
  <c r="R21" i="10"/>
  <c r="Z11" i="10"/>
  <c r="Z18" i="9"/>
  <c r="Q25" i="9"/>
  <c r="Q31" i="9"/>
  <c r="R23" i="9"/>
  <c r="Q10" i="9"/>
  <c r="Z29" i="8"/>
  <c r="AA33" i="8"/>
  <c r="Z31" i="9"/>
  <c r="R20" i="11"/>
  <c r="AA16" i="12"/>
  <c r="AA19" i="16"/>
  <c r="Q22" i="9"/>
  <c r="AA18" i="13"/>
  <c r="R13" i="9"/>
  <c r="AA20" i="12"/>
  <c r="AA15" i="13"/>
  <c r="AA22" i="16"/>
  <c r="Z36" i="14"/>
  <c r="Z18" i="16"/>
  <c r="Z15" i="14"/>
  <c r="Q25" i="18"/>
  <c r="Z25" i="20"/>
  <c r="R37" i="8"/>
  <c r="R28" i="8"/>
  <c r="R25" i="8"/>
  <c r="Z17" i="8"/>
  <c r="Q30" i="8"/>
  <c r="Z12" i="8"/>
  <c r="Z16" i="8"/>
  <c r="Q31" i="8"/>
  <c r="Z34" i="8"/>
  <c r="AA26" i="8"/>
  <c r="AA11" i="8"/>
  <c r="Q35" i="8"/>
  <c r="R37" i="10"/>
  <c r="Z24" i="10"/>
  <c r="Q15" i="10"/>
  <c r="AA16" i="10"/>
  <c r="AA33" i="11"/>
  <c r="R33" i="11"/>
  <c r="Z13" i="10"/>
  <c r="Q14" i="10"/>
  <c r="Z14" i="10"/>
  <c r="R11" i="10"/>
  <c r="R19" i="10"/>
  <c r="Z21" i="10"/>
  <c r="Q36" i="9"/>
  <c r="Q21" i="9"/>
  <c r="Z32" i="7"/>
  <c r="Z18" i="7"/>
  <c r="Z16" i="7"/>
  <c r="Q26" i="7"/>
  <c r="Z22" i="7"/>
  <c r="AA23" i="8"/>
  <c r="Q29" i="8"/>
  <c r="Z26" i="9"/>
  <c r="R32" i="9"/>
  <c r="Q35" i="10"/>
  <c r="Q22" i="11"/>
  <c r="Z14" i="12"/>
  <c r="AA27" i="12"/>
  <c r="AA27" i="16"/>
  <c r="AA12" i="16"/>
  <c r="AA31" i="18"/>
  <c r="AA26" i="19"/>
  <c r="R17" i="19"/>
  <c r="Q25" i="20"/>
  <c r="R19" i="20"/>
  <c r="AA34" i="7"/>
  <c r="Z13" i="9"/>
  <c r="Z10" i="10"/>
  <c r="Z33" i="10"/>
  <c r="Z32" i="10"/>
  <c r="AA17" i="11"/>
  <c r="Z19" i="12"/>
  <c r="Z24" i="13"/>
  <c r="Z11" i="13"/>
  <c r="Z28" i="14"/>
  <c r="AA31" i="14"/>
  <c r="AA15" i="18"/>
  <c r="AA23" i="18"/>
  <c r="Q9" i="19"/>
  <c r="Z25" i="19"/>
  <c r="Q15" i="20"/>
  <c r="Q36" i="7"/>
  <c r="Q34" i="8"/>
  <c r="R37" i="9"/>
  <c r="AA11" i="9"/>
  <c r="R16" i="9"/>
  <c r="AA32" i="8"/>
  <c r="R32" i="8"/>
  <c r="AA16" i="9"/>
  <c r="Q34" i="10"/>
  <c r="Z27" i="11"/>
  <c r="R28" i="12"/>
  <c r="Q23" i="12"/>
  <c r="AA23" i="12"/>
  <c r="R27" i="16"/>
  <c r="R34" i="18"/>
  <c r="Z10" i="18"/>
  <c r="Z8" i="18"/>
  <c r="Z14" i="19"/>
  <c r="Q22" i="7"/>
  <c r="AA14" i="7"/>
  <c r="Z9" i="19"/>
  <c r="R23" i="8"/>
  <c r="Z10" i="13"/>
  <c r="Z18" i="20"/>
  <c r="Z25" i="8"/>
  <c r="Z32" i="19"/>
  <c r="AA32" i="19"/>
  <c r="Z30" i="19"/>
  <c r="AA30" i="19"/>
  <c r="R29" i="20"/>
  <c r="Q29" i="20"/>
  <c r="Q11" i="14"/>
  <c r="R11" i="14"/>
  <c r="AA26" i="14"/>
  <c r="Z26" i="14"/>
  <c r="Q18" i="14"/>
  <c r="R18" i="14"/>
  <c r="Q15" i="11"/>
  <c r="R15" i="11"/>
  <c r="AA10" i="7"/>
  <c r="Z10" i="7"/>
  <c r="Z15" i="7"/>
  <c r="AA15" i="7"/>
  <c r="Q26" i="11"/>
  <c r="R26" i="11"/>
  <c r="Z15" i="8"/>
  <c r="AA15" i="8"/>
  <c r="R8" i="19"/>
  <c r="Q8" i="19"/>
  <c r="AA19" i="18"/>
  <c r="Z19" i="18"/>
  <c r="AA8" i="20"/>
  <c r="Z8" i="20"/>
  <c r="Q30" i="20"/>
  <c r="R30" i="20"/>
  <c r="AA36" i="9"/>
  <c r="Z29" i="9"/>
  <c r="R28" i="9"/>
  <c r="Q30" i="9"/>
  <c r="Q34" i="9"/>
  <c r="R12" i="9"/>
  <c r="AA34" i="10"/>
  <c r="R25" i="10"/>
  <c r="Q24" i="10"/>
  <c r="Q32" i="11"/>
  <c r="Z18" i="11"/>
  <c r="Q32" i="12"/>
  <c r="AA17" i="13"/>
  <c r="Q13" i="14"/>
  <c r="R32" i="14"/>
  <c r="Z27" i="14"/>
  <c r="Z31" i="16"/>
  <c r="AA26" i="16"/>
  <c r="AA29" i="16"/>
  <c r="Q19" i="18"/>
  <c r="AA28" i="18"/>
  <c r="Q27" i="18"/>
  <c r="AA17" i="19"/>
  <c r="Z26" i="20"/>
  <c r="R23" i="7"/>
  <c r="Q33" i="7"/>
  <c r="R27" i="10"/>
  <c r="Q27" i="10"/>
  <c r="R33" i="19"/>
  <c r="Q33" i="19"/>
  <c r="AA32" i="12"/>
  <c r="Z32" i="12"/>
  <c r="Z23" i="9"/>
  <c r="AA23" i="9"/>
  <c r="Q21" i="7"/>
  <c r="R21" i="7"/>
  <c r="Z33" i="9"/>
  <c r="Z20" i="9"/>
  <c r="AA22" i="9"/>
  <c r="R28" i="10"/>
  <c r="R26" i="10"/>
  <c r="Z22" i="10"/>
  <c r="AA26" i="10"/>
  <c r="Z25" i="10"/>
  <c r="R16" i="10"/>
  <c r="AA36" i="10"/>
  <c r="AA19" i="11"/>
  <c r="Z29" i="12"/>
  <c r="Z24" i="12"/>
  <c r="Q34" i="12"/>
  <c r="R22" i="13"/>
  <c r="AA12" i="14"/>
  <c r="AA10" i="14"/>
  <c r="R33" i="14"/>
  <c r="R23" i="16"/>
  <c r="Q37" i="16"/>
  <c r="Z22" i="18"/>
  <c r="R9" i="18"/>
  <c r="AA12" i="18"/>
  <c r="AA27" i="19"/>
  <c r="Q20" i="19"/>
  <c r="Q34" i="19"/>
  <c r="Q21" i="19"/>
  <c r="Z31" i="20"/>
  <c r="AA34" i="20"/>
  <c r="AA30" i="9"/>
  <c r="Q17" i="9"/>
  <c r="Q23" i="10"/>
  <c r="R32" i="10"/>
  <c r="AA26" i="11"/>
  <c r="Q8" i="12"/>
  <c r="Q18" i="12"/>
  <c r="Z20" i="14"/>
  <c r="AA13" i="14"/>
  <c r="R36" i="16"/>
  <c r="Q22" i="16"/>
  <c r="Z13" i="16"/>
  <c r="Z15" i="16"/>
  <c r="Z32" i="16"/>
  <c r="R14" i="18"/>
  <c r="AA34" i="18"/>
  <c r="Q35" i="19"/>
  <c r="R30" i="19"/>
  <c r="Z30" i="20"/>
  <c r="Z31" i="7"/>
  <c r="Z20" i="11"/>
  <c r="AA20" i="13"/>
  <c r="R15" i="19"/>
  <c r="Q33" i="9"/>
  <c r="Q14" i="9"/>
  <c r="R36" i="10"/>
  <c r="Q30" i="10"/>
  <c r="R33" i="20"/>
  <c r="AA16" i="20"/>
  <c r="Z37" i="9"/>
  <c r="Z19" i="10"/>
  <c r="Z12" i="11"/>
  <c r="Q29" i="12"/>
  <c r="Q28" i="13"/>
  <c r="Z27" i="13"/>
  <c r="Q13" i="18"/>
  <c r="Q12" i="19"/>
  <c r="R26" i="19"/>
  <c r="AA14" i="20"/>
  <c r="Z32" i="20"/>
  <c r="AA21" i="8"/>
  <c r="Q26" i="9"/>
  <c r="AA22" i="12"/>
  <c r="Z17" i="12"/>
  <c r="Q14" i="16"/>
  <c r="Z22" i="19"/>
  <c r="Z19" i="19"/>
  <c r="R11" i="20"/>
  <c r="R25" i="19"/>
  <c r="Q25" i="19"/>
  <c r="R16" i="19"/>
  <c r="Q16" i="19"/>
  <c r="Z13" i="20"/>
  <c r="AA13" i="20"/>
  <c r="R21" i="18"/>
  <c r="Q21" i="18"/>
  <c r="AA17" i="18"/>
  <c r="Z17" i="18"/>
  <c r="AA35" i="14"/>
  <c r="Z35" i="14"/>
  <c r="AA22" i="11"/>
  <c r="Z22" i="11"/>
  <c r="Z24" i="18"/>
  <c r="AA24" i="18"/>
  <c r="Q12" i="14"/>
  <c r="R12" i="14"/>
  <c r="Z34" i="11"/>
  <c r="AA34" i="11"/>
  <c r="Z28" i="11"/>
  <c r="AA28" i="11"/>
  <c r="Z28" i="16"/>
  <c r="AA28" i="16"/>
  <c r="Q23" i="11"/>
  <c r="R23" i="11"/>
  <c r="Z24" i="14"/>
  <c r="AA24" i="14"/>
  <c r="Q15" i="14"/>
  <c r="R15" i="14"/>
  <c r="R30" i="14"/>
  <c r="Q30" i="14"/>
  <c r="Q23" i="14"/>
  <c r="R23" i="14"/>
  <c r="AA10" i="11"/>
  <c r="Z10" i="11"/>
  <c r="Z14" i="11"/>
  <c r="AA14" i="11"/>
  <c r="R33" i="10"/>
  <c r="Q33" i="10"/>
  <c r="R12" i="10"/>
  <c r="Q12" i="10"/>
  <c r="AA15" i="19"/>
  <c r="Z15" i="19"/>
  <c r="AA10" i="19"/>
  <c r="Z10" i="19"/>
  <c r="R19" i="12"/>
  <c r="Q19" i="12"/>
  <c r="R30" i="12"/>
  <c r="Q30" i="12"/>
  <c r="AA12" i="12"/>
  <c r="Z12" i="12"/>
  <c r="AA15" i="20"/>
  <c r="Z15" i="20"/>
  <c r="R10" i="10"/>
  <c r="Q10" i="10"/>
  <c r="AA21" i="9"/>
  <c r="Z21" i="9"/>
  <c r="AA14" i="13"/>
  <c r="Z14" i="13"/>
  <c r="Q26" i="13"/>
  <c r="R26" i="13"/>
  <c r="Z12" i="10"/>
  <c r="Z30" i="10"/>
  <c r="R29" i="10"/>
  <c r="Q31" i="11"/>
  <c r="Z11" i="12"/>
  <c r="Z31" i="12"/>
  <c r="Q25" i="12"/>
  <c r="R17" i="12"/>
  <c r="Q11" i="13"/>
  <c r="Q36" i="14"/>
  <c r="R37" i="14"/>
  <c r="Q24" i="16"/>
  <c r="Q18" i="16"/>
  <c r="AA11" i="16"/>
  <c r="AA14" i="16"/>
  <c r="Q32" i="19"/>
  <c r="Z10" i="20"/>
  <c r="R37" i="7"/>
  <c r="AA30" i="7"/>
  <c r="Z22" i="13"/>
  <c r="AA22" i="13"/>
  <c r="Q27" i="19"/>
  <c r="R27" i="19"/>
  <c r="Q14" i="12"/>
  <c r="R14" i="12"/>
  <c r="AA37" i="14"/>
  <c r="Z37" i="14"/>
  <c r="R20" i="14"/>
  <c r="Q20" i="14"/>
  <c r="Z23" i="7"/>
  <c r="AA23" i="7"/>
  <c r="AA20" i="16"/>
  <c r="Z20" i="16"/>
  <c r="Q11" i="16"/>
  <c r="R11" i="16"/>
  <c r="AA23" i="11"/>
  <c r="Z23" i="11"/>
  <c r="AA11" i="14"/>
  <c r="Z11" i="14"/>
  <c r="AA32" i="11"/>
  <c r="Z32" i="11"/>
  <c r="Z18" i="10"/>
  <c r="AA18" i="10"/>
  <c r="Q13" i="10"/>
  <c r="R13" i="10"/>
  <c r="Z35" i="10"/>
  <c r="AA35" i="10"/>
  <c r="AA29" i="11"/>
  <c r="Z29" i="11"/>
  <c r="Q20" i="20"/>
  <c r="R20" i="20"/>
  <c r="AA8" i="12"/>
  <c r="Z8" i="12"/>
  <c r="R34" i="20"/>
  <c r="Q34" i="20"/>
  <c r="R27" i="9"/>
  <c r="Q27" i="9"/>
  <c r="Z37" i="7"/>
  <c r="AA37" i="7"/>
  <c r="Z35" i="9"/>
  <c r="AA35" i="9"/>
  <c r="Z15" i="9"/>
  <c r="AA15" i="9"/>
  <c r="AA31" i="13"/>
  <c r="Z31" i="13"/>
  <c r="Q31" i="7"/>
  <c r="R31" i="7"/>
  <c r="R15" i="7"/>
  <c r="Q15" i="7"/>
  <c r="R14" i="8"/>
  <c r="Q18" i="9"/>
  <c r="Q20" i="9"/>
  <c r="AA17" i="10"/>
  <c r="AA35" i="11"/>
  <c r="AA11" i="11"/>
  <c r="Q24" i="12"/>
  <c r="R22" i="14"/>
  <c r="Q21" i="14"/>
  <c r="Z30" i="18"/>
  <c r="Q33" i="18"/>
  <c r="Z17" i="20"/>
  <c r="R17" i="16"/>
  <c r="R29" i="7"/>
  <c r="R34" i="7"/>
  <c r="Q30" i="7"/>
  <c r="R27" i="13"/>
  <c r="Q27" i="13"/>
  <c r="Q29" i="9"/>
  <c r="Z28" i="9"/>
  <c r="Q15" i="9"/>
  <c r="R18" i="10"/>
  <c r="AA28" i="12"/>
  <c r="AA34" i="12"/>
  <c r="Q20" i="12"/>
  <c r="AA9" i="13"/>
  <c r="AA30" i="13"/>
  <c r="Z28" i="13"/>
  <c r="Z22" i="14"/>
  <c r="R14" i="14"/>
  <c r="R26" i="16"/>
  <c r="R21" i="16"/>
  <c r="AA35" i="18"/>
  <c r="R29" i="18"/>
  <c r="Q29" i="19"/>
  <c r="AA31" i="19"/>
  <c r="R24" i="20"/>
  <c r="Z8" i="13"/>
  <c r="R25" i="7"/>
  <c r="Z17" i="7"/>
  <c r="AA17" i="7"/>
  <c r="Q28" i="7"/>
  <c r="R28" i="7"/>
  <c r="Q18" i="8"/>
  <c r="Q31" i="12"/>
  <c r="Z18" i="12"/>
  <c r="R16" i="14"/>
  <c r="R32" i="16"/>
  <c r="AA34" i="16"/>
  <c r="Q29" i="16"/>
  <c r="R18" i="18"/>
  <c r="Q23" i="19"/>
  <c r="Z11" i="7"/>
  <c r="R16" i="7"/>
  <c r="Q16" i="7"/>
  <c r="AA10" i="9"/>
  <c r="Z10" i="9"/>
  <c r="AA27" i="8"/>
  <c r="AA35" i="8"/>
  <c r="Z29" i="10"/>
  <c r="AA27" i="10"/>
  <c r="Q31" i="10"/>
  <c r="Z37" i="11"/>
  <c r="Q16" i="11"/>
  <c r="R29" i="11"/>
  <c r="Z21" i="12"/>
  <c r="Q13" i="12"/>
  <c r="AA33" i="13"/>
  <c r="Q20" i="13"/>
  <c r="R18" i="13"/>
  <c r="Z34" i="14"/>
  <c r="Z30" i="14"/>
  <c r="AA18" i="14"/>
  <c r="Q25" i="16"/>
  <c r="R15" i="16"/>
  <c r="Z23" i="19"/>
  <c r="Z33" i="19"/>
  <c r="Q16" i="20"/>
  <c r="R17" i="20"/>
  <c r="R35" i="20"/>
  <c r="Z21" i="20"/>
  <c r="Q13" i="7"/>
  <c r="R10" i="8"/>
  <c r="Z18" i="8"/>
  <c r="AA31" i="8"/>
  <c r="AA28" i="10"/>
  <c r="Q17" i="10"/>
  <c r="Q22" i="10"/>
  <c r="Z37" i="10"/>
  <c r="Q28" i="11"/>
  <c r="Z36" i="11"/>
  <c r="AA21" i="11"/>
  <c r="Z16" i="11"/>
  <c r="AA26" i="12"/>
  <c r="Q16" i="12"/>
  <c r="Z15" i="12"/>
  <c r="Q32" i="13"/>
  <c r="Z12" i="13"/>
  <c r="Z32" i="13"/>
  <c r="Z14" i="14"/>
  <c r="Z16" i="14"/>
  <c r="Z33" i="14"/>
  <c r="Q31" i="14"/>
  <c r="R29" i="14"/>
  <c r="Q17" i="14"/>
  <c r="R35" i="16"/>
  <c r="Q33" i="16"/>
  <c r="AA33" i="16"/>
  <c r="R19" i="16"/>
  <c r="Z37" i="16"/>
  <c r="Q12" i="16"/>
  <c r="AA10" i="16"/>
  <c r="R10" i="16"/>
  <c r="Q13" i="16"/>
  <c r="Q20" i="18"/>
  <c r="Q32" i="18"/>
  <c r="Z18" i="18"/>
  <c r="Z14" i="18"/>
  <c r="Q10" i="18"/>
  <c r="Z16" i="18"/>
  <c r="R11" i="18"/>
  <c r="Z24" i="19"/>
  <c r="AA29" i="19"/>
  <c r="AA20" i="19"/>
  <c r="AA8" i="19"/>
  <c r="Q22" i="20"/>
  <c r="Z20" i="20"/>
  <c r="R17" i="7"/>
  <c r="R9" i="12"/>
  <c r="R27" i="8"/>
  <c r="Q12" i="11"/>
  <c r="Q27" i="11"/>
  <c r="AA15" i="11"/>
  <c r="Q30" i="11"/>
  <c r="AA30" i="12"/>
  <c r="Q25" i="13"/>
  <c r="R28" i="14"/>
  <c r="Z17" i="14"/>
  <c r="R30" i="16"/>
  <c r="AA23" i="16"/>
  <c r="AA25" i="16"/>
  <c r="R23" i="18"/>
  <c r="Q28" i="18"/>
  <c r="Q17" i="18"/>
  <c r="AA34" i="19"/>
  <c r="R24" i="19"/>
  <c r="Q10" i="19"/>
  <c r="Z13" i="19"/>
  <c r="AA11" i="19"/>
  <c r="R10" i="20"/>
  <c r="AA36" i="7"/>
  <c r="Z28" i="7"/>
  <c r="AA28" i="7"/>
  <c r="R27" i="7"/>
  <c r="Q27" i="7"/>
  <c r="Z33" i="7"/>
  <c r="AA33" i="7"/>
  <c r="Q32" i="7"/>
  <c r="R32" i="7"/>
  <c r="R10" i="7"/>
  <c r="Q10" i="7"/>
  <c r="AA24" i="7"/>
  <c r="Z24" i="7"/>
  <c r="Z36" i="8"/>
  <c r="Q11" i="11"/>
  <c r="R25" i="11"/>
  <c r="Q17" i="11"/>
  <c r="Q14" i="11"/>
  <c r="R30" i="13"/>
  <c r="R10" i="13"/>
  <c r="AA34" i="13"/>
  <c r="Q24" i="14"/>
  <c r="Q35" i="14"/>
  <c r="Q34" i="16"/>
  <c r="Z9" i="18"/>
  <c r="R16" i="18"/>
  <c r="Z28" i="19"/>
  <c r="Q12" i="20"/>
  <c r="AA21" i="7"/>
  <c r="Z21" i="7"/>
  <c r="R20" i="7"/>
  <c r="Q20" i="7"/>
  <c r="R35" i="7"/>
  <c r="Q35" i="7"/>
  <c r="AA29" i="7"/>
  <c r="Z29" i="7"/>
  <c r="R13" i="11"/>
  <c r="Q13" i="11"/>
  <c r="Q15" i="8"/>
  <c r="Q35" i="11"/>
  <c r="AA24" i="11"/>
  <c r="Q12" i="12"/>
  <c r="Q10" i="12"/>
  <c r="Q27" i="12"/>
  <c r="AA35" i="12"/>
  <c r="AA26" i="13"/>
  <c r="R23" i="13"/>
  <c r="AA21" i="14"/>
  <c r="AA25" i="14"/>
  <c r="Z19" i="14"/>
  <c r="R27" i="14"/>
  <c r="Q19" i="14"/>
  <c r="R31" i="16"/>
  <c r="AA35" i="16"/>
  <c r="AA26" i="18"/>
  <c r="AA29" i="18"/>
  <c r="R24" i="18"/>
  <c r="R12" i="18"/>
  <c r="Z32" i="18"/>
  <c r="Q22" i="18"/>
  <c r="Z21" i="18"/>
  <c r="Q19" i="19"/>
  <c r="Q31" i="19"/>
  <c r="Z35" i="19"/>
  <c r="Q18" i="19"/>
  <c r="Z35" i="20"/>
  <c r="Z28" i="20"/>
  <c r="Q18" i="7"/>
  <c r="Z19" i="7"/>
  <c r="Z26" i="7"/>
  <c r="Q14" i="7"/>
  <c r="Q12" i="7"/>
  <c r="R12" i="7"/>
  <c r="Z20" i="7"/>
  <c r="AA20" i="7"/>
  <c r="R19" i="7"/>
  <c r="Q19" i="7"/>
  <c r="Z13" i="7"/>
  <c r="AA13" i="7"/>
  <c r="AA19" i="8"/>
  <c r="Q12" i="8"/>
  <c r="Q15" i="13"/>
  <c r="Q14" i="19"/>
  <c r="AA21" i="19"/>
  <c r="AA35" i="7"/>
  <c r="AA27" i="7"/>
  <c r="AA12" i="7"/>
  <c r="Z12" i="7"/>
  <c r="R11" i="7"/>
  <c r="Q11" i="7"/>
  <c r="Q24" i="7"/>
  <c r="R24" i="7"/>
  <c r="Q22" i="19"/>
  <c r="AA12" i="19"/>
  <c r="AA16" i="19"/>
  <c r="R30" i="18"/>
  <c r="R29" i="13"/>
  <c r="R33" i="12"/>
  <c r="Z22" i="8"/>
  <c r="Q21" i="8"/>
  <c r="G8" i="22"/>
  <c r="G10" i="22"/>
  <c r="Q21" i="13"/>
  <c r="Z13" i="13"/>
  <c r="Z13" i="8"/>
  <c r="AA13" i="8"/>
  <c r="Q19" i="8"/>
  <c r="Z25" i="12"/>
  <c r="AA25" i="12"/>
  <c r="Q33" i="12"/>
  <c r="Z10" i="12"/>
  <c r="AA10" i="12"/>
  <c r="R14" i="20"/>
  <c r="Q14" i="20"/>
  <c r="Q28" i="20"/>
  <c r="Q23" i="20"/>
  <c r="R23" i="20"/>
  <c r="R21" i="20"/>
  <c r="Q21" i="20"/>
  <c r="Q26" i="20"/>
  <c r="R26" i="20"/>
  <c r="Z29" i="20"/>
  <c r="AA29" i="20"/>
  <c r="Z11" i="20"/>
  <c r="AA11" i="20"/>
  <c r="Z35" i="13"/>
  <c r="AA35" i="13"/>
  <c r="AA23" i="13"/>
  <c r="Z23" i="13"/>
  <c r="AA22" i="8"/>
  <c r="AA30" i="8"/>
  <c r="R17" i="8"/>
  <c r="Q17" i="13"/>
  <c r="R17" i="13"/>
  <c r="Q31" i="13"/>
  <c r="R33" i="13"/>
  <c r="R9" i="20"/>
  <c r="AA12" i="20"/>
  <c r="Z33" i="20"/>
  <c r="AA24" i="20"/>
  <c r="AA19" i="20"/>
  <c r="Z27" i="20"/>
  <c r="R18" i="20"/>
  <c r="AA22" i="20"/>
  <c r="Z9" i="20"/>
  <c r="AA9" i="20"/>
  <c r="Q8" i="13"/>
  <c r="R8" i="13"/>
  <c r="Z16" i="13"/>
  <c r="AA16" i="13"/>
  <c r="AA10" i="8"/>
  <c r="Z10" i="8"/>
  <c r="AA28" i="8"/>
  <c r="Q13" i="8"/>
  <c r="Q19" i="13"/>
  <c r="Q35" i="13"/>
  <c r="AA25" i="13"/>
  <c r="R27" i="20"/>
  <c r="R9" i="13"/>
  <c r="Q11" i="12"/>
  <c r="Q12" i="13"/>
  <c r="R12" i="13"/>
  <c r="R16" i="8"/>
  <c r="Q16" i="8"/>
  <c r="O3" i="5" l="1"/>
  <c r="P14" i="5" s="1"/>
  <c r="Q14" i="5" s="1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F8" i="5"/>
  <c r="L1" i="5" l="1"/>
  <c r="D11" i="5"/>
  <c r="F11" i="5"/>
  <c r="D13" i="5"/>
  <c r="F13" i="5"/>
  <c r="P13" i="5"/>
  <c r="Y37" i="5"/>
  <c r="P37" i="5"/>
  <c r="F37" i="5"/>
  <c r="D37" i="5"/>
  <c r="Y35" i="5"/>
  <c r="P35" i="5"/>
  <c r="F35" i="5"/>
  <c r="D35" i="5"/>
  <c r="Y33" i="5"/>
  <c r="P33" i="5"/>
  <c r="F33" i="5"/>
  <c r="D33" i="5"/>
  <c r="Y31" i="5"/>
  <c r="P31" i="5"/>
  <c r="F31" i="5"/>
  <c r="D31" i="5"/>
  <c r="Y29" i="5"/>
  <c r="P29" i="5"/>
  <c r="F29" i="5"/>
  <c r="D29" i="5"/>
  <c r="P36" i="5"/>
  <c r="D36" i="5"/>
  <c r="Y34" i="5"/>
  <c r="F34" i="5"/>
  <c r="P32" i="5"/>
  <c r="Y36" i="5"/>
  <c r="F36" i="5"/>
  <c r="P34" i="5"/>
  <c r="D34" i="5"/>
  <c r="Y32" i="5"/>
  <c r="F32" i="5"/>
  <c r="P30" i="5"/>
  <c r="D30" i="5"/>
  <c r="Y28" i="5"/>
  <c r="P28" i="5"/>
  <c r="F28" i="5"/>
  <c r="D28" i="5"/>
  <c r="Y26" i="5"/>
  <c r="P26" i="5"/>
  <c r="F26" i="5"/>
  <c r="D26" i="5"/>
  <c r="Y24" i="5"/>
  <c r="P24" i="5"/>
  <c r="F24" i="5"/>
  <c r="D24" i="5"/>
  <c r="Y22" i="5"/>
  <c r="P22" i="5"/>
  <c r="F22" i="5"/>
  <c r="D22" i="5"/>
  <c r="Y20" i="5"/>
  <c r="P20" i="5"/>
  <c r="F20" i="5"/>
  <c r="D20" i="5"/>
  <c r="Y18" i="5"/>
  <c r="P18" i="5"/>
  <c r="F18" i="5"/>
  <c r="D18" i="5"/>
  <c r="Y16" i="5"/>
  <c r="P16" i="5"/>
  <c r="F16" i="5"/>
  <c r="D16" i="5"/>
  <c r="D32" i="5"/>
  <c r="Y30" i="5"/>
  <c r="Y27" i="5"/>
  <c r="F27" i="5"/>
  <c r="P25" i="5"/>
  <c r="D25" i="5"/>
  <c r="Y23" i="5"/>
  <c r="F23" i="5"/>
  <c r="P21" i="5"/>
  <c r="D21" i="5"/>
  <c r="Y19" i="5"/>
  <c r="F19" i="5"/>
  <c r="P17" i="5"/>
  <c r="D17" i="5"/>
  <c r="Y15" i="5"/>
  <c r="P15" i="5"/>
  <c r="F15" i="5"/>
  <c r="D15" i="5"/>
  <c r="F30" i="5"/>
  <c r="P27" i="5"/>
  <c r="D27" i="5"/>
  <c r="Y25" i="5"/>
  <c r="F25" i="5"/>
  <c r="P23" i="5"/>
  <c r="D23" i="5"/>
  <c r="Y21" i="5"/>
  <c r="F21" i="5"/>
  <c r="P19" i="5"/>
  <c r="D19" i="5"/>
  <c r="Y17" i="5"/>
  <c r="F17" i="5"/>
  <c r="P11" i="5"/>
  <c r="Y11" i="5"/>
  <c r="Y13" i="5"/>
  <c r="D10" i="5"/>
  <c r="F10" i="5"/>
  <c r="P10" i="5"/>
  <c r="Y10" i="5"/>
  <c r="D12" i="5"/>
  <c r="F12" i="5"/>
  <c r="P12" i="5"/>
  <c r="Y12" i="5"/>
  <c r="D14" i="5"/>
  <c r="F14" i="5"/>
  <c r="Y14" i="5"/>
  <c r="O3" i="2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F8" i="4"/>
  <c r="Z10" i="5" l="1"/>
  <c r="Z17" i="5"/>
  <c r="Z21" i="5"/>
  <c r="Q27" i="5"/>
  <c r="Q16" i="5"/>
  <c r="Q18" i="5"/>
  <c r="Q20" i="5"/>
  <c r="Q22" i="5"/>
  <c r="Q24" i="5"/>
  <c r="Q26" i="5"/>
  <c r="Q28" i="5"/>
  <c r="Q32" i="5"/>
  <c r="Z34" i="5"/>
  <c r="Q36" i="5"/>
  <c r="Z29" i="5"/>
  <c r="Z31" i="5"/>
  <c r="Z33" i="5"/>
  <c r="Z35" i="5"/>
  <c r="Z37" i="5"/>
  <c r="Z12" i="5"/>
  <c r="Z13" i="5"/>
  <c r="Q11" i="5"/>
  <c r="Q19" i="5"/>
  <c r="Q23" i="5"/>
  <c r="Z25" i="5"/>
  <c r="Q15" i="5"/>
  <c r="Z30" i="5"/>
  <c r="Z14" i="5"/>
  <c r="Q12" i="5"/>
  <c r="Q10" i="5"/>
  <c r="Z11" i="5"/>
  <c r="Z15" i="5"/>
  <c r="Q17" i="5"/>
  <c r="Z19" i="5"/>
  <c r="Q21" i="5"/>
  <c r="Z23" i="5"/>
  <c r="Q25" i="5"/>
  <c r="Z27" i="5"/>
  <c r="Z16" i="5"/>
  <c r="Z18" i="5"/>
  <c r="Z20" i="5"/>
  <c r="Z22" i="5"/>
  <c r="Z24" i="5"/>
  <c r="Z26" i="5"/>
  <c r="Z28" i="5"/>
  <c r="Q30" i="5"/>
  <c r="Z32" i="5"/>
  <c r="Q34" i="5"/>
  <c r="Z36" i="5"/>
  <c r="Q29" i="5"/>
  <c r="Q31" i="5"/>
  <c r="Q33" i="5"/>
  <c r="Q35" i="5"/>
  <c r="Q37" i="5"/>
  <c r="Q13" i="5"/>
  <c r="G14" i="5"/>
  <c r="G10" i="5"/>
  <c r="E15" i="5"/>
  <c r="E17" i="5"/>
  <c r="G19" i="5"/>
  <c r="E21" i="5"/>
  <c r="G23" i="5"/>
  <c r="E25" i="5"/>
  <c r="G27" i="5"/>
  <c r="E16" i="5"/>
  <c r="E18" i="5"/>
  <c r="E20" i="5"/>
  <c r="E22" i="5"/>
  <c r="E24" i="5"/>
  <c r="E26" i="5"/>
  <c r="E28" i="5"/>
  <c r="E30" i="5"/>
  <c r="G32" i="5"/>
  <c r="E34" i="5"/>
  <c r="G36" i="5"/>
  <c r="G29" i="5"/>
  <c r="G31" i="5"/>
  <c r="G33" i="5"/>
  <c r="G35" i="5"/>
  <c r="G37" i="5"/>
  <c r="G13" i="5"/>
  <c r="G11" i="5"/>
  <c r="G12" i="5"/>
  <c r="E14" i="5"/>
  <c r="E12" i="5"/>
  <c r="E10" i="5"/>
  <c r="G17" i="5"/>
  <c r="E19" i="5"/>
  <c r="G21" i="5"/>
  <c r="E23" i="5"/>
  <c r="G25" i="5"/>
  <c r="E27" i="5"/>
  <c r="G30" i="5"/>
  <c r="G15" i="5"/>
  <c r="E32" i="5"/>
  <c r="G16" i="5"/>
  <c r="G18" i="5"/>
  <c r="G20" i="5"/>
  <c r="G22" i="5"/>
  <c r="G24" i="5"/>
  <c r="G26" i="5"/>
  <c r="G28" i="5"/>
  <c r="G34" i="5"/>
  <c r="E36" i="5"/>
  <c r="E29" i="5"/>
  <c r="E31" i="5"/>
  <c r="E33" i="5"/>
  <c r="E35" i="5"/>
  <c r="E37" i="5"/>
  <c r="E13" i="5"/>
  <c r="E11" i="5"/>
  <c r="L1" i="4"/>
  <c r="Y37" i="4"/>
  <c r="P37" i="4"/>
  <c r="F37" i="4"/>
  <c r="D37" i="4"/>
  <c r="Y35" i="4"/>
  <c r="P35" i="4"/>
  <c r="F35" i="4"/>
  <c r="D35" i="4"/>
  <c r="Y33" i="4"/>
  <c r="P33" i="4"/>
  <c r="F33" i="4"/>
  <c r="D33" i="4"/>
  <c r="Y31" i="4"/>
  <c r="P31" i="4"/>
  <c r="F31" i="4"/>
  <c r="D31" i="4"/>
  <c r="Y29" i="4"/>
  <c r="P29" i="4"/>
  <c r="F29" i="4"/>
  <c r="D29" i="4"/>
  <c r="P36" i="4"/>
  <c r="D36" i="4"/>
  <c r="Y34" i="4"/>
  <c r="F34" i="4"/>
  <c r="P32" i="4"/>
  <c r="D32" i="4"/>
  <c r="Y30" i="4"/>
  <c r="F30" i="4"/>
  <c r="Y27" i="4"/>
  <c r="P27" i="4"/>
  <c r="F27" i="4"/>
  <c r="D27" i="4"/>
  <c r="Y25" i="4"/>
  <c r="P25" i="4"/>
  <c r="F25" i="4"/>
  <c r="D25" i="4"/>
  <c r="F36" i="4"/>
  <c r="D34" i="4"/>
  <c r="Y32" i="4"/>
  <c r="P30" i="4"/>
  <c r="Y28" i="4"/>
  <c r="F28" i="4"/>
  <c r="P26" i="4"/>
  <c r="D26" i="4"/>
  <c r="Y24" i="4"/>
  <c r="P24" i="4"/>
  <c r="F24" i="4"/>
  <c r="D24" i="4"/>
  <c r="Y22" i="4"/>
  <c r="P22" i="4"/>
  <c r="F22" i="4"/>
  <c r="D22" i="4"/>
  <c r="Y20" i="4"/>
  <c r="P20" i="4"/>
  <c r="F20" i="4"/>
  <c r="D20" i="4"/>
  <c r="Y18" i="4"/>
  <c r="P18" i="4"/>
  <c r="F18" i="4"/>
  <c r="D18" i="4"/>
  <c r="Y16" i="4"/>
  <c r="P16" i="4"/>
  <c r="F16" i="4"/>
  <c r="D16" i="4"/>
  <c r="Y14" i="4"/>
  <c r="P14" i="4"/>
  <c r="F14" i="4"/>
  <c r="D14" i="4"/>
  <c r="Y12" i="4"/>
  <c r="P12" i="4"/>
  <c r="F12" i="4"/>
  <c r="D12" i="4"/>
  <c r="D11" i="4"/>
  <c r="F11" i="4"/>
  <c r="Y11" i="4"/>
  <c r="D13" i="4"/>
  <c r="P13" i="4"/>
  <c r="F15" i="4"/>
  <c r="Y15" i="4"/>
  <c r="D17" i="4"/>
  <c r="P17" i="4"/>
  <c r="F19" i="4"/>
  <c r="Y19" i="4"/>
  <c r="D21" i="4"/>
  <c r="P21" i="4"/>
  <c r="F23" i="4"/>
  <c r="Y23" i="4"/>
  <c r="Y26" i="4"/>
  <c r="D28" i="4"/>
  <c r="F32" i="4"/>
  <c r="Y36" i="4"/>
  <c r="F10" i="4"/>
  <c r="P10" i="4"/>
  <c r="R10" i="4" s="1"/>
  <c r="Y10" i="4"/>
  <c r="P11" i="4"/>
  <c r="F13" i="4"/>
  <c r="Y13" i="4"/>
  <c r="D15" i="4"/>
  <c r="P15" i="4"/>
  <c r="F17" i="4"/>
  <c r="Y17" i="4"/>
  <c r="D19" i="4"/>
  <c r="P19" i="4"/>
  <c r="F21" i="4"/>
  <c r="Y21" i="4"/>
  <c r="D23" i="4"/>
  <c r="P23" i="4"/>
  <c r="F26" i="4"/>
  <c r="P28" i="4"/>
  <c r="D30" i="4"/>
  <c r="P34" i="4"/>
  <c r="E12" i="3"/>
  <c r="C12" i="3"/>
  <c r="D12" i="3" s="1"/>
  <c r="E10" i="3"/>
  <c r="D28" i="2"/>
  <c r="E28" i="2" s="1"/>
  <c r="Y26" i="2"/>
  <c r="F26" i="2"/>
  <c r="G26" i="2" s="1"/>
  <c r="P24" i="2"/>
  <c r="Q24" i="2" s="1"/>
  <c r="D24" i="2"/>
  <c r="E24" i="2" s="1"/>
  <c r="Y22" i="2"/>
  <c r="F22" i="2"/>
  <c r="G22" i="2" s="1"/>
  <c r="P20" i="2"/>
  <c r="Q20" i="2" s="1"/>
  <c r="D20" i="2"/>
  <c r="E20" i="2" s="1"/>
  <c r="Y19" i="2"/>
  <c r="P19" i="2"/>
  <c r="F19" i="2"/>
  <c r="D19" i="2"/>
  <c r="Y17" i="2"/>
  <c r="P17" i="2"/>
  <c r="F17" i="2"/>
  <c r="G17" i="2" s="1"/>
  <c r="D17" i="2"/>
  <c r="E17" i="2" s="1"/>
  <c r="Y15" i="2"/>
  <c r="P15" i="2"/>
  <c r="F15" i="2"/>
  <c r="G15" i="2" s="1"/>
  <c r="D15" i="2"/>
  <c r="E15" i="2" s="1"/>
  <c r="Y13" i="2"/>
  <c r="P13" i="2"/>
  <c r="F13" i="2"/>
  <c r="G13" i="2" s="1"/>
  <c r="D13" i="2"/>
  <c r="E13" i="2" s="1"/>
  <c r="Y11" i="2"/>
  <c r="P11" i="2"/>
  <c r="F11" i="2"/>
  <c r="G11" i="2" s="1"/>
  <c r="D11" i="2"/>
  <c r="E11" i="2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Y9" i="2"/>
  <c r="P9" i="2"/>
  <c r="Q9" i="2" s="1"/>
  <c r="F9" i="2"/>
  <c r="G9" i="2" s="1"/>
  <c r="D9" i="2"/>
  <c r="E9" i="2" s="1"/>
  <c r="F7" i="2"/>
  <c r="U19" i="5"/>
  <c r="C6" i="1"/>
  <c r="C7" i="1" s="1"/>
  <c r="C8" i="1" s="1"/>
  <c r="C9" i="1" s="1"/>
  <c r="C10" i="1" s="1"/>
  <c r="H9" i="20" l="1"/>
  <c r="H12" i="20"/>
  <c r="H15" i="20"/>
  <c r="H18" i="20"/>
  <c r="H21" i="20"/>
  <c r="H24" i="20"/>
  <c r="H27" i="20"/>
  <c r="H30" i="20"/>
  <c r="H33" i="20"/>
  <c r="H8" i="19"/>
  <c r="H11" i="19"/>
  <c r="H14" i="19"/>
  <c r="H17" i="19"/>
  <c r="H20" i="19"/>
  <c r="H23" i="19"/>
  <c r="H26" i="19"/>
  <c r="H29" i="19"/>
  <c r="H32" i="19"/>
  <c r="H35" i="19"/>
  <c r="H10" i="18"/>
  <c r="H13" i="18"/>
  <c r="H16" i="18"/>
  <c r="H19" i="18"/>
  <c r="H22" i="18"/>
  <c r="H25" i="18"/>
  <c r="H28" i="18"/>
  <c r="H31" i="18"/>
  <c r="H34" i="18"/>
  <c r="H11" i="17"/>
  <c r="H14" i="17"/>
  <c r="H17" i="17"/>
  <c r="H20" i="17"/>
  <c r="H23" i="17"/>
  <c r="H26" i="17"/>
  <c r="H29" i="17"/>
  <c r="H32" i="17"/>
  <c r="H35" i="17"/>
  <c r="H8" i="22"/>
  <c r="H11" i="22"/>
  <c r="H14" i="22"/>
  <c r="H17" i="22"/>
  <c r="H20" i="22"/>
  <c r="H23" i="22"/>
  <c r="H26" i="22"/>
  <c r="H29" i="22"/>
  <c r="H32" i="22"/>
  <c r="H35" i="22"/>
  <c r="H12" i="5"/>
  <c r="H15" i="5"/>
  <c r="H18" i="5"/>
  <c r="H21" i="5"/>
  <c r="H24" i="5"/>
  <c r="H27" i="5"/>
  <c r="H30" i="5"/>
  <c r="H33" i="5"/>
  <c r="H36" i="5"/>
  <c r="H11" i="16"/>
  <c r="H14" i="16"/>
  <c r="H17" i="16"/>
  <c r="H20" i="16"/>
  <c r="H23" i="16"/>
  <c r="H26" i="16"/>
  <c r="H29" i="16"/>
  <c r="H32" i="16"/>
  <c r="H35" i="16"/>
  <c r="H9" i="15"/>
  <c r="H12" i="15"/>
  <c r="H15" i="15"/>
  <c r="H18" i="15"/>
  <c r="H21" i="15"/>
  <c r="H24" i="15"/>
  <c r="H27" i="15"/>
  <c r="H30" i="15"/>
  <c r="H33" i="15"/>
  <c r="H36" i="15"/>
  <c r="H11" i="2"/>
  <c r="H14" i="2"/>
  <c r="H17" i="2"/>
  <c r="H20" i="2"/>
  <c r="H23" i="2"/>
  <c r="H26" i="2"/>
  <c r="H29" i="2"/>
  <c r="H32" i="2"/>
  <c r="H35" i="2"/>
  <c r="H11" i="14"/>
  <c r="H10" i="20"/>
  <c r="H13" i="20"/>
  <c r="H16" i="20"/>
  <c r="H19" i="20"/>
  <c r="H22" i="20"/>
  <c r="H25" i="20"/>
  <c r="H28" i="20"/>
  <c r="H31" i="20"/>
  <c r="H34" i="20"/>
  <c r="H9" i="19"/>
  <c r="H12" i="19"/>
  <c r="H15" i="19"/>
  <c r="H18" i="19"/>
  <c r="H21" i="19"/>
  <c r="H24" i="19"/>
  <c r="H27" i="19"/>
  <c r="H30" i="19"/>
  <c r="H33" i="19"/>
  <c r="H8" i="18"/>
  <c r="H11" i="18"/>
  <c r="H14" i="18"/>
  <c r="H17" i="18"/>
  <c r="H20" i="18"/>
  <c r="H23" i="18"/>
  <c r="H26" i="18"/>
  <c r="H29" i="18"/>
  <c r="H32" i="18"/>
  <c r="H35" i="18"/>
  <c r="H12" i="17"/>
  <c r="H15" i="17"/>
  <c r="H18" i="17"/>
  <c r="H21" i="17"/>
  <c r="H24" i="17"/>
  <c r="H27" i="17"/>
  <c r="H30" i="17"/>
  <c r="H33" i="17"/>
  <c r="H36" i="17"/>
  <c r="H9" i="22"/>
  <c r="H12" i="22"/>
  <c r="H15" i="22"/>
  <c r="H18" i="22"/>
  <c r="H21" i="22"/>
  <c r="H24" i="22"/>
  <c r="H27" i="22"/>
  <c r="H30" i="22"/>
  <c r="H33" i="22"/>
  <c r="H10" i="5"/>
  <c r="H13" i="5"/>
  <c r="H16" i="5"/>
  <c r="H19" i="5"/>
  <c r="H22" i="5"/>
  <c r="H25" i="5"/>
  <c r="H28" i="5"/>
  <c r="H31" i="5"/>
  <c r="H34" i="5"/>
  <c r="H37" i="5"/>
  <c r="H12" i="16"/>
  <c r="H15" i="16"/>
  <c r="H18" i="16"/>
  <c r="H21" i="16"/>
  <c r="H24" i="16"/>
  <c r="H27" i="16"/>
  <c r="H30" i="16"/>
  <c r="H33" i="16"/>
  <c r="H36" i="16"/>
  <c r="H10" i="15"/>
  <c r="H13" i="15"/>
  <c r="H16" i="15"/>
  <c r="H8" i="20"/>
  <c r="H17" i="20"/>
  <c r="H26" i="20"/>
  <c r="H35" i="20"/>
  <c r="H16" i="19"/>
  <c r="H25" i="19"/>
  <c r="H34" i="19"/>
  <c r="H15" i="18"/>
  <c r="H24" i="18"/>
  <c r="H33" i="18"/>
  <c r="H16" i="17"/>
  <c r="H25" i="17"/>
  <c r="H34" i="17"/>
  <c r="H13" i="22"/>
  <c r="H22" i="22"/>
  <c r="H31" i="22"/>
  <c r="H14" i="5"/>
  <c r="H23" i="5"/>
  <c r="H32" i="5"/>
  <c r="H13" i="16"/>
  <c r="H22" i="16"/>
  <c r="H31" i="16"/>
  <c r="H11" i="15"/>
  <c r="H19" i="15"/>
  <c r="H23" i="15"/>
  <c r="H28" i="15"/>
  <c r="H32" i="15"/>
  <c r="H9" i="2"/>
  <c r="H13" i="2"/>
  <c r="H18" i="2"/>
  <c r="H22" i="2"/>
  <c r="H27" i="2"/>
  <c r="H31" i="2"/>
  <c r="H36" i="2"/>
  <c r="H13" i="14"/>
  <c r="H16" i="14"/>
  <c r="H19" i="14"/>
  <c r="H22" i="14"/>
  <c r="H25" i="14"/>
  <c r="H28" i="14"/>
  <c r="H31" i="14"/>
  <c r="H34" i="14"/>
  <c r="H37" i="14"/>
  <c r="H10" i="13"/>
  <c r="H13" i="13"/>
  <c r="H16" i="13"/>
  <c r="H19" i="13"/>
  <c r="H22" i="13"/>
  <c r="H25" i="13"/>
  <c r="H28" i="13"/>
  <c r="H31" i="13"/>
  <c r="H34" i="13"/>
  <c r="H9" i="12"/>
  <c r="H12" i="12"/>
  <c r="H15" i="12"/>
  <c r="H18" i="12"/>
  <c r="H21" i="12"/>
  <c r="H24" i="12"/>
  <c r="H27" i="12"/>
  <c r="H30" i="12"/>
  <c r="H33" i="12"/>
  <c r="H10" i="11"/>
  <c r="H13" i="11"/>
  <c r="H16" i="11"/>
  <c r="H19" i="11"/>
  <c r="H22" i="11"/>
  <c r="H25" i="11"/>
  <c r="H28" i="11"/>
  <c r="H31" i="11"/>
  <c r="H34" i="11"/>
  <c r="H37" i="11"/>
  <c r="H12" i="10"/>
  <c r="H15" i="10"/>
  <c r="H18" i="10"/>
  <c r="H21" i="10"/>
  <c r="H24" i="10"/>
  <c r="H27" i="10"/>
  <c r="H30" i="10"/>
  <c r="H33" i="10"/>
  <c r="H36" i="10"/>
  <c r="H11" i="9"/>
  <c r="H14" i="9"/>
  <c r="H17" i="9"/>
  <c r="H20" i="9"/>
  <c r="H23" i="9"/>
  <c r="H11" i="20"/>
  <c r="H20" i="20"/>
  <c r="H29" i="20"/>
  <c r="H10" i="19"/>
  <c r="H19" i="19"/>
  <c r="H28" i="19"/>
  <c r="H9" i="18"/>
  <c r="H18" i="18"/>
  <c r="H27" i="18"/>
  <c r="H10" i="17"/>
  <c r="H19" i="17"/>
  <c r="H28" i="17"/>
  <c r="H37" i="17"/>
  <c r="H16" i="22"/>
  <c r="H25" i="22"/>
  <c r="H34" i="22"/>
  <c r="H17" i="5"/>
  <c r="H26" i="5"/>
  <c r="H35" i="5"/>
  <c r="H16" i="16"/>
  <c r="H25" i="16"/>
  <c r="H34" i="16"/>
  <c r="H14" i="15"/>
  <c r="H20" i="15"/>
  <c r="H25" i="15"/>
  <c r="H29" i="15"/>
  <c r="H34" i="15"/>
  <c r="H10" i="2"/>
  <c r="H15" i="2"/>
  <c r="H19" i="2"/>
  <c r="H24" i="2"/>
  <c r="H28" i="2"/>
  <c r="H33" i="2"/>
  <c r="H10" i="14"/>
  <c r="H14" i="14"/>
  <c r="H17" i="14"/>
  <c r="H20" i="14"/>
  <c r="H23" i="14"/>
  <c r="H26" i="14"/>
  <c r="H29" i="14"/>
  <c r="H32" i="14"/>
  <c r="H35" i="14"/>
  <c r="H8" i="13"/>
  <c r="H11" i="13"/>
  <c r="H14" i="13"/>
  <c r="H17" i="13"/>
  <c r="H20" i="13"/>
  <c r="H23" i="13"/>
  <c r="H26" i="13"/>
  <c r="H29" i="13"/>
  <c r="H32" i="13"/>
  <c r="H35" i="13"/>
  <c r="H10" i="12"/>
  <c r="H13" i="12"/>
  <c r="H16" i="12"/>
  <c r="H19" i="12"/>
  <c r="H22" i="12"/>
  <c r="H25" i="12"/>
  <c r="H28" i="12"/>
  <c r="H31" i="12"/>
  <c r="H34" i="12"/>
  <c r="H11" i="11"/>
  <c r="H14" i="11"/>
  <c r="H17" i="11"/>
  <c r="H20" i="11"/>
  <c r="H23" i="11"/>
  <c r="H26" i="11"/>
  <c r="H29" i="11"/>
  <c r="H32" i="11"/>
  <c r="H35" i="11"/>
  <c r="H10" i="10"/>
  <c r="H13" i="10"/>
  <c r="H16" i="10"/>
  <c r="H19" i="10"/>
  <c r="H22" i="10"/>
  <c r="H25" i="10"/>
  <c r="H28" i="10"/>
  <c r="H31" i="10"/>
  <c r="H34" i="10"/>
  <c r="H37" i="10"/>
  <c r="H12" i="9"/>
  <c r="H15" i="9"/>
  <c r="H18" i="9"/>
  <c r="H21" i="9"/>
  <c r="H24" i="9"/>
  <c r="H27" i="9"/>
  <c r="H30" i="9"/>
  <c r="H33" i="9"/>
  <c r="H36" i="9"/>
  <c r="H11" i="8"/>
  <c r="H14" i="8"/>
  <c r="H17" i="8"/>
  <c r="H20" i="8"/>
  <c r="H23" i="8"/>
  <c r="H26" i="8"/>
  <c r="H29" i="8"/>
  <c r="H32" i="8"/>
  <c r="H35" i="8"/>
  <c r="H10" i="7"/>
  <c r="H13" i="7"/>
  <c r="H16" i="7"/>
  <c r="H19" i="7"/>
  <c r="H22" i="7"/>
  <c r="H25" i="7"/>
  <c r="H28" i="7"/>
  <c r="H31" i="7"/>
  <c r="H34" i="7"/>
  <c r="H37" i="7"/>
  <c r="H13" i="4"/>
  <c r="H16" i="4"/>
  <c r="H19" i="4"/>
  <c r="H22" i="4"/>
  <c r="H25" i="4"/>
  <c r="H28" i="4"/>
  <c r="H31" i="4"/>
  <c r="H34" i="4"/>
  <c r="H37" i="4"/>
  <c r="H14" i="20"/>
  <c r="H23" i="20"/>
  <c r="H32" i="20"/>
  <c r="H13" i="19"/>
  <c r="H22" i="19"/>
  <c r="H31" i="19"/>
  <c r="H12" i="18"/>
  <c r="H21" i="18"/>
  <c r="H30" i="18"/>
  <c r="H13" i="17"/>
  <c r="H22" i="17"/>
  <c r="H31" i="17"/>
  <c r="H10" i="22"/>
  <c r="H19" i="22"/>
  <c r="H28" i="22"/>
  <c r="H11" i="5"/>
  <c r="H20" i="5"/>
  <c r="H29" i="5"/>
  <c r="H10" i="16"/>
  <c r="H19" i="16"/>
  <c r="H28" i="16"/>
  <c r="H37" i="16"/>
  <c r="H17" i="15"/>
  <c r="H22" i="15"/>
  <c r="H26" i="15"/>
  <c r="H31" i="15"/>
  <c r="H35" i="15"/>
  <c r="H12" i="2"/>
  <c r="H16" i="2"/>
  <c r="H21" i="2"/>
  <c r="H25" i="2"/>
  <c r="H30" i="2"/>
  <c r="H34" i="2"/>
  <c r="H12" i="14"/>
  <c r="H15" i="14"/>
  <c r="H18" i="14"/>
  <c r="H21" i="14"/>
  <c r="H24" i="14"/>
  <c r="H27" i="14"/>
  <c r="H30" i="14"/>
  <c r="H33" i="14"/>
  <c r="H36" i="14"/>
  <c r="H9" i="13"/>
  <c r="H12" i="13"/>
  <c r="H15" i="13"/>
  <c r="H18" i="13"/>
  <c r="H21" i="13"/>
  <c r="H24" i="13"/>
  <c r="H27" i="13"/>
  <c r="H30" i="13"/>
  <c r="H33" i="13"/>
  <c r="H8" i="12"/>
  <c r="H11" i="12"/>
  <c r="H14" i="12"/>
  <c r="H23" i="12"/>
  <c r="H15" i="11"/>
  <c r="H23" i="10"/>
  <c r="H32" i="9"/>
  <c r="H17" i="7"/>
  <c r="H17" i="12"/>
  <c r="H26" i="12"/>
  <c r="H35" i="12"/>
  <c r="H18" i="11"/>
  <c r="H27" i="11"/>
  <c r="H36" i="11"/>
  <c r="H17" i="10"/>
  <c r="H26" i="10"/>
  <c r="H35" i="10"/>
  <c r="H16" i="9"/>
  <c r="H25" i="9"/>
  <c r="H29" i="9"/>
  <c r="H34" i="9"/>
  <c r="H10" i="8"/>
  <c r="H15" i="8"/>
  <c r="H19" i="8"/>
  <c r="H24" i="8"/>
  <c r="H28" i="8"/>
  <c r="H33" i="8"/>
  <c r="H37" i="8"/>
  <c r="H14" i="7"/>
  <c r="H18" i="7"/>
  <c r="H23" i="7"/>
  <c r="H27" i="7"/>
  <c r="H32" i="7"/>
  <c r="H36" i="7"/>
  <c r="H14" i="4"/>
  <c r="H18" i="4"/>
  <c r="H23" i="4"/>
  <c r="H27" i="4"/>
  <c r="H32" i="4"/>
  <c r="H36" i="4"/>
  <c r="H20" i="12"/>
  <c r="H29" i="12"/>
  <c r="H12" i="11"/>
  <c r="H21" i="11"/>
  <c r="H30" i="11"/>
  <c r="H11" i="10"/>
  <c r="H20" i="10"/>
  <c r="H29" i="10"/>
  <c r="H10" i="9"/>
  <c r="H19" i="9"/>
  <c r="H26" i="9"/>
  <c r="H31" i="9"/>
  <c r="H35" i="9"/>
  <c r="H12" i="8"/>
  <c r="H16" i="8"/>
  <c r="H21" i="8"/>
  <c r="H25" i="8"/>
  <c r="H30" i="8"/>
  <c r="H34" i="8"/>
  <c r="H11" i="7"/>
  <c r="H15" i="7"/>
  <c r="H20" i="7"/>
  <c r="H24" i="7"/>
  <c r="H29" i="7"/>
  <c r="H33" i="7"/>
  <c r="H11" i="4"/>
  <c r="H15" i="4"/>
  <c r="H20" i="4"/>
  <c r="H24" i="4"/>
  <c r="H29" i="4"/>
  <c r="H33" i="4"/>
  <c r="H32" i="12"/>
  <c r="H24" i="11"/>
  <c r="H33" i="11"/>
  <c r="H14" i="10"/>
  <c r="H32" i="10"/>
  <c r="H13" i="9"/>
  <c r="H22" i="9"/>
  <c r="H28" i="9"/>
  <c r="H37" i="9"/>
  <c r="H13" i="8"/>
  <c r="H18" i="8"/>
  <c r="H22" i="8"/>
  <c r="H27" i="8"/>
  <c r="H31" i="8"/>
  <c r="H36" i="8"/>
  <c r="H12" i="7"/>
  <c r="H21" i="7"/>
  <c r="H26" i="7"/>
  <c r="H30" i="7"/>
  <c r="H35" i="7"/>
  <c r="H12" i="4"/>
  <c r="H17" i="4"/>
  <c r="H21" i="4"/>
  <c r="H26" i="4"/>
  <c r="H30" i="4"/>
  <c r="H35" i="4"/>
  <c r="I10" i="4"/>
  <c r="I14" i="4"/>
  <c r="L10" i="4"/>
  <c r="J11" i="4"/>
  <c r="N11" i="4"/>
  <c r="L12" i="4"/>
  <c r="J13" i="4"/>
  <c r="N13" i="4"/>
  <c r="L14" i="4"/>
  <c r="N15" i="4"/>
  <c r="O11" i="4"/>
  <c r="O13" i="4"/>
  <c r="K15" i="4"/>
  <c r="O15" i="4"/>
  <c r="N10" i="4"/>
  <c r="L11" i="4"/>
  <c r="N12" i="4"/>
  <c r="N14" i="4"/>
  <c r="I11" i="4"/>
  <c r="I12" i="4"/>
  <c r="I13" i="4"/>
  <c r="K10" i="4"/>
  <c r="O10" i="4"/>
  <c r="M11" i="4"/>
  <c r="K12" i="4"/>
  <c r="O12" i="4"/>
  <c r="M13" i="4"/>
  <c r="K14" i="4"/>
  <c r="O14" i="4"/>
  <c r="M15" i="4"/>
  <c r="J15" i="4"/>
  <c r="I15" i="4"/>
  <c r="M10" i="4"/>
  <c r="K11" i="4"/>
  <c r="M12" i="4"/>
  <c r="K13" i="4"/>
  <c r="M14" i="4"/>
  <c r="J10" i="4"/>
  <c r="J12" i="4"/>
  <c r="L13" i="4"/>
  <c r="J14" i="4"/>
  <c r="L15" i="4"/>
  <c r="F6" i="1"/>
  <c r="F7" i="1" s="1"/>
  <c r="F8" i="1" s="1"/>
  <c r="F9" i="1" s="1"/>
  <c r="F10" i="1" s="1"/>
  <c r="G13" i="1"/>
  <c r="AE8" i="22"/>
  <c r="AF13" i="22"/>
  <c r="AE19" i="22"/>
  <c r="AD22" i="22"/>
  <c r="AC20" i="22"/>
  <c r="U27" i="22"/>
  <c r="AC35" i="22"/>
  <c r="AC30" i="22"/>
  <c r="X8" i="22"/>
  <c r="S16" i="22"/>
  <c r="AD21" i="22"/>
  <c r="W32" i="22"/>
  <c r="W35" i="22"/>
  <c r="S10" i="22"/>
  <c r="AD10" i="22"/>
  <c r="S11" i="22"/>
  <c r="AG26" i="22"/>
  <c r="AG23" i="22"/>
  <c r="AD32" i="22"/>
  <c r="AE14" i="22"/>
  <c r="W24" i="22"/>
  <c r="AG29" i="22"/>
  <c r="W9" i="22"/>
  <c r="AD13" i="22"/>
  <c r="AB19" i="22"/>
  <c r="T18" i="22"/>
  <c r="U15" i="22"/>
  <c r="S27" i="22"/>
  <c r="V34" i="22"/>
  <c r="S8" i="22"/>
  <c r="V23" i="22"/>
  <c r="V25" i="22"/>
  <c r="W28" i="22"/>
  <c r="W31" i="22"/>
  <c r="AD11" i="22"/>
  <c r="X20" i="22"/>
  <c r="X17" i="22"/>
  <c r="X19" i="22"/>
  <c r="V26" i="22"/>
  <c r="AD28" i="22"/>
  <c r="AB17" i="22"/>
  <c r="AB27" i="22"/>
  <c r="AF33" i="22"/>
  <c r="AE12" i="22"/>
  <c r="AC15" i="22"/>
  <c r="S18" i="22"/>
  <c r="S15" i="22"/>
  <c r="AE24" i="22"/>
  <c r="AF35" i="22"/>
  <c r="T34" i="22"/>
  <c r="AE34" i="22"/>
  <c r="AE9" i="22"/>
  <c r="U23" i="22"/>
  <c r="U25" i="22"/>
  <c r="AF25" i="22"/>
  <c r="T32" i="22"/>
  <c r="AB11" i="22"/>
  <c r="W20" i="22"/>
  <c r="AF16" i="22"/>
  <c r="V17" i="22"/>
  <c r="W19" i="22"/>
  <c r="W22" i="22"/>
  <c r="AB23" i="22"/>
  <c r="AG17" i="22"/>
  <c r="AC27" i="22"/>
  <c r="W29" i="22"/>
  <c r="AD33" i="22"/>
  <c r="AG8" i="22"/>
  <c r="X14" i="22"/>
  <c r="AE22" i="22"/>
  <c r="AF31" i="22"/>
  <c r="T30" i="22"/>
  <c r="AE30" i="22"/>
  <c r="U8" i="22"/>
  <c r="W16" i="22"/>
  <c r="T21" i="22"/>
  <c r="AE21" i="22"/>
  <c r="T28" i="22"/>
  <c r="T35" i="22"/>
  <c r="W10" i="22"/>
  <c r="V13" i="22"/>
  <c r="W11" i="22"/>
  <c r="U26" i="22"/>
  <c r="AB14" i="22"/>
  <c r="S24" i="22"/>
  <c r="AD29" i="22"/>
  <c r="AF18" i="19"/>
  <c r="AD18" i="19"/>
  <c r="U9" i="12"/>
  <c r="T9" i="12"/>
  <c r="S13" i="11"/>
  <c r="T13" i="11"/>
  <c r="X10" i="9"/>
  <c r="S18" i="7"/>
  <c r="AB32" i="7"/>
  <c r="W18" i="7"/>
  <c r="AD37" i="7"/>
  <c r="AF25" i="7"/>
  <c r="AF28" i="7"/>
  <c r="AE12" i="7"/>
  <c r="AE17" i="7"/>
  <c r="U24" i="7"/>
  <c r="AE33" i="7"/>
  <c r="AE21" i="7"/>
  <c r="AD32" i="7"/>
  <c r="S36" i="7"/>
  <c r="AB25" i="7"/>
  <c r="W15" i="7"/>
  <c r="U16" i="7"/>
  <c r="S10" i="7"/>
  <c r="V11" i="7"/>
  <c r="W16" i="7"/>
  <c r="AB20" i="7"/>
  <c r="AC19" i="7"/>
  <c r="AD15" i="7"/>
  <c r="AE16" i="7"/>
  <c r="S20" i="7"/>
  <c r="X19" i="7"/>
  <c r="W24" i="7"/>
  <c r="X27" i="7"/>
  <c r="V28" i="7"/>
  <c r="T32" i="7"/>
  <c r="AF24" i="7"/>
  <c r="W31" i="7"/>
  <c r="AC13" i="7"/>
  <c r="AF27" i="7"/>
  <c r="T31" i="7"/>
  <c r="AG33" i="7"/>
  <c r="T35" i="7"/>
  <c r="T36" i="7"/>
  <c r="AC32" i="7"/>
  <c r="V9" i="22"/>
  <c r="AC8" i="22"/>
  <c r="AF15" i="22"/>
  <c r="T14" i="22"/>
  <c r="AF20" i="22"/>
  <c r="AB31" i="22"/>
  <c r="W30" i="22"/>
  <c r="AF9" i="22"/>
  <c r="X16" i="22"/>
  <c r="W25" i="22"/>
  <c r="AG25" i="22"/>
  <c r="U32" i="22"/>
  <c r="U35" i="22"/>
  <c r="AG16" i="22"/>
  <c r="W13" i="22"/>
  <c r="V19" i="22"/>
  <c r="X22" i="22"/>
  <c r="AD23" i="22"/>
  <c r="AB32" i="22"/>
  <c r="X29" i="22"/>
  <c r="AE29" i="22"/>
  <c r="AD8" i="22"/>
  <c r="AB13" i="22"/>
  <c r="AC19" i="22"/>
  <c r="AF22" i="22"/>
  <c r="AE20" i="22"/>
  <c r="T27" i="22"/>
  <c r="U30" i="22"/>
  <c r="AF30" i="22"/>
  <c r="T8" i="22"/>
  <c r="AD18" i="22"/>
  <c r="U21" i="22"/>
  <c r="AF21" i="22"/>
  <c r="U28" i="22"/>
  <c r="U31" i="22"/>
  <c r="X10" i="22"/>
  <c r="AB10" i="22"/>
  <c r="U12" i="22"/>
  <c r="X11" i="22"/>
  <c r="AB26" i="22"/>
  <c r="W26" i="22"/>
  <c r="AB28" i="22"/>
  <c r="AC14" i="22"/>
  <c r="W33" i="22"/>
  <c r="AG13" i="22"/>
  <c r="AF19" i="22"/>
  <c r="X18" i="22"/>
  <c r="AD20" i="22"/>
  <c r="X27" i="22"/>
  <c r="AD35" i="22"/>
  <c r="V8" i="22"/>
  <c r="AG18" i="22"/>
  <c r="S28" i="22"/>
  <c r="S31" i="22"/>
  <c r="AG11" i="22"/>
  <c r="AG10" i="22"/>
  <c r="X12" i="22"/>
  <c r="T17" i="22"/>
  <c r="S19" i="22"/>
  <c r="AG28" i="22"/>
  <c r="AE17" i="22"/>
  <c r="X24" i="22"/>
  <c r="U33" i="22"/>
  <c r="AB33" i="22"/>
  <c r="AF12" i="22"/>
  <c r="V14" i="22"/>
  <c r="X15" i="22"/>
  <c r="AD24" i="22"/>
  <c r="AD31" i="22"/>
  <c r="AC34" i="22"/>
  <c r="AC9" i="22"/>
  <c r="U16" i="22"/>
  <c r="S21" i="22"/>
  <c r="V20" i="22"/>
  <c r="AD16" i="22"/>
  <c r="T13" i="22"/>
  <c r="U11" i="22"/>
  <c r="AF32" i="22"/>
  <c r="AE27" i="22"/>
  <c r="U29" i="22"/>
  <c r="AB29" i="22"/>
  <c r="AB18" i="19"/>
  <c r="W9" i="12"/>
  <c r="V13" i="11"/>
  <c r="S10" i="9"/>
  <c r="AB10" i="9"/>
  <c r="AF17" i="7"/>
  <c r="S28" i="7"/>
  <c r="AB13" i="7"/>
  <c r="U10" i="7"/>
  <c r="S22" i="7"/>
  <c r="AD13" i="7"/>
  <c r="AD25" i="7"/>
  <c r="AF32" i="7"/>
  <c r="W17" i="7"/>
  <c r="AF12" i="7"/>
  <c r="U33" i="7"/>
  <c r="AF36" i="7"/>
  <c r="AD17" i="7"/>
  <c r="AF21" i="7"/>
  <c r="W36" i="7"/>
  <c r="U15" i="7"/>
  <c r="AG20" i="7"/>
  <c r="W10" i="7"/>
  <c r="V15" i="7"/>
  <c r="AB16" i="7"/>
  <c r="T10" i="7"/>
  <c r="X15" i="7"/>
  <c r="AC20" i="7"/>
  <c r="T16" i="7"/>
  <c r="V20" i="7"/>
  <c r="X20" i="7"/>
  <c r="T23" i="7"/>
  <c r="AB27" i="7"/>
  <c r="AF29" i="7"/>
  <c r="AF30" i="7"/>
  <c r="X31" i="7"/>
  <c r="AD31" i="7"/>
  <c r="V32" i="7"/>
  <c r="AC17" i="7"/>
  <c r="T28" i="7"/>
  <c r="AB31" i="7"/>
  <c r="T34" i="7"/>
  <c r="V36" i="7"/>
  <c r="X35" i="7"/>
  <c r="X36" i="7"/>
  <c r="AB33" i="7"/>
  <c r="AC36" i="7"/>
  <c r="AD10" i="9"/>
  <c r="X9" i="22"/>
  <c r="AB12" i="22"/>
  <c r="AD15" i="22"/>
  <c r="T15" i="22"/>
  <c r="AG24" i="22"/>
  <c r="AG31" i="22"/>
  <c r="U34" i="22"/>
  <c r="AF34" i="22"/>
  <c r="AE18" i="22"/>
  <c r="S23" i="22"/>
  <c r="T25" i="22"/>
  <c r="AD25" i="22"/>
  <c r="T31" i="22"/>
  <c r="S20" i="22"/>
  <c r="V12" i="22"/>
  <c r="U17" i="22"/>
  <c r="T19" i="22"/>
  <c r="U22" i="22"/>
  <c r="AF17" i="22"/>
  <c r="AF27" i="22"/>
  <c r="V33" i="22"/>
  <c r="AC33" i="22"/>
  <c r="AF8" i="22"/>
  <c r="AB15" i="22"/>
  <c r="W14" i="22"/>
  <c r="AC22" i="22"/>
  <c r="AF24" i="22"/>
  <c r="AE31" i="22"/>
  <c r="S30" i="22"/>
  <c r="AD30" i="22"/>
  <c r="AD9" i="22"/>
  <c r="V16" i="22"/>
  <c r="W21" i="22"/>
  <c r="S32" i="22"/>
  <c r="S35" i="22"/>
  <c r="V10" i="22"/>
  <c r="AE16" i="22"/>
  <c r="U13" i="22"/>
  <c r="V11" i="22"/>
  <c r="AC26" i="22"/>
  <c r="AC23" i="22"/>
  <c r="AG32" i="22"/>
  <c r="V29" i="22"/>
  <c r="AC29" i="22"/>
  <c r="S9" i="22"/>
  <c r="AE13" i="22"/>
  <c r="U14" i="22"/>
  <c r="AB22" i="22"/>
  <c r="AB20" i="22"/>
  <c r="V27" i="22"/>
  <c r="X30" i="22"/>
  <c r="AB30" i="22"/>
  <c r="W8" i="22"/>
  <c r="AC18" i="22"/>
  <c r="X21" i="22"/>
  <c r="AB21" i="22"/>
  <c r="X28" i="22"/>
  <c r="X35" i="22"/>
  <c r="T10" i="22"/>
  <c r="AE10" i="22"/>
  <c r="S12" i="22"/>
  <c r="T11" i="22"/>
  <c r="AE26" i="22"/>
  <c r="S26" i="22"/>
  <c r="AE32" i="22"/>
  <c r="AF14" i="22"/>
  <c r="U24" i="22"/>
  <c r="S33" i="22"/>
  <c r="U9" i="22"/>
  <c r="AC12" i="22"/>
  <c r="AD19" i="22"/>
  <c r="V18" i="22"/>
  <c r="V15" i="22"/>
  <c r="AB35" i="22"/>
  <c r="W34" i="22"/>
  <c r="W23" i="22"/>
  <c r="X25" i="22"/>
  <c r="AB25" i="22"/>
  <c r="X31" i="22"/>
  <c r="AE11" i="22"/>
  <c r="T20" i="22"/>
  <c r="AB16" i="22"/>
  <c r="U19" i="22"/>
  <c r="S22" i="22"/>
  <c r="AE28" i="22"/>
  <c r="AC17" i="22"/>
  <c r="AD27" i="22"/>
  <c r="S29" i="22"/>
  <c r="AG33" i="22"/>
  <c r="AE18" i="19"/>
  <c r="AG18" i="19"/>
  <c r="AC8" i="13"/>
  <c r="X13" i="11"/>
  <c r="AF10" i="9"/>
  <c r="AC10" i="9"/>
  <c r="U11" i="7"/>
  <c r="W28" i="7"/>
  <c r="AE13" i="7"/>
  <c r="AE25" i="7"/>
  <c r="AB21" i="7"/>
  <c r="AD33" i="7"/>
  <c r="AD21" i="7"/>
  <c r="V19" i="7"/>
  <c r="V27" i="7"/>
  <c r="V10" i="7"/>
  <c r="U22" i="7"/>
  <c r="AB36" i="7"/>
  <c r="V16" i="7"/>
  <c r="AD20" i="7"/>
  <c r="AD10" i="7"/>
  <c r="U12" i="7"/>
  <c r="AG15" i="7"/>
  <c r="AG16" i="7"/>
  <c r="S11" i="7"/>
  <c r="V12" i="7"/>
  <c r="S16" i="7"/>
  <c r="X21" i="7"/>
  <c r="AD16" i="7"/>
  <c r="AF20" i="7"/>
  <c r="X23" i="7"/>
  <c r="V25" i="7"/>
  <c r="U28" i="7"/>
  <c r="AB29" i="7"/>
  <c r="T24" i="7"/>
  <c r="V31" i="7"/>
  <c r="AC24" i="7"/>
  <c r="AG31" i="7"/>
  <c r="S19" i="7"/>
  <c r="AC25" i="7"/>
  <c r="AC29" i="7"/>
  <c r="S32" i="7"/>
  <c r="S35" i="7"/>
  <c r="AC37" i="7"/>
  <c r="J16" i="4"/>
  <c r="T9" i="22"/>
  <c r="AG19" i="22"/>
  <c r="U18" i="22"/>
  <c r="W27" i="22"/>
  <c r="AE35" i="22"/>
  <c r="S34" i="22"/>
  <c r="AD34" i="22"/>
  <c r="AF18" i="22"/>
  <c r="T23" i="22"/>
  <c r="AC21" i="22"/>
  <c r="U10" i="22"/>
  <c r="AF10" i="22"/>
  <c r="W12" i="22"/>
  <c r="S17" i="22"/>
  <c r="AF26" i="22"/>
  <c r="T26" i="22"/>
  <c r="AF28" i="22"/>
  <c r="AG14" i="22"/>
  <c r="V24" i="22"/>
  <c r="T33" i="22"/>
  <c r="AG12" i="22"/>
  <c r="AG15" i="22"/>
  <c r="W18" i="22"/>
  <c r="W15" i="22"/>
  <c r="AC24" i="22"/>
  <c r="AC31" i="22"/>
  <c r="X34" i="22"/>
  <c r="AB34" i="22"/>
  <c r="AB9" i="22"/>
  <c r="T16" i="22"/>
  <c r="S25" i="22"/>
  <c r="AC25" i="22"/>
  <c r="X32" i="22"/>
  <c r="AF11" i="22"/>
  <c r="U20" i="22"/>
  <c r="AC16" i="22"/>
  <c r="S13" i="22"/>
  <c r="T22" i="22"/>
  <c r="AF23" i="22"/>
  <c r="AD17" i="22"/>
  <c r="AG27" i="22"/>
  <c r="T29" i="22"/>
  <c r="AD12" i="22"/>
  <c r="AE15" i="22"/>
  <c r="S14" i="22"/>
  <c r="AG22" i="22"/>
  <c r="AB24" i="22"/>
  <c r="V30" i="22"/>
  <c r="AG34" i="22"/>
  <c r="AG9" i="22"/>
  <c r="V21" i="22"/>
  <c r="AE25" i="22"/>
  <c r="V32" i="22"/>
  <c r="V35" i="22"/>
  <c r="X13" i="22"/>
  <c r="V22" i="22"/>
  <c r="AE23" i="22"/>
  <c r="AC32" i="22"/>
  <c r="AD14" i="22"/>
  <c r="AF29" i="22"/>
  <c r="AB8" i="22"/>
  <c r="AC13" i="22"/>
  <c r="AG20" i="22"/>
  <c r="AG35" i="22"/>
  <c r="AG30" i="22"/>
  <c r="AB18" i="22"/>
  <c r="X23" i="22"/>
  <c r="AG21" i="22"/>
  <c r="V28" i="22"/>
  <c r="V31" i="22"/>
  <c r="AC11" i="22"/>
  <c r="AC10" i="22"/>
  <c r="T12" i="22"/>
  <c r="W17" i="22"/>
  <c r="AD26" i="22"/>
  <c r="X26" i="22"/>
  <c r="AC28" i="22"/>
  <c r="T24" i="22"/>
  <c r="X33" i="22"/>
  <c r="AE33" i="22"/>
  <c r="AC18" i="19"/>
  <c r="U13" i="16"/>
  <c r="W13" i="11"/>
  <c r="U13" i="11"/>
  <c r="AE10" i="9"/>
  <c r="AG10" i="9"/>
  <c r="AB17" i="7"/>
  <c r="AE36" i="7"/>
  <c r="AF13" i="7"/>
  <c r="AF16" i="7"/>
  <c r="U27" i="7"/>
  <c r="V23" i="7"/>
  <c r="AE29" i="7"/>
  <c r="AD36" i="7"/>
  <c r="AG29" i="7"/>
  <c r="AB12" i="7"/>
  <c r="AE32" i="7"/>
  <c r="X12" i="7"/>
  <c r="T12" i="7"/>
  <c r="AC12" i="7"/>
  <c r="T20" i="7"/>
  <c r="W11" i="7"/>
  <c r="X16" i="7"/>
  <c r="S12" i="7"/>
  <c r="W20" i="7"/>
  <c r="T19" i="7"/>
  <c r="S24" i="7"/>
  <c r="T27" i="7"/>
  <c r="AD29" i="7"/>
  <c r="X24" i="7"/>
  <c r="AG24" i="7"/>
  <c r="U32" i="7"/>
  <c r="X32" i="7"/>
  <c r="AC21" i="7"/>
  <c r="S27" i="7"/>
  <c r="V30" i="7"/>
  <c r="AC33" i="7"/>
  <c r="W35" i="7"/>
  <c r="AG37" i="7"/>
  <c r="AE37" i="7"/>
  <c r="AB37" i="7"/>
  <c r="W12" i="7"/>
  <c r="W32" i="7"/>
  <c r="AG21" i="7"/>
  <c r="AE16" i="16"/>
  <c r="AE9" i="15"/>
  <c r="AG10" i="7"/>
  <c r="X26" i="7"/>
  <c r="AC15" i="7"/>
  <c r="AF31" i="7"/>
  <c r="S15" i="7"/>
  <c r="U31" i="7"/>
  <c r="AE20" i="7"/>
  <c r="AG36" i="7"/>
  <c r="W13" i="16"/>
  <c r="AF10" i="16"/>
  <c r="U17" i="12"/>
  <c r="AB10" i="7"/>
  <c r="W14" i="7"/>
  <c r="U34" i="7"/>
  <c r="AG8" i="12"/>
  <c r="W17" i="16"/>
  <c r="T22" i="7"/>
  <c r="AC10" i="7"/>
  <c r="AF15" i="7"/>
  <c r="W13" i="7"/>
  <c r="T17" i="7"/>
  <c r="T21" i="7"/>
  <c r="V21" i="7"/>
  <c r="S33" i="7"/>
  <c r="U37" i="7"/>
  <c r="AD14" i="7"/>
  <c r="AG18" i="7"/>
  <c r="AD22" i="7"/>
  <c r="AF26" i="7"/>
  <c r="AD30" i="7"/>
  <c r="AE34" i="7"/>
  <c r="AB34" i="7"/>
  <c r="AB18" i="7"/>
  <c r="AD34" i="7"/>
  <c r="AC14" i="7"/>
  <c r="AB14" i="7"/>
  <c r="U29" i="7"/>
  <c r="U8" i="20"/>
  <c r="AE8" i="13"/>
  <c r="AG23" i="7"/>
  <c r="AG19" i="7"/>
  <c r="V18" i="7"/>
  <c r="S8" i="20"/>
  <c r="X34" i="7"/>
  <c r="S31" i="7"/>
  <c r="X30" i="7"/>
  <c r="AD19" i="7"/>
  <c r="AF10" i="7"/>
  <c r="AG12" i="7"/>
  <c r="AB28" i="7"/>
  <c r="V14" i="7"/>
  <c r="AF35" i="7"/>
  <c r="X8" i="20"/>
  <c r="AF13" i="20"/>
  <c r="AE13" i="20"/>
  <c r="AF17" i="20"/>
  <c r="AD17" i="20"/>
  <c r="AF21" i="20"/>
  <c r="AD21" i="20"/>
  <c r="V32" i="20"/>
  <c r="U29" i="20"/>
  <c r="X29" i="20"/>
  <c r="X24" i="20"/>
  <c r="V24" i="20"/>
  <c r="AC30" i="20"/>
  <c r="AD30" i="20"/>
  <c r="AC34" i="20"/>
  <c r="S10" i="20"/>
  <c r="AC8" i="20"/>
  <c r="AE22" i="20"/>
  <c r="AD16" i="20"/>
  <c r="AF16" i="20"/>
  <c r="AD20" i="20"/>
  <c r="AB20" i="20"/>
  <c r="S18" i="20"/>
  <c r="AB25" i="20"/>
  <c r="AC25" i="20"/>
  <c r="AB32" i="20"/>
  <c r="AB27" i="20"/>
  <c r="V33" i="20"/>
  <c r="X33" i="20"/>
  <c r="T27" i="20"/>
  <c r="X31" i="20"/>
  <c r="T35" i="20"/>
  <c r="U35" i="20"/>
  <c r="V12" i="20"/>
  <c r="W12" i="20"/>
  <c r="V11" i="20"/>
  <c r="X11" i="20"/>
  <c r="AD14" i="20"/>
  <c r="AD18" i="20"/>
  <c r="AE19" i="20"/>
  <c r="U13" i="20"/>
  <c r="V13" i="20"/>
  <c r="U17" i="20"/>
  <c r="S17" i="20"/>
  <c r="S22" i="20"/>
  <c r="X26" i="20"/>
  <c r="AC28" i="20"/>
  <c r="AF33" i="20"/>
  <c r="AD12" i="20"/>
  <c r="T19" i="20"/>
  <c r="S16" i="20"/>
  <c r="S20" i="20"/>
  <c r="AE26" i="20"/>
  <c r="AG26" i="20"/>
  <c r="AD23" i="20"/>
  <c r="AF23" i="20"/>
  <c r="AF31" i="20"/>
  <c r="X25" i="20"/>
  <c r="V25" i="20"/>
  <c r="AC35" i="20"/>
  <c r="T30" i="20"/>
  <c r="T34" i="20"/>
  <c r="AB10" i="20"/>
  <c r="AC15" i="20"/>
  <c r="AB9" i="19"/>
  <c r="AB8" i="19"/>
  <c r="S21" i="19"/>
  <c r="AB16" i="19"/>
  <c r="AB20" i="19"/>
  <c r="X25" i="19"/>
  <c r="V25" i="19"/>
  <c r="S32" i="19"/>
  <c r="AC32" i="19"/>
  <c r="AB29" i="19"/>
  <c r="AB33" i="19"/>
  <c r="AB11" i="19"/>
  <c r="AE14" i="19"/>
  <c r="AC14" i="19"/>
  <c r="T15" i="19"/>
  <c r="AB13" i="19"/>
  <c r="AC12" i="19"/>
  <c r="AB15" i="19"/>
  <c r="AF19" i="19"/>
  <c r="T17" i="19"/>
  <c r="AD22" i="19"/>
  <c r="AC22" i="19"/>
  <c r="AD23" i="19"/>
  <c r="AF23" i="19"/>
  <c r="AE31" i="19"/>
  <c r="AG31" i="19"/>
  <c r="AC25" i="19"/>
  <c r="S28" i="19"/>
  <c r="V33" i="19"/>
  <c r="X33" i="19"/>
  <c r="U30" i="19"/>
  <c r="U34" i="19"/>
  <c r="W34" i="19"/>
  <c r="V8" i="19"/>
  <c r="X8" i="19"/>
  <c r="W11" i="19"/>
  <c r="U11" i="19"/>
  <c r="AE21" i="19"/>
  <c r="AB21" i="19"/>
  <c r="X10" i="19"/>
  <c r="V10" i="19"/>
  <c r="T9" i="19"/>
  <c r="S16" i="19"/>
  <c r="S20" i="19"/>
  <c r="T23" i="19"/>
  <c r="AF17" i="19"/>
  <c r="AD17" i="19"/>
  <c r="AE26" i="19"/>
  <c r="AG26" i="19"/>
  <c r="U24" i="19"/>
  <c r="S24" i="19"/>
  <c r="AE27" i="19"/>
  <c r="V22" i="19"/>
  <c r="U22" i="19"/>
  <c r="W26" i="19"/>
  <c r="U26" i="19"/>
  <c r="AF30" i="19"/>
  <c r="AD30" i="19"/>
  <c r="AF34" i="19"/>
  <c r="AD34" i="19"/>
  <c r="U12" i="19"/>
  <c r="W12" i="19"/>
  <c r="S14" i="19"/>
  <c r="X13" i="19"/>
  <c r="V13" i="19"/>
  <c r="V29" i="19"/>
  <c r="W29" i="19"/>
  <c r="X18" i="19"/>
  <c r="V18" i="19"/>
  <c r="AG24" i="19"/>
  <c r="AE24" i="19"/>
  <c r="AF28" i="19"/>
  <c r="AG28" i="19"/>
  <c r="AB35" i="19"/>
  <c r="T27" i="19"/>
  <c r="T31" i="19"/>
  <c r="T35" i="19"/>
  <c r="W19" i="19"/>
  <c r="U19" i="19"/>
  <c r="AF10" i="19"/>
  <c r="AD10" i="19"/>
  <c r="AF12" i="18"/>
  <c r="AG12" i="18"/>
  <c r="W18" i="18"/>
  <c r="U18" i="18"/>
  <c r="AE21" i="18"/>
  <c r="AG20" i="18"/>
  <c r="AE20" i="18"/>
  <c r="V29" i="18"/>
  <c r="W29" i="18"/>
  <c r="AG34" i="18"/>
  <c r="AE34" i="18"/>
  <c r="V22" i="18"/>
  <c r="U22" i="18"/>
  <c r="W9" i="18"/>
  <c r="X9" i="18"/>
  <c r="AF13" i="18"/>
  <c r="U14" i="18"/>
  <c r="AB22" i="18"/>
  <c r="X13" i="18"/>
  <c r="V13" i="18"/>
  <c r="X17" i="18"/>
  <c r="W21" i="18"/>
  <c r="W25" i="18"/>
  <c r="X25" i="18"/>
  <c r="AF35" i="18"/>
  <c r="AD35" i="18"/>
  <c r="AD32" i="18"/>
  <c r="AF32" i="18"/>
  <c r="W27" i="18"/>
  <c r="W31" i="18"/>
  <c r="V31" i="18"/>
  <c r="W35" i="18"/>
  <c r="U35" i="18"/>
  <c r="X11" i="18"/>
  <c r="S11" i="18"/>
  <c r="W12" i="18"/>
  <c r="AC27" i="18"/>
  <c r="V10" i="18"/>
  <c r="W10" i="18"/>
  <c r="AC14" i="18"/>
  <c r="AF14" i="18"/>
  <c r="AF15" i="18"/>
  <c r="AC15" i="18"/>
  <c r="AB17" i="18"/>
  <c r="AC17" i="18"/>
  <c r="AC18" i="18"/>
  <c r="AD19" i="18"/>
  <c r="AF19" i="18"/>
  <c r="W32" i="18"/>
  <c r="U32" i="18"/>
  <c r="X24" i="18"/>
  <c r="U24" i="18"/>
  <c r="V33" i="18"/>
  <c r="X33" i="18"/>
  <c r="AD29" i="18"/>
  <c r="AE29" i="18"/>
  <c r="AD33" i="18"/>
  <c r="AF33" i="18"/>
  <c r="W16" i="18"/>
  <c r="X16" i="18"/>
  <c r="S8" i="18"/>
  <c r="V28" i="18"/>
  <c r="U28" i="18"/>
  <c r="AD25" i="18"/>
  <c r="AG25" i="18"/>
  <c r="AD28" i="18"/>
  <c r="AC28" i="18"/>
  <c r="AF30" i="18"/>
  <c r="AD9" i="18"/>
  <c r="AG9" i="18"/>
  <c r="AG10" i="18"/>
  <c r="AB10" i="18"/>
  <c r="AG11" i="18"/>
  <c r="AD11" i="18"/>
  <c r="V15" i="18"/>
  <c r="S15" i="18"/>
  <c r="V19" i="18"/>
  <c r="X19" i="18"/>
  <c r="AF31" i="18"/>
  <c r="AC31" i="18"/>
  <c r="U20" i="18"/>
  <c r="W20" i="18"/>
  <c r="V26" i="18"/>
  <c r="W26" i="18"/>
  <c r="U23" i="18"/>
  <c r="X23" i="18"/>
  <c r="AD26" i="18"/>
  <c r="AE26" i="18"/>
  <c r="W30" i="18"/>
  <c r="S34" i="18"/>
  <c r="X28" i="17"/>
  <c r="S28" i="17"/>
  <c r="V21" i="17"/>
  <c r="X21" i="17"/>
  <c r="S13" i="17"/>
  <c r="T16" i="17"/>
  <c r="V16" i="17"/>
  <c r="W31" i="17"/>
  <c r="T35" i="17"/>
  <c r="V35" i="17"/>
  <c r="T12" i="17"/>
  <c r="V12" i="17"/>
  <c r="T25" i="17"/>
  <c r="T15" i="17"/>
  <c r="V15" i="17"/>
  <c r="X19" i="17"/>
  <c r="S23" i="17"/>
  <c r="U23" i="17"/>
  <c r="V14" i="17"/>
  <c r="X14" i="17"/>
  <c r="S18" i="17"/>
  <c r="U18" i="17"/>
  <c r="W22" i="17"/>
  <c r="S27" i="17"/>
  <c r="U27" i="17"/>
  <c r="X32" i="17"/>
  <c r="S32" i="17"/>
  <c r="U24" i="17"/>
  <c r="W24" i="17"/>
  <c r="X11" i="17"/>
  <c r="T36" i="17"/>
  <c r="V36" i="17"/>
  <c r="V34" i="17"/>
  <c r="X34" i="17"/>
  <c r="V29" i="17"/>
  <c r="X29" i="17"/>
  <c r="S33" i="17"/>
  <c r="U37" i="17"/>
  <c r="W37" i="17"/>
  <c r="V10" i="17"/>
  <c r="X10" i="17"/>
  <c r="S26" i="17"/>
  <c r="U26" i="17"/>
  <c r="S17" i="17"/>
  <c r="T30" i="17"/>
  <c r="AB23" i="17"/>
  <c r="AB19" i="17"/>
  <c r="AD19" i="17"/>
  <c r="AE25" i="17"/>
  <c r="AG25" i="17"/>
  <c r="AE28" i="17"/>
  <c r="AF28" i="17"/>
  <c r="AC29" i="17"/>
  <c r="AD37" i="17"/>
  <c r="AF34" i="17"/>
  <c r="AE16" i="17"/>
  <c r="AB16" i="17"/>
  <c r="AD11" i="17"/>
  <c r="AF14" i="17"/>
  <c r="AF18" i="17"/>
  <c r="AE18" i="17"/>
  <c r="AF22" i="17"/>
  <c r="AD31" i="17"/>
  <c r="AC31" i="17"/>
  <c r="AG13" i="17"/>
  <c r="AF13" i="17"/>
  <c r="AG17" i="17"/>
  <c r="AB17" i="17"/>
  <c r="AG21" i="17"/>
  <c r="AF21" i="17"/>
  <c r="AE26" i="17"/>
  <c r="AF26" i="17"/>
  <c r="AD30" i="17"/>
  <c r="AB30" i="17"/>
  <c r="AD12" i="17"/>
  <c r="AC12" i="17"/>
  <c r="AF24" i="17"/>
  <c r="AF27" i="17"/>
  <c r="AG33" i="17"/>
  <c r="AB32" i="17"/>
  <c r="AF36" i="17"/>
  <c r="AC15" i="17"/>
  <c r="AF10" i="17"/>
  <c r="AC10" i="17"/>
  <c r="AE20" i="17"/>
  <c r="AF20" i="17"/>
  <c r="AD35" i="17"/>
  <c r="AG35" i="17"/>
  <c r="S13" i="16"/>
  <c r="U10" i="16"/>
  <c r="V10" i="16"/>
  <c r="AC16" i="16"/>
  <c r="X20" i="16"/>
  <c r="W20" i="16"/>
  <c r="W37" i="16"/>
  <c r="X37" i="16"/>
  <c r="AB36" i="16"/>
  <c r="S16" i="16"/>
  <c r="S12" i="16"/>
  <c r="U12" i="16"/>
  <c r="AC22" i="16"/>
  <c r="AB22" i="16"/>
  <c r="AG37" i="16"/>
  <c r="AE24" i="16"/>
  <c r="AG29" i="16"/>
  <c r="AE29" i="16"/>
  <c r="AF32" i="16"/>
  <c r="AG32" i="16"/>
  <c r="AE21" i="16"/>
  <c r="AF21" i="16"/>
  <c r="AD14" i="16"/>
  <c r="AF14" i="16"/>
  <c r="U19" i="16"/>
  <c r="T19" i="16"/>
  <c r="V14" i="16"/>
  <c r="X14" i="16"/>
  <c r="X34" i="16"/>
  <c r="AC33" i="16"/>
  <c r="T15" i="16"/>
  <c r="V15" i="16"/>
  <c r="AB18" i="16"/>
  <c r="AB15" i="16"/>
  <c r="AB11" i="16"/>
  <c r="AC20" i="16"/>
  <c r="AC25" i="16"/>
  <c r="T23" i="16"/>
  <c r="W23" i="16"/>
  <c r="AB26" i="16"/>
  <c r="S29" i="16"/>
  <c r="AB28" i="16"/>
  <c r="AD28" i="16"/>
  <c r="AG30" i="16"/>
  <c r="AE30" i="16"/>
  <c r="AG34" i="16"/>
  <c r="AF31" i="16"/>
  <c r="AF35" i="16"/>
  <c r="AD35" i="16"/>
  <c r="W18" i="16"/>
  <c r="U18" i="16"/>
  <c r="AB17" i="16"/>
  <c r="AD13" i="16"/>
  <c r="AB13" i="16"/>
  <c r="T24" i="16"/>
  <c r="U28" i="16"/>
  <c r="W28" i="16"/>
  <c r="U22" i="16"/>
  <c r="X22" i="16"/>
  <c r="S21" i="16"/>
  <c r="T21" i="16"/>
  <c r="AE19" i="16"/>
  <c r="AB23" i="16"/>
  <c r="X26" i="16"/>
  <c r="S27" i="16"/>
  <c r="U33" i="16"/>
  <c r="AC27" i="16"/>
  <c r="AE27" i="16"/>
  <c r="T30" i="16"/>
  <c r="S25" i="16"/>
  <c r="X31" i="16"/>
  <c r="X35" i="16"/>
  <c r="V35" i="16"/>
  <c r="W32" i="16"/>
  <c r="U32" i="16"/>
  <c r="W36" i="16"/>
  <c r="AG9" i="15"/>
  <c r="W13" i="15"/>
  <c r="X13" i="15"/>
  <c r="AG10" i="15"/>
  <c r="AE10" i="15"/>
  <c r="AC21" i="15"/>
  <c r="S27" i="15"/>
  <c r="AB20" i="15"/>
  <c r="AB24" i="15"/>
  <c r="AB28" i="15"/>
  <c r="AC32" i="15"/>
  <c r="AC36" i="15"/>
  <c r="T31" i="15"/>
  <c r="S35" i="15"/>
  <c r="AB11" i="15"/>
  <c r="S22" i="15"/>
  <c r="V22" i="15"/>
  <c r="AE22" i="15"/>
  <c r="AG22" i="15"/>
  <c r="AF25" i="15"/>
  <c r="AD25" i="15"/>
  <c r="AC27" i="15"/>
  <c r="W21" i="15"/>
  <c r="U21" i="15"/>
  <c r="S25" i="15"/>
  <c r="S29" i="15"/>
  <c r="T33" i="15"/>
  <c r="AG35" i="15"/>
  <c r="AE35" i="15"/>
  <c r="AB15" i="15"/>
  <c r="AB19" i="15"/>
  <c r="AC16" i="15"/>
  <c r="AD17" i="15"/>
  <c r="AF17" i="15"/>
  <c r="AB14" i="15"/>
  <c r="AB18" i="15"/>
  <c r="AC23" i="15"/>
  <c r="T26" i="15"/>
  <c r="AC31" i="15"/>
  <c r="AG29" i="15"/>
  <c r="AD33" i="15"/>
  <c r="AF33" i="15"/>
  <c r="W32" i="15"/>
  <c r="U32" i="15"/>
  <c r="W36" i="15"/>
  <c r="U36" i="15"/>
  <c r="AG12" i="15"/>
  <c r="AD12" i="15"/>
  <c r="S9" i="15"/>
  <c r="S12" i="15"/>
  <c r="T12" i="15"/>
  <c r="S16" i="15"/>
  <c r="W23" i="15"/>
  <c r="T17" i="15"/>
  <c r="S14" i="15"/>
  <c r="S18" i="15"/>
  <c r="T11" i="15"/>
  <c r="S11" i="15"/>
  <c r="T15" i="15"/>
  <c r="T19" i="15"/>
  <c r="AE26" i="15"/>
  <c r="AG26" i="15"/>
  <c r="T28" i="15"/>
  <c r="T30" i="15"/>
  <c r="S34" i="15"/>
  <c r="AB30" i="15"/>
  <c r="AC34" i="15"/>
  <c r="U10" i="15"/>
  <c r="W10" i="15"/>
  <c r="U17" i="14"/>
  <c r="X17" i="14"/>
  <c r="AD24" i="14"/>
  <c r="AG24" i="14"/>
  <c r="X21" i="14"/>
  <c r="U21" i="14"/>
  <c r="AG17" i="14"/>
  <c r="AF17" i="14"/>
  <c r="T15" i="14"/>
  <c r="T19" i="14"/>
  <c r="S25" i="14"/>
  <c r="AB27" i="14"/>
  <c r="S30" i="14"/>
  <c r="V30" i="14"/>
  <c r="S23" i="14"/>
  <c r="S27" i="14"/>
  <c r="AC31" i="14"/>
  <c r="U35" i="14"/>
  <c r="W35" i="14"/>
  <c r="S29" i="14"/>
  <c r="W33" i="14"/>
  <c r="W37" i="14"/>
  <c r="U37" i="14"/>
  <c r="AC11" i="14"/>
  <c r="AG15" i="14"/>
  <c r="AD15" i="14"/>
  <c r="AC19" i="14"/>
  <c r="S22" i="14"/>
  <c r="T22" i="14"/>
  <c r="T18" i="14"/>
  <c r="S18" i="14"/>
  <c r="W24" i="14"/>
  <c r="X24" i="14"/>
  <c r="W28" i="14"/>
  <c r="U28" i="14"/>
  <c r="AE28" i="14"/>
  <c r="AG28" i="14"/>
  <c r="AD35" i="14"/>
  <c r="AF35" i="14"/>
  <c r="X14" i="14"/>
  <c r="V14" i="14"/>
  <c r="AC13" i="14"/>
  <c r="AD10" i="14"/>
  <c r="AC10" i="14"/>
  <c r="V10" i="14"/>
  <c r="U10" i="14"/>
  <c r="V16" i="14"/>
  <c r="U16" i="14"/>
  <c r="V20" i="14"/>
  <c r="X20" i="14"/>
  <c r="AD20" i="14"/>
  <c r="AF20" i="14"/>
  <c r="AB23" i="14"/>
  <c r="AD23" i="14"/>
  <c r="V31" i="14"/>
  <c r="S31" i="14"/>
  <c r="AC25" i="14"/>
  <c r="AB25" i="14"/>
  <c r="AC29" i="14"/>
  <c r="AC37" i="14"/>
  <c r="T32" i="14"/>
  <c r="T36" i="14"/>
  <c r="AC16" i="14"/>
  <c r="AF21" i="14"/>
  <c r="AG14" i="14"/>
  <c r="AF14" i="14"/>
  <c r="AG18" i="14"/>
  <c r="AD18" i="14"/>
  <c r="T26" i="14"/>
  <c r="S26" i="14"/>
  <c r="AD22" i="14"/>
  <c r="AB26" i="14"/>
  <c r="AE26" i="14"/>
  <c r="AC30" i="14"/>
  <c r="T34" i="14"/>
  <c r="AB34" i="14"/>
  <c r="AC32" i="14"/>
  <c r="AC36" i="14"/>
  <c r="AB12" i="14"/>
  <c r="V13" i="14"/>
  <c r="W13" i="14"/>
  <c r="V12" i="14"/>
  <c r="X12" i="14"/>
  <c r="W11" i="14"/>
  <c r="U11" i="14"/>
  <c r="AF11" i="13"/>
  <c r="AD11" i="13"/>
  <c r="U14" i="13"/>
  <c r="W14" i="13"/>
  <c r="AF24" i="13"/>
  <c r="V22" i="13"/>
  <c r="U22" i="13"/>
  <c r="X34" i="13"/>
  <c r="W34" i="13"/>
  <c r="U13" i="13"/>
  <c r="S13" i="13"/>
  <c r="AB21" i="13"/>
  <c r="AC21" i="13"/>
  <c r="AD27" i="13"/>
  <c r="W23" i="13"/>
  <c r="S23" i="13"/>
  <c r="T24" i="13"/>
  <c r="AB32" i="13"/>
  <c r="AB31" i="13"/>
  <c r="AC31" i="13"/>
  <c r="AG35" i="13"/>
  <c r="AC30" i="13"/>
  <c r="AF34" i="13"/>
  <c r="AC12" i="13"/>
  <c r="X11" i="13"/>
  <c r="V11" i="13"/>
  <c r="X15" i="13"/>
  <c r="V15" i="13"/>
  <c r="U18" i="13"/>
  <c r="S18" i="13"/>
  <c r="AC23" i="13"/>
  <c r="X16" i="13"/>
  <c r="U16" i="13"/>
  <c r="AB19" i="13"/>
  <c r="U17" i="13"/>
  <c r="AG22" i="13"/>
  <c r="AE22" i="13"/>
  <c r="AB25" i="13"/>
  <c r="T28" i="13"/>
  <c r="AB26" i="13"/>
  <c r="S27" i="13"/>
  <c r="T21" i="13"/>
  <c r="T19" i="13"/>
  <c r="S30" i="13"/>
  <c r="AB15" i="13"/>
  <c r="AD9" i="13"/>
  <c r="AD13" i="13"/>
  <c r="AG10" i="13"/>
  <c r="AE10" i="13"/>
  <c r="AG14" i="13"/>
  <c r="AE14" i="13"/>
  <c r="W20" i="13"/>
  <c r="AD20" i="13"/>
  <c r="AF20" i="13"/>
  <c r="AG17" i="13"/>
  <c r="AB17" i="13"/>
  <c r="AF18" i="13"/>
  <c r="AE18" i="13"/>
  <c r="U26" i="13"/>
  <c r="V26" i="13"/>
  <c r="V29" i="13"/>
  <c r="S29" i="13"/>
  <c r="AD29" i="13"/>
  <c r="AD33" i="13"/>
  <c r="AE33" i="13"/>
  <c r="V17" i="12"/>
  <c r="W11" i="12"/>
  <c r="AC13" i="12"/>
  <c r="S20" i="12"/>
  <c r="AC15" i="12"/>
  <c r="S24" i="12"/>
  <c r="X24" i="12"/>
  <c r="S30" i="12"/>
  <c r="U30" i="12"/>
  <c r="AE32" i="12"/>
  <c r="AF32" i="12"/>
  <c r="AF12" i="12"/>
  <c r="AD12" i="12"/>
  <c r="AD9" i="12"/>
  <c r="AF9" i="12"/>
  <c r="U25" i="12"/>
  <c r="W25" i="12"/>
  <c r="AE16" i="12"/>
  <c r="AG16" i="12"/>
  <c r="AF23" i="12"/>
  <c r="AD23" i="12"/>
  <c r="AD20" i="12"/>
  <c r="AE20" i="12"/>
  <c r="X18" i="12"/>
  <c r="W18" i="12"/>
  <c r="AE24" i="12"/>
  <c r="AG24" i="12"/>
  <c r="U22" i="12"/>
  <c r="S22" i="12"/>
  <c r="U26" i="12"/>
  <c r="W26" i="12"/>
  <c r="X23" i="12"/>
  <c r="V23" i="12"/>
  <c r="AC27" i="12"/>
  <c r="AF27" i="12"/>
  <c r="AE31" i="12"/>
  <c r="AC34" i="12"/>
  <c r="AD19" i="12"/>
  <c r="AG19" i="12"/>
  <c r="AE17" i="12"/>
  <c r="AG18" i="12"/>
  <c r="AF33" i="12"/>
  <c r="AC33" i="12"/>
  <c r="W28" i="12"/>
  <c r="S32" i="12"/>
  <c r="T32" i="12"/>
  <c r="T31" i="12"/>
  <c r="T35" i="12"/>
  <c r="S8" i="12"/>
  <c r="T8" i="12"/>
  <c r="AD14" i="12"/>
  <c r="AF14" i="12"/>
  <c r="AG11" i="12"/>
  <c r="AB11" i="12"/>
  <c r="W19" i="12"/>
  <c r="T27" i="12"/>
  <c r="AF28" i="12"/>
  <c r="S13" i="12"/>
  <c r="T10" i="12"/>
  <c r="T14" i="12"/>
  <c r="U15" i="12"/>
  <c r="W15" i="12"/>
  <c r="V12" i="12"/>
  <c r="S12" i="12"/>
  <c r="S16" i="12"/>
  <c r="AD29" i="12"/>
  <c r="AD30" i="12"/>
  <c r="AB30" i="12"/>
  <c r="U21" i="12"/>
  <c r="S21" i="12"/>
  <c r="AG21" i="12"/>
  <c r="AG22" i="12"/>
  <c r="AG26" i="12"/>
  <c r="AE26" i="12"/>
  <c r="X29" i="12"/>
  <c r="U29" i="12"/>
  <c r="S33" i="12"/>
  <c r="U14" i="11"/>
  <c r="T14" i="11"/>
  <c r="AB16" i="11"/>
  <c r="AB20" i="11"/>
  <c r="T18" i="11"/>
  <c r="S24" i="11"/>
  <c r="AB30" i="11"/>
  <c r="AC24" i="11"/>
  <c r="AB24" i="11"/>
  <c r="AC28" i="11"/>
  <c r="AB21" i="11"/>
  <c r="AB25" i="11"/>
  <c r="AF32" i="11"/>
  <c r="AD32" i="11"/>
  <c r="AF36" i="11"/>
  <c r="AD36" i="11"/>
  <c r="AE11" i="11"/>
  <c r="AG11" i="11"/>
  <c r="AD12" i="11"/>
  <c r="AE12" i="11"/>
  <c r="W17" i="11"/>
  <c r="U17" i="11"/>
  <c r="AD23" i="11"/>
  <c r="AC23" i="11"/>
  <c r="AF15" i="11"/>
  <c r="AF19" i="11"/>
  <c r="AD19" i="11"/>
  <c r="V23" i="11"/>
  <c r="U23" i="11"/>
  <c r="V27" i="11"/>
  <c r="X27" i="11"/>
  <c r="X21" i="11"/>
  <c r="W21" i="11"/>
  <c r="X25" i="11"/>
  <c r="S25" i="11"/>
  <c r="W22" i="11"/>
  <c r="W26" i="11"/>
  <c r="V26" i="11"/>
  <c r="W29" i="11"/>
  <c r="U29" i="11"/>
  <c r="W33" i="11"/>
  <c r="U33" i="11"/>
  <c r="W37" i="11"/>
  <c r="U37" i="11"/>
  <c r="W11" i="11"/>
  <c r="U11" i="11"/>
  <c r="AB13" i="11"/>
  <c r="AC14" i="11"/>
  <c r="AC18" i="11"/>
  <c r="W12" i="11"/>
  <c r="U12" i="11"/>
  <c r="S16" i="11"/>
  <c r="S20" i="11"/>
  <c r="AC27" i="11"/>
  <c r="AF33" i="11"/>
  <c r="AD33" i="11"/>
  <c r="AF37" i="11"/>
  <c r="AD37" i="11"/>
  <c r="AE34" i="11"/>
  <c r="AG34" i="11"/>
  <c r="AD31" i="11"/>
  <c r="AF31" i="11"/>
  <c r="AD35" i="11"/>
  <c r="AF35" i="11"/>
  <c r="AF10" i="11"/>
  <c r="AD10" i="11"/>
  <c r="X10" i="11"/>
  <c r="V10" i="11"/>
  <c r="AD17" i="11"/>
  <c r="AF17" i="11"/>
  <c r="X15" i="11"/>
  <c r="W15" i="11"/>
  <c r="X19" i="11"/>
  <c r="V19" i="11"/>
  <c r="AF29" i="11"/>
  <c r="V28" i="11"/>
  <c r="X28" i="11"/>
  <c r="T34" i="11"/>
  <c r="S31" i="11"/>
  <c r="S35" i="11"/>
  <c r="T32" i="11"/>
  <c r="T36" i="11"/>
  <c r="AE15" i="10"/>
  <c r="AG15" i="10"/>
  <c r="AE19" i="10"/>
  <c r="AC20" i="10"/>
  <c r="S24" i="10"/>
  <c r="AD35" i="10"/>
  <c r="AB35" i="10"/>
  <c r="S31" i="10"/>
  <c r="S21" i="10"/>
  <c r="AG37" i="10"/>
  <c r="AB32" i="10"/>
  <c r="AD36" i="10"/>
  <c r="AE36" i="10"/>
  <c r="U12" i="10"/>
  <c r="W12" i="10"/>
  <c r="X14" i="10"/>
  <c r="V14" i="10"/>
  <c r="W10" i="10"/>
  <c r="U10" i="10"/>
  <c r="S16" i="10"/>
  <c r="V16" i="10"/>
  <c r="S20" i="10"/>
  <c r="AF25" i="10"/>
  <c r="AE25" i="10"/>
  <c r="AD17" i="10"/>
  <c r="AE17" i="10"/>
  <c r="AF21" i="10"/>
  <c r="AD21" i="10"/>
  <c r="AG14" i="10"/>
  <c r="AD14" i="10"/>
  <c r="AG18" i="10"/>
  <c r="AD18" i="10"/>
  <c r="W22" i="10"/>
  <c r="X22" i="10"/>
  <c r="AE26" i="10"/>
  <c r="AG26" i="10"/>
  <c r="X34" i="10"/>
  <c r="U34" i="10"/>
  <c r="W32" i="10"/>
  <c r="X32" i="10"/>
  <c r="S29" i="10"/>
  <c r="S33" i="10"/>
  <c r="W37" i="10"/>
  <c r="AB11" i="10"/>
  <c r="AF16" i="10"/>
  <c r="AC16" i="10"/>
  <c r="AF13" i="10"/>
  <c r="AD13" i="10"/>
  <c r="X13" i="10"/>
  <c r="V13" i="10"/>
  <c r="T18" i="10"/>
  <c r="S18" i="10"/>
  <c r="AB22" i="10"/>
  <c r="S15" i="10"/>
  <c r="S19" i="10"/>
  <c r="AB30" i="10"/>
  <c r="AD30" i="10"/>
  <c r="AG33" i="10"/>
  <c r="AD33" i="10"/>
  <c r="AB31" i="10"/>
  <c r="AC31" i="10"/>
  <c r="AC27" i="10"/>
  <c r="AB27" i="10"/>
  <c r="T30" i="10"/>
  <c r="V11" i="10"/>
  <c r="X11" i="10"/>
  <c r="U17" i="10"/>
  <c r="T17" i="10"/>
  <c r="AG12" i="10"/>
  <c r="AE12" i="10"/>
  <c r="AB29" i="10"/>
  <c r="S27" i="10"/>
  <c r="AD23" i="10"/>
  <c r="AE23" i="10"/>
  <c r="U23" i="10"/>
  <c r="W23" i="10"/>
  <c r="X26" i="10"/>
  <c r="U26" i="10"/>
  <c r="AC34" i="10"/>
  <c r="X35" i="10"/>
  <c r="U35" i="10"/>
  <c r="X28" i="10"/>
  <c r="S28" i="10"/>
  <c r="V36" i="10"/>
  <c r="W36" i="10"/>
  <c r="AF24" i="10"/>
  <c r="AD24" i="10"/>
  <c r="AF28" i="10"/>
  <c r="AE28" i="10"/>
  <c r="AB10" i="10"/>
  <c r="W10" i="9"/>
  <c r="AB14" i="9"/>
  <c r="W15" i="9"/>
  <c r="T22" i="9"/>
  <c r="U19" i="9"/>
  <c r="W19" i="9"/>
  <c r="AG15" i="9"/>
  <c r="AF15" i="9"/>
  <c r="AG19" i="9"/>
  <c r="AE19" i="9"/>
  <c r="V13" i="9"/>
  <c r="W13" i="9"/>
  <c r="W17" i="9"/>
  <c r="U17" i="9"/>
  <c r="W21" i="9"/>
  <c r="U21" i="9"/>
  <c r="AE25" i="9"/>
  <c r="AD25" i="9"/>
  <c r="U27" i="9"/>
  <c r="W27" i="9"/>
  <c r="AD30" i="9"/>
  <c r="AF30" i="9"/>
  <c r="AD34" i="9"/>
  <c r="AF34" i="9"/>
  <c r="AG31" i="9"/>
  <c r="AG35" i="9"/>
  <c r="AE35" i="9"/>
  <c r="X12" i="9"/>
  <c r="V12" i="9"/>
  <c r="AG13" i="9"/>
  <c r="AD13" i="9"/>
  <c r="T16" i="9"/>
  <c r="S16" i="9"/>
  <c r="T20" i="9"/>
  <c r="AB22" i="9"/>
  <c r="S26" i="9"/>
  <c r="T31" i="9"/>
  <c r="AD23" i="9"/>
  <c r="AE23" i="9"/>
  <c r="AD27" i="9"/>
  <c r="AF27" i="9"/>
  <c r="AB24" i="9"/>
  <c r="AB28" i="9"/>
  <c r="W35" i="9"/>
  <c r="T32" i="9"/>
  <c r="S32" i="9"/>
  <c r="T36" i="9"/>
  <c r="AB11" i="9"/>
  <c r="T14" i="9"/>
  <c r="T11" i="9"/>
  <c r="AE17" i="9"/>
  <c r="AG17" i="9"/>
  <c r="AE21" i="9"/>
  <c r="AG21" i="9"/>
  <c r="U23" i="9"/>
  <c r="X23" i="9"/>
  <c r="S30" i="9"/>
  <c r="S28" i="9"/>
  <c r="T25" i="9"/>
  <c r="AB29" i="9"/>
  <c r="AD29" i="9"/>
  <c r="AF32" i="9"/>
  <c r="AD32" i="9"/>
  <c r="AF36" i="9"/>
  <c r="AD36" i="9"/>
  <c r="AB12" i="9"/>
  <c r="V18" i="9"/>
  <c r="X18" i="9"/>
  <c r="AD18" i="9"/>
  <c r="AF18" i="9"/>
  <c r="AF16" i="9"/>
  <c r="AF20" i="9"/>
  <c r="AD20" i="9"/>
  <c r="AC26" i="9"/>
  <c r="AB33" i="9"/>
  <c r="AB37" i="9"/>
  <c r="T29" i="9"/>
  <c r="V29" i="9"/>
  <c r="T33" i="9"/>
  <c r="T37" i="9"/>
  <c r="AD21" i="8"/>
  <c r="AE21" i="8"/>
  <c r="AD22" i="8"/>
  <c r="AF11" i="8"/>
  <c r="X26" i="8"/>
  <c r="AF16" i="8"/>
  <c r="AB16" i="8"/>
  <c r="AG26" i="8"/>
  <c r="W29" i="8"/>
  <c r="U29" i="8"/>
  <c r="AD19" i="8"/>
  <c r="AE19" i="8"/>
  <c r="AD25" i="8"/>
  <c r="AE25" i="8"/>
  <c r="S17" i="8"/>
  <c r="W21" i="8"/>
  <c r="V23" i="8"/>
  <c r="U23" i="8"/>
  <c r="V27" i="8"/>
  <c r="T27" i="8"/>
  <c r="AC24" i="8"/>
  <c r="AD24" i="8"/>
  <c r="AF28" i="8"/>
  <c r="AB34" i="8"/>
  <c r="AC31" i="8"/>
  <c r="AF35" i="8"/>
  <c r="AC13" i="8"/>
  <c r="T14" i="8"/>
  <c r="AD12" i="8"/>
  <c r="AC37" i="8"/>
  <c r="T30" i="8"/>
  <c r="S33" i="8"/>
  <c r="AE17" i="8"/>
  <c r="AC17" i="8"/>
  <c r="AF15" i="8"/>
  <c r="AE15" i="8"/>
  <c r="AG14" i="8"/>
  <c r="AD14" i="8"/>
  <c r="AD18" i="8"/>
  <c r="AF18" i="8"/>
  <c r="X22" i="8"/>
  <c r="U22" i="8"/>
  <c r="X20" i="8"/>
  <c r="V20" i="8"/>
  <c r="S24" i="8"/>
  <c r="AB27" i="8"/>
  <c r="S34" i="8"/>
  <c r="T25" i="8"/>
  <c r="AB33" i="8"/>
  <c r="T31" i="8"/>
  <c r="T35" i="8"/>
  <c r="S32" i="8"/>
  <c r="S36" i="8"/>
  <c r="AG20" i="8"/>
  <c r="AE20" i="8"/>
  <c r="AF29" i="8"/>
  <c r="AD29" i="8"/>
  <c r="X37" i="8"/>
  <c r="V37" i="8"/>
  <c r="X10" i="8"/>
  <c r="U10" i="8"/>
  <c r="S18" i="8"/>
  <c r="T18" i="8"/>
  <c r="T15" i="8"/>
  <c r="T19" i="8"/>
  <c r="T28" i="8"/>
  <c r="AB32" i="8"/>
  <c r="AE36" i="8"/>
  <c r="U20" i="7"/>
  <c r="U36" i="7"/>
  <c r="AG25" i="7"/>
  <c r="S11" i="16"/>
  <c r="AG12" i="16"/>
  <c r="X14" i="7"/>
  <c r="T30" i="7"/>
  <c r="AB19" i="7"/>
  <c r="AD35" i="7"/>
  <c r="W19" i="7"/>
  <c r="V35" i="7"/>
  <c r="AD24" i="7"/>
  <c r="X10" i="7"/>
  <c r="AC12" i="16"/>
  <c r="X17" i="12"/>
  <c r="W30" i="7"/>
  <c r="AB35" i="7"/>
  <c r="AD8" i="12"/>
  <c r="X17" i="16"/>
  <c r="AG35" i="7"/>
  <c r="T14" i="7"/>
  <c r="AC11" i="7"/>
  <c r="V9" i="12"/>
  <c r="AE12" i="16"/>
  <c r="V13" i="7"/>
  <c r="X17" i="7"/>
  <c r="U21" i="7"/>
  <c r="U25" i="7"/>
  <c r="X25" i="7"/>
  <c r="T29" i="7"/>
  <c r="W33" i="7"/>
  <c r="S37" i="7"/>
  <c r="AG14" i="7"/>
  <c r="AE18" i="7"/>
  <c r="AE26" i="7"/>
  <c r="AC30" i="7"/>
  <c r="AB30" i="7"/>
  <c r="AF34" i="7"/>
  <c r="W29" i="7"/>
  <c r="S25" i="7"/>
  <c r="W21" i="7"/>
  <c r="AD26" i="7"/>
  <c r="AB8" i="13"/>
  <c r="T18" i="7"/>
  <c r="AC31" i="7"/>
  <c r="AE19" i="7"/>
  <c r="V34" i="7"/>
  <c r="AF8" i="13"/>
  <c r="AC28" i="7"/>
  <c r="S23" i="7"/>
  <c r="AC27" i="7"/>
  <c r="AG27" i="7"/>
  <c r="T15" i="7"/>
  <c r="AG11" i="7"/>
  <c r="AD11" i="7"/>
  <c r="U26" i="7"/>
  <c r="U19" i="7"/>
  <c r="AE28" i="7"/>
  <c r="AB13" i="20"/>
  <c r="AB17" i="20"/>
  <c r="AB21" i="20"/>
  <c r="X32" i="20"/>
  <c r="W29" i="20"/>
  <c r="T24" i="20"/>
  <c r="AF30" i="20"/>
  <c r="AF34" i="20"/>
  <c r="AD34" i="20"/>
  <c r="V10" i="20"/>
  <c r="X10" i="20"/>
  <c r="AF8" i="20"/>
  <c r="AD8" i="20"/>
  <c r="AB16" i="20"/>
  <c r="V18" i="20"/>
  <c r="AD32" i="20"/>
  <c r="AG32" i="20"/>
  <c r="AD27" i="20"/>
  <c r="W33" i="20"/>
  <c r="S27" i="20"/>
  <c r="T31" i="20"/>
  <c r="W35" i="20"/>
  <c r="T11" i="20"/>
  <c r="AF14" i="20"/>
  <c r="AG14" i="20"/>
  <c r="AF18" i="20"/>
  <c r="AG24" i="20"/>
  <c r="AE28" i="20"/>
  <c r="AG28" i="20"/>
  <c r="AD29" i="20"/>
  <c r="X9" i="20"/>
  <c r="W15" i="20"/>
  <c r="X15" i="20"/>
  <c r="W19" i="20"/>
  <c r="U19" i="20"/>
  <c r="V16" i="20"/>
  <c r="X16" i="20"/>
  <c r="V20" i="20"/>
  <c r="X20" i="20"/>
  <c r="AC26" i="20"/>
  <c r="AE23" i="20"/>
  <c r="AB31" i="20"/>
  <c r="AG31" i="20"/>
  <c r="T25" i="20"/>
  <c r="AF35" i="20"/>
  <c r="AD35" i="20"/>
  <c r="U30" i="20"/>
  <c r="W30" i="20"/>
  <c r="U34" i="20"/>
  <c r="W34" i="20"/>
  <c r="AE10" i="20"/>
  <c r="AG10" i="20"/>
  <c r="AE15" i="20"/>
  <c r="AF15" i="20"/>
  <c r="AG9" i="19"/>
  <c r="AE9" i="19"/>
  <c r="AG8" i="19"/>
  <c r="AE8" i="19"/>
  <c r="X21" i="19"/>
  <c r="U21" i="19"/>
  <c r="AG16" i="19"/>
  <c r="AG20" i="19"/>
  <c r="AE20" i="19"/>
  <c r="T25" i="19"/>
  <c r="V32" i="19"/>
  <c r="X32" i="19"/>
  <c r="AD32" i="19"/>
  <c r="AF32" i="19"/>
  <c r="AG29" i="19"/>
  <c r="AG33" i="19"/>
  <c r="AE33" i="19"/>
  <c r="AE11" i="19"/>
  <c r="AG11" i="19"/>
  <c r="AF14" i="19"/>
  <c r="W15" i="19"/>
  <c r="U15" i="19"/>
  <c r="AG13" i="19"/>
  <c r="AE13" i="19"/>
  <c r="AD12" i="19"/>
  <c r="AF12" i="19"/>
  <c r="AE15" i="19"/>
  <c r="AG15" i="19"/>
  <c r="AE19" i="19"/>
  <c r="AG19" i="19"/>
  <c r="U17" i="19"/>
  <c r="W17" i="19"/>
  <c r="AB23" i="19"/>
  <c r="AD31" i="19"/>
  <c r="AF25" i="19"/>
  <c r="AD25" i="19"/>
  <c r="U28" i="19"/>
  <c r="V28" i="19"/>
  <c r="T33" i="19"/>
  <c r="W30" i="19"/>
  <c r="S34" i="19"/>
  <c r="T8" i="19"/>
  <c r="S11" i="19"/>
  <c r="AF21" i="19"/>
  <c r="T10" i="19"/>
  <c r="U9" i="19"/>
  <c r="W9" i="19"/>
  <c r="V16" i="19"/>
  <c r="X16" i="19"/>
  <c r="V20" i="19"/>
  <c r="X20" i="19"/>
  <c r="W23" i="19"/>
  <c r="U23" i="19"/>
  <c r="AB17" i="19"/>
  <c r="AC26" i="19"/>
  <c r="W24" i="19"/>
  <c r="AG27" i="19"/>
  <c r="S22" i="19"/>
  <c r="S26" i="19"/>
  <c r="AB30" i="19"/>
  <c r="AB34" i="19"/>
  <c r="S12" i="19"/>
  <c r="X14" i="19"/>
  <c r="V14" i="19"/>
  <c r="T13" i="19"/>
  <c r="T29" i="19"/>
  <c r="T18" i="19"/>
  <c r="AC24" i="19"/>
  <c r="AB28" i="19"/>
  <c r="AE35" i="19"/>
  <c r="AG35" i="19"/>
  <c r="U27" i="19"/>
  <c r="V27" i="19"/>
  <c r="W31" i="19"/>
  <c r="W35" i="19"/>
  <c r="U35" i="19"/>
  <c r="S19" i="19"/>
  <c r="AB10" i="19"/>
  <c r="AB12" i="18"/>
  <c r="AC12" i="18"/>
  <c r="S18" i="18"/>
  <c r="AG21" i="18"/>
  <c r="AC20" i="18"/>
  <c r="T29" i="18"/>
  <c r="AC34" i="18"/>
  <c r="T22" i="18"/>
  <c r="S9" i="18"/>
  <c r="T9" i="18"/>
  <c r="AB13" i="18"/>
  <c r="AD13" i="18"/>
  <c r="W14" i="18"/>
  <c r="V14" i="18"/>
  <c r="AE22" i="18"/>
  <c r="AG22" i="18"/>
  <c r="T13" i="18"/>
  <c r="T17" i="18"/>
  <c r="W17" i="18"/>
  <c r="S21" i="18"/>
  <c r="S25" i="18"/>
  <c r="T25" i="18"/>
  <c r="AB35" i="18"/>
  <c r="AG23" i="18"/>
  <c r="AF23" i="18"/>
  <c r="AB32" i="18"/>
  <c r="S27" i="18"/>
  <c r="U27" i="18"/>
  <c r="S31" i="18"/>
  <c r="S35" i="18"/>
  <c r="AE8" i="18"/>
  <c r="AD8" i="18"/>
  <c r="T11" i="18"/>
  <c r="W11" i="18"/>
  <c r="S12" i="18"/>
  <c r="V12" i="18"/>
  <c r="AG16" i="18"/>
  <c r="AD16" i="18"/>
  <c r="AF24" i="18"/>
  <c r="AG24" i="18"/>
  <c r="AF27" i="18"/>
  <c r="AG27" i="18"/>
  <c r="S10" i="18"/>
  <c r="AD14" i="18"/>
  <c r="AB15" i="18"/>
  <c r="AE15" i="18"/>
  <c r="AD17" i="18"/>
  <c r="AE17" i="18"/>
  <c r="AD18" i="18"/>
  <c r="AF18" i="18"/>
  <c r="AB19" i="18"/>
  <c r="S32" i="18"/>
  <c r="T24" i="18"/>
  <c r="T33" i="18"/>
  <c r="AB29" i="18"/>
  <c r="AB33" i="18"/>
  <c r="S16" i="18"/>
  <c r="W8" i="18"/>
  <c r="V8" i="18"/>
  <c r="X28" i="18"/>
  <c r="AC25" i="18"/>
  <c r="AF28" i="18"/>
  <c r="AB30" i="18"/>
  <c r="AD30" i="18"/>
  <c r="AC9" i="18"/>
  <c r="AC10" i="18"/>
  <c r="AF10" i="18"/>
  <c r="AC11" i="18"/>
  <c r="W15" i="18"/>
  <c r="T19" i="18"/>
  <c r="AB31" i="18"/>
  <c r="S20" i="18"/>
  <c r="S26" i="18"/>
  <c r="W23" i="18"/>
  <c r="X30" i="18"/>
  <c r="S30" i="18"/>
  <c r="X34" i="18"/>
  <c r="V34" i="18"/>
  <c r="U28" i="17"/>
  <c r="W28" i="17"/>
  <c r="S21" i="17"/>
  <c r="X28" i="7"/>
  <c r="AF37" i="7"/>
  <c r="AD8" i="13"/>
  <c r="AF11" i="7"/>
  <c r="X11" i="7"/>
  <c r="AC16" i="7"/>
  <c r="U10" i="9"/>
  <c r="AF19" i="7"/>
  <c r="AE27" i="7"/>
  <c r="AB15" i="7"/>
  <c r="S17" i="7"/>
  <c r="X29" i="7"/>
  <c r="X33" i="7"/>
  <c r="AF14" i="7"/>
  <c r="AF22" i="7"/>
  <c r="AG26" i="7"/>
  <c r="AG30" i="7"/>
  <c r="W25" i="7"/>
  <c r="V37" i="7"/>
  <c r="V17" i="7"/>
  <c r="AG8" i="13"/>
  <c r="AB11" i="7"/>
  <c r="W26" i="7"/>
  <c r="V22" i="7"/>
  <c r="U35" i="7"/>
  <c r="AB24" i="7"/>
  <c r="T11" i="7"/>
  <c r="AE10" i="7"/>
  <c r="U14" i="7"/>
  <c r="S26" i="7"/>
  <c r="AE17" i="20"/>
  <c r="AC21" i="20"/>
  <c r="W32" i="20"/>
  <c r="T32" i="20"/>
  <c r="AE34" i="20"/>
  <c r="AG8" i="20"/>
  <c r="AC22" i="20"/>
  <c r="AE16" i="20"/>
  <c r="AF20" i="20"/>
  <c r="U33" i="20"/>
  <c r="V27" i="20"/>
  <c r="S35" i="20"/>
  <c r="AE11" i="20"/>
  <c r="U11" i="20"/>
  <c r="AC14" i="20"/>
  <c r="AG19" i="20"/>
  <c r="T13" i="20"/>
  <c r="U21" i="20"/>
  <c r="X22" i="20"/>
  <c r="V26" i="20"/>
  <c r="AF12" i="20"/>
  <c r="T15" i="20"/>
  <c r="V19" i="20"/>
  <c r="W16" i="20"/>
  <c r="T20" i="20"/>
  <c r="AF26" i="20"/>
  <c r="AC23" i="20"/>
  <c r="W25" i="20"/>
  <c r="X30" i="20"/>
  <c r="AC10" i="20"/>
  <c r="AF9" i="19"/>
  <c r="AC8" i="19"/>
  <c r="AD16" i="19"/>
  <c r="AC20" i="19"/>
  <c r="W25" i="19"/>
  <c r="W32" i="19"/>
  <c r="T32" i="19"/>
  <c r="AG32" i="19"/>
  <c r="AC29" i="19"/>
  <c r="AD33" i="19"/>
  <c r="AD11" i="19"/>
  <c r="AG14" i="19"/>
  <c r="AG12" i="19"/>
  <c r="AF15" i="19"/>
  <c r="AC19" i="19"/>
  <c r="S17" i="19"/>
  <c r="AF22" i="19"/>
  <c r="AE22" i="19"/>
  <c r="AB31" i="19"/>
  <c r="X28" i="19"/>
  <c r="S33" i="19"/>
  <c r="X34" i="19"/>
  <c r="S8" i="19"/>
  <c r="X11" i="19"/>
  <c r="AG21" i="19"/>
  <c r="S10" i="19"/>
  <c r="V9" i="19"/>
  <c r="U20" i="19"/>
  <c r="S23" i="19"/>
  <c r="X23" i="19"/>
  <c r="AE17" i="19"/>
  <c r="AB26" i="19"/>
  <c r="V24" i="19"/>
  <c r="T24" i="19"/>
  <c r="AD27" i="19"/>
  <c r="T22" i="19"/>
  <c r="X26" i="19"/>
  <c r="AE30" i="19"/>
  <c r="AE34" i="19"/>
  <c r="W14" i="19"/>
  <c r="S13" i="19"/>
  <c r="X29" i="19"/>
  <c r="AD24" i="19"/>
  <c r="AD28" i="19"/>
  <c r="X27" i="19"/>
  <c r="S35" i="19"/>
  <c r="X19" i="19"/>
  <c r="AD21" i="18"/>
  <c r="U29" i="18"/>
  <c r="AF34" i="18"/>
  <c r="AD34" i="18"/>
  <c r="S14" i="18"/>
  <c r="T14" i="18"/>
  <c r="S13" i="18"/>
  <c r="T21" i="18"/>
  <c r="U21" i="18"/>
  <c r="AG35" i="18"/>
  <c r="AD23" i="18"/>
  <c r="T27" i="18"/>
  <c r="X31" i="18"/>
  <c r="U11" i="18"/>
  <c r="X12" i="18"/>
  <c r="AC16" i="18"/>
  <c r="AF16" i="18"/>
  <c r="AB27" i="18"/>
  <c r="X10" i="18"/>
  <c r="AD15" i="18"/>
  <c r="AG18" i="18"/>
  <c r="AG19" i="18"/>
  <c r="V32" i="18"/>
  <c r="X32" i="18"/>
  <c r="V24" i="18"/>
  <c r="AG29" i="18"/>
  <c r="X8" i="18"/>
  <c r="T28" i="18"/>
  <c r="AG30" i="18"/>
  <c r="AF9" i="18"/>
  <c r="AE10" i="18"/>
  <c r="AF11" i="18"/>
  <c r="T26" i="18"/>
  <c r="AG26" i="18"/>
  <c r="AB26" i="18"/>
  <c r="U30" i="18"/>
  <c r="V30" i="18"/>
  <c r="W34" i="18"/>
  <c r="V28" i="17"/>
  <c r="T21" i="17"/>
  <c r="W13" i="17"/>
  <c r="U16" i="17"/>
  <c r="S31" i="17"/>
  <c r="X35" i="17"/>
  <c r="X20" i="17"/>
  <c r="S20" i="17"/>
  <c r="X25" i="17"/>
  <c r="U15" i="17"/>
  <c r="T19" i="17"/>
  <c r="W23" i="17"/>
  <c r="V23" i="17"/>
  <c r="T14" i="17"/>
  <c r="W18" i="17"/>
  <c r="V22" i="17"/>
  <c r="U22" i="17"/>
  <c r="X24" i="17"/>
  <c r="S11" i="17"/>
  <c r="S34" i="17"/>
  <c r="U29" i="17"/>
  <c r="T29" i="17"/>
  <c r="W33" i="17"/>
  <c r="V37" i="17"/>
  <c r="U10" i="17"/>
  <c r="T26" i="17"/>
  <c r="V17" i="17"/>
  <c r="X30" i="17"/>
  <c r="AE23" i="17"/>
  <c r="AG23" i="17"/>
  <c r="AG19" i="17"/>
  <c r="AB25" i="17"/>
  <c r="AD28" i="17"/>
  <c r="AB28" i="17"/>
  <c r="AD29" i="17"/>
  <c r="AG29" i="17"/>
  <c r="AE37" i="17"/>
  <c r="AC34" i="17"/>
  <c r="AF16" i="17"/>
  <c r="AE11" i="17"/>
  <c r="AG11" i="17"/>
  <c r="AC14" i="17"/>
  <c r="AE14" i="17"/>
  <c r="AG22" i="17"/>
  <c r="AD22" i="17"/>
  <c r="AB31" i="17"/>
  <c r="AC13" i="17"/>
  <c r="AC21" i="17"/>
  <c r="AE21" i="17"/>
  <c r="AC26" i="17"/>
  <c r="AG30" i="17"/>
  <c r="AC24" i="17"/>
  <c r="AD27" i="17"/>
  <c r="AB33" i="17"/>
  <c r="AC33" i="17"/>
  <c r="AE32" i="17"/>
  <c r="AD32" i="17"/>
  <c r="AF15" i="17"/>
  <c r="AG10" i="17"/>
  <c r="AB35" i="17"/>
  <c r="AB10" i="16"/>
  <c r="AD16" i="16"/>
  <c r="AB16" i="16"/>
  <c r="AD10" i="16"/>
  <c r="X11" i="16"/>
  <c r="T20" i="16"/>
  <c r="S20" i="16"/>
  <c r="AE36" i="16"/>
  <c r="AG36" i="16"/>
  <c r="X16" i="16"/>
  <c r="T12" i="16"/>
  <c r="AE22" i="16"/>
  <c r="AC37" i="16"/>
  <c r="AC24" i="16"/>
  <c r="AB29" i="16"/>
  <c r="AC21" i="16"/>
  <c r="AC14" i="16"/>
  <c r="X19" i="16"/>
  <c r="AE33" i="16"/>
  <c r="AB33" i="16"/>
  <c r="AG15" i="16"/>
  <c r="AC11" i="16"/>
  <c r="AF11" i="16"/>
  <c r="AG20" i="16"/>
  <c r="U23" i="16"/>
  <c r="AD26" i="16"/>
  <c r="AF26" i="16"/>
  <c r="AG28" i="16"/>
  <c r="AB30" i="16"/>
  <c r="AE34" i="16"/>
  <c r="AG31" i="16"/>
  <c r="AC35" i="16"/>
  <c r="AE17" i="16"/>
  <c r="AC17" i="16"/>
  <c r="U24" i="16"/>
  <c r="S28" i="16"/>
  <c r="W22" i="16"/>
  <c r="W21" i="16"/>
  <c r="U21" i="16"/>
  <c r="AG19" i="16"/>
  <c r="AB19" i="16"/>
  <c r="AC23" i="16"/>
  <c r="AE23" i="16"/>
  <c r="V26" i="16"/>
  <c r="T26" i="16"/>
  <c r="W33" i="16"/>
  <c r="T33" i="16"/>
  <c r="X25" i="16"/>
  <c r="U31" i="16"/>
  <c r="S31" i="16"/>
  <c r="S35" i="16"/>
  <c r="T36" i="16"/>
  <c r="AF9" i="15"/>
  <c r="U13" i="15"/>
  <c r="AF21" i="15"/>
  <c r="T27" i="15"/>
  <c r="AD20" i="15"/>
  <c r="AE28" i="15"/>
  <c r="AG28" i="15"/>
  <c r="AB32" i="15"/>
  <c r="AE36" i="15"/>
  <c r="AG36" i="15"/>
  <c r="W31" i="15"/>
  <c r="X35" i="15"/>
  <c r="AB13" i="15"/>
  <c r="AC13" i="15"/>
  <c r="AE11" i="15"/>
  <c r="W22" i="15"/>
  <c r="X20" i="15"/>
  <c r="V20" i="15"/>
  <c r="AD22" i="15"/>
  <c r="AD27" i="15"/>
  <c r="AB27" i="15"/>
  <c r="T21" i="15"/>
  <c r="V25" i="15"/>
  <c r="V29" i="15"/>
  <c r="X29" i="15"/>
  <c r="S33" i="15"/>
  <c r="AC15" i="15"/>
  <c r="AD19" i="15"/>
  <c r="AE16" i="15"/>
  <c r="AG16" i="15"/>
  <c r="AE17" i="15"/>
  <c r="AC14" i="15"/>
  <c r="AD14" i="15"/>
  <c r="AF18" i="15"/>
  <c r="AG23" i="15"/>
  <c r="W26" i="15"/>
  <c r="U26" i="15"/>
  <c r="AB31" i="15"/>
  <c r="X32" i="15"/>
  <c r="S36" i="15"/>
  <c r="AE12" i="15"/>
  <c r="V9" i="15"/>
  <c r="X9" i="15"/>
  <c r="W16" i="15"/>
  <c r="U17" i="15"/>
  <c r="S17" i="15"/>
  <c r="T14" i="15"/>
  <c r="U18" i="15"/>
  <c r="W18" i="15"/>
  <c r="V11" i="15"/>
  <c r="V15" i="15"/>
  <c r="X19" i="15"/>
  <c r="AF26" i="15"/>
  <c r="S28" i="15"/>
  <c r="X30" i="15"/>
  <c r="AG30" i="15"/>
  <c r="AE34" i="15"/>
  <c r="S10" i="15"/>
  <c r="W17" i="14"/>
  <c r="AC24" i="14"/>
  <c r="W21" i="14"/>
  <c r="AB17" i="14"/>
  <c r="V15" i="14"/>
  <c r="V19" i="14"/>
  <c r="V25" i="14"/>
  <c r="W25" i="14"/>
  <c r="AE27" i="14"/>
  <c r="AG27" i="14"/>
  <c r="X30" i="14"/>
  <c r="W23" i="14"/>
  <c r="U27" i="14"/>
  <c r="AD31" i="14"/>
  <c r="AB31" i="14"/>
  <c r="V35" i="14"/>
  <c r="T35" i="14"/>
  <c r="W29" i="14"/>
  <c r="U29" i="14"/>
  <c r="U33" i="14"/>
  <c r="X37" i="14"/>
  <c r="AF11" i="14"/>
  <c r="AF15" i="14"/>
  <c r="AE19" i="14"/>
  <c r="AG19" i="14"/>
  <c r="W22" i="14"/>
  <c r="W18" i="14"/>
  <c r="S24" i="14"/>
  <c r="U24" i="14"/>
  <c r="AF28" i="14"/>
  <c r="AC35" i="14"/>
  <c r="S14" i="14"/>
  <c r="AD13" i="14"/>
  <c r="AF13" i="14"/>
  <c r="AB10" i="14"/>
  <c r="W10" i="14"/>
  <c r="S16" i="14"/>
  <c r="U20" i="14"/>
  <c r="AB20" i="14"/>
  <c r="W31" i="14"/>
  <c r="AD25" i="14"/>
  <c r="AD29" i="14"/>
  <c r="U32" i="14"/>
  <c r="W32" i="14"/>
  <c r="V36" i="14"/>
  <c r="AD16" i="14"/>
  <c r="AG16" i="14"/>
  <c r="AD14" i="14"/>
  <c r="U26" i="14"/>
  <c r="AF22" i="14"/>
  <c r="AD26" i="14"/>
  <c r="AF30" i="14"/>
  <c r="V34" i="14"/>
  <c r="X34" i="14"/>
  <c r="AB32" i="14"/>
  <c r="AE36" i="14"/>
  <c r="AD12" i="14"/>
  <c r="AF12" i="14"/>
  <c r="U13" i="14"/>
  <c r="S11" i="14"/>
  <c r="X11" i="14"/>
  <c r="V14" i="13"/>
  <c r="AG24" i="13"/>
  <c r="AD24" i="13"/>
  <c r="T22" i="13"/>
  <c r="V34" i="13"/>
  <c r="W13" i="13"/>
  <c r="AG28" i="13"/>
  <c r="AC28" i="13"/>
  <c r="AE21" i="13"/>
  <c r="AG27" i="13"/>
  <c r="AC27" i="13"/>
  <c r="V24" i="13"/>
  <c r="AE32" i="13"/>
  <c r="AF32" i="13"/>
  <c r="AE31" i="13"/>
  <c r="AD31" i="13"/>
  <c r="AG30" i="13"/>
  <c r="AD12" i="13"/>
  <c r="AB12" i="13"/>
  <c r="S11" i="13"/>
  <c r="T15" i="13"/>
  <c r="U15" i="13"/>
  <c r="T18" i="13"/>
  <c r="AE23" i="13"/>
  <c r="W33" i="13"/>
  <c r="W16" i="13"/>
  <c r="AF19" i="13"/>
  <c r="T17" i="13"/>
  <c r="AF22" i="13"/>
  <c r="AF25" i="13"/>
  <c r="AG26" i="13"/>
  <c r="T27" i="13"/>
  <c r="W27" i="13"/>
  <c r="V31" i="13"/>
  <c r="V35" i="13"/>
  <c r="V10" i="13"/>
  <c r="V19" i="13"/>
  <c r="X30" i="13"/>
  <c r="AD15" i="13"/>
  <c r="AC13" i="13"/>
  <c r="AF10" i="13"/>
  <c r="AE20" i="13"/>
  <c r="AC20" i="13"/>
  <c r="AC17" i="13"/>
  <c r="AG18" i="13"/>
  <c r="W26" i="13"/>
  <c r="AF29" i="13"/>
  <c r="AG33" i="13"/>
  <c r="AB33" i="13"/>
  <c r="S17" i="12"/>
  <c r="T17" i="12"/>
  <c r="S11" i="12"/>
  <c r="AD13" i="12"/>
  <c r="AB13" i="12"/>
  <c r="AG15" i="12"/>
  <c r="V24" i="12"/>
  <c r="U24" i="12"/>
  <c r="X30" i="12"/>
  <c r="AD32" i="12"/>
  <c r="AE9" i="12"/>
  <c r="V25" i="12"/>
  <c r="S25" i="12"/>
  <c r="AF20" i="12"/>
  <c r="AB24" i="12"/>
  <c r="T22" i="12"/>
  <c r="S23" i="12"/>
  <c r="AE27" i="12"/>
  <c r="AB31" i="12"/>
  <c r="AC31" i="12"/>
  <c r="AD35" i="12"/>
  <c r="AE35" i="12"/>
  <c r="AG34" i="12"/>
  <c r="AF19" i="12"/>
  <c r="AD17" i="12"/>
  <c r="AB17" i="12"/>
  <c r="AB18" i="12"/>
  <c r="AB33" i="12"/>
  <c r="T28" i="12"/>
  <c r="W32" i="12"/>
  <c r="S31" i="12"/>
  <c r="U35" i="12"/>
  <c r="W8" i="12"/>
  <c r="U8" i="12"/>
  <c r="AG14" i="12"/>
  <c r="X19" i="12"/>
  <c r="V19" i="12"/>
  <c r="X27" i="12"/>
  <c r="AC28" i="12"/>
  <c r="V13" i="12"/>
  <c r="T13" i="12"/>
  <c r="S10" i="12"/>
  <c r="S15" i="12"/>
  <c r="X12" i="12"/>
  <c r="U12" i="12"/>
  <c r="X16" i="12"/>
  <c r="AF30" i="12"/>
  <c r="T21" i="12"/>
  <c r="AF21" i="12"/>
  <c r="AG25" i="12"/>
  <c r="AB22" i="12"/>
  <c r="AE22" i="12"/>
  <c r="AD26" i="12"/>
  <c r="W29" i="12"/>
  <c r="V29" i="12"/>
  <c r="AD16" i="11"/>
  <c r="AF20" i="11"/>
  <c r="W18" i="11"/>
  <c r="U24" i="11"/>
  <c r="T24" i="11"/>
  <c r="AB22" i="11"/>
  <c r="AC22" i="11"/>
  <c r="AB26" i="11"/>
  <c r="AC26" i="11"/>
  <c r="AF30" i="11"/>
  <c r="AG24" i="11"/>
  <c r="AD28" i="11"/>
  <c r="AB28" i="11"/>
  <c r="AC21" i="11"/>
  <c r="AE21" i="11"/>
  <c r="AF25" i="11"/>
  <c r="AB32" i="11"/>
  <c r="AG36" i="11"/>
  <c r="AF12" i="11"/>
  <c r="S17" i="11"/>
  <c r="X17" i="11"/>
  <c r="AE23" i="11"/>
  <c r="AB23" i="11"/>
  <c r="AB15" i="11"/>
  <c r="AE19" i="11"/>
  <c r="S23" i="11"/>
  <c r="U27" i="11"/>
  <c r="S21" i="11"/>
  <c r="V25" i="11"/>
  <c r="T22" i="11"/>
  <c r="S26" i="11"/>
  <c r="X29" i="11"/>
  <c r="S33" i="11"/>
  <c r="X37" i="11"/>
  <c r="S11" i="11"/>
  <c r="AG14" i="11"/>
  <c r="AF18" i="11"/>
  <c r="X12" i="11"/>
  <c r="V12" i="11"/>
  <c r="W16" i="11"/>
  <c r="V20" i="11"/>
  <c r="AD27" i="11"/>
  <c r="AB27" i="11"/>
  <c r="AB37" i="11"/>
  <c r="AG37" i="11"/>
  <c r="AC35" i="11"/>
  <c r="AB10" i="11"/>
  <c r="U10" i="11"/>
  <c r="S10" i="11"/>
  <c r="U15" i="11"/>
  <c r="T19" i="11"/>
  <c r="AC29" i="11"/>
  <c r="AD29" i="11"/>
  <c r="T28" i="11"/>
  <c r="W34" i="11"/>
  <c r="U34" i="11"/>
  <c r="T31" i="11"/>
  <c r="U35" i="11"/>
  <c r="W35" i="11"/>
  <c r="W32" i="11"/>
  <c r="U36" i="11"/>
  <c r="S36" i="11"/>
  <c r="AF15" i="10"/>
  <c r="AC15" i="10"/>
  <c r="AD19" i="10"/>
  <c r="AD20" i="10"/>
  <c r="AB20" i="10"/>
  <c r="T24" i="10"/>
  <c r="AF35" i="10"/>
  <c r="V31" i="10"/>
  <c r="U31" i="10"/>
  <c r="T21" i="10"/>
  <c r="V21" i="10"/>
  <c r="V25" i="10"/>
  <c r="W25" i="10"/>
  <c r="AB37" i="10"/>
  <c r="AF32" i="10"/>
  <c r="AD32" i="10"/>
  <c r="S12" i="10"/>
  <c r="W14" i="10"/>
  <c r="T10" i="10"/>
  <c r="T16" i="10"/>
  <c r="W20" i="10"/>
  <c r="AB25" i="10"/>
  <c r="AD25" i="10"/>
  <c r="AC17" i="10"/>
  <c r="AB21" i="10"/>
  <c r="AG21" i="10"/>
  <c r="AC18" i="10"/>
  <c r="AE18" i="10"/>
  <c r="T22" i="10"/>
  <c r="AC26" i="10"/>
  <c r="W34" i="10"/>
  <c r="T29" i="10"/>
  <c r="W29" i="10"/>
  <c r="W33" i="10"/>
  <c r="U33" i="10"/>
  <c r="AE11" i="10"/>
  <c r="AG11" i="10"/>
  <c r="AE16" i="10"/>
  <c r="AD16" i="10"/>
  <c r="AB13" i="10"/>
  <c r="U13" i="10"/>
  <c r="S13" i="10"/>
  <c r="V18" i="10"/>
  <c r="AC22" i="10"/>
  <c r="U15" i="10"/>
  <c r="U19" i="10"/>
  <c r="AE30" i="10"/>
  <c r="AC33" i="10"/>
  <c r="AD31" i="10"/>
  <c r="AG27" i="10"/>
  <c r="W30" i="10"/>
  <c r="U30" i="10"/>
  <c r="W11" i="10"/>
  <c r="AD12" i="10"/>
  <c r="AB12" i="10"/>
  <c r="AG29" i="10"/>
  <c r="AC29" i="10"/>
  <c r="U27" i="10"/>
  <c r="T27" i="10"/>
  <c r="T23" i="10"/>
  <c r="W26" i="10"/>
  <c r="V26" i="10"/>
  <c r="AG34" i="10"/>
  <c r="AD34" i="10"/>
  <c r="W35" i="10"/>
  <c r="W28" i="10"/>
  <c r="S36" i="10"/>
  <c r="AC24" i="10"/>
  <c r="AB24" i="10"/>
  <c r="AD28" i="10"/>
  <c r="AF10" i="10"/>
  <c r="AE14" i="9"/>
  <c r="AG14" i="9"/>
  <c r="S15" i="9"/>
  <c r="S22" i="9"/>
  <c r="AD15" i="9"/>
  <c r="AC19" i="9"/>
  <c r="X13" i="9"/>
  <c r="S13" i="9"/>
  <c r="S17" i="9"/>
  <c r="X21" i="9"/>
  <c r="V27" i="9"/>
  <c r="T27" i="9"/>
  <c r="AE34" i="9"/>
  <c r="AC34" i="9"/>
  <c r="AC31" i="9"/>
  <c r="AF31" i="9"/>
  <c r="AF35" i="9"/>
  <c r="AE13" i="9"/>
  <c r="X16" i="9"/>
  <c r="U20" i="9"/>
  <c r="S20" i="9"/>
  <c r="AC22" i="9"/>
  <c r="W26" i="9"/>
  <c r="S31" i="9"/>
  <c r="AG23" i="9"/>
  <c r="AB23" i="9"/>
  <c r="AB27" i="9"/>
  <c r="AG24" i="9"/>
  <c r="AC28" i="9"/>
  <c r="AD28" i="9"/>
  <c r="V34" i="9"/>
  <c r="T34" i="9"/>
  <c r="U35" i="9"/>
  <c r="S35" i="9"/>
  <c r="V36" i="9"/>
  <c r="AF11" i="9"/>
  <c r="U11" i="9"/>
  <c r="S11" i="9"/>
  <c r="AF17" i="9"/>
  <c r="V23" i="9"/>
  <c r="S23" i="9"/>
  <c r="V30" i="9"/>
  <c r="X30" i="9"/>
  <c r="X24" i="9"/>
  <c r="S24" i="9"/>
  <c r="X28" i="9"/>
  <c r="U25" i="9"/>
  <c r="AF29" i="9"/>
  <c r="AC29" i="9"/>
  <c r="AC36" i="9"/>
  <c r="W18" i="9"/>
  <c r="AG16" i="9"/>
  <c r="AD16" i="9"/>
  <c r="AC20" i="9"/>
  <c r="AD26" i="9"/>
  <c r="AB26" i="9"/>
  <c r="AC33" i="9"/>
  <c r="AF37" i="9"/>
  <c r="W29" i="9"/>
  <c r="U33" i="9"/>
  <c r="X37" i="9"/>
  <c r="AF21" i="8"/>
  <c r="AD11" i="8"/>
  <c r="U12" i="8"/>
  <c r="S29" i="8"/>
  <c r="AF19" i="8"/>
  <c r="X13" i="8"/>
  <c r="S13" i="8"/>
  <c r="T21" i="8"/>
  <c r="X27" i="8"/>
  <c r="AE24" i="8"/>
  <c r="AD28" i="8"/>
  <c r="AE34" i="8"/>
  <c r="AC34" i="8"/>
  <c r="AF31" i="8"/>
  <c r="AD35" i="8"/>
  <c r="U14" i="8"/>
  <c r="V14" i="8"/>
  <c r="AF37" i="8"/>
  <c r="AD37" i="8"/>
  <c r="S30" i="8"/>
  <c r="W33" i="8"/>
  <c r="AD15" i="8"/>
  <c r="AG15" i="8"/>
  <c r="AC14" i="8"/>
  <c r="AE18" i="8"/>
  <c r="AC18" i="8"/>
  <c r="U20" i="8"/>
  <c r="S20" i="8"/>
  <c r="X24" i="8"/>
  <c r="AG27" i="8"/>
  <c r="AE27" i="8"/>
  <c r="U34" i="8"/>
  <c r="X25" i="8"/>
  <c r="AE33" i="8"/>
  <c r="AG33" i="8"/>
  <c r="U31" i="8"/>
  <c r="W31" i="8"/>
  <c r="U32" i="8"/>
  <c r="W32" i="8"/>
  <c r="V36" i="8"/>
  <c r="X11" i="8"/>
  <c r="U11" i="8"/>
  <c r="AF23" i="8"/>
  <c r="AG23" i="8"/>
  <c r="AF20" i="8"/>
  <c r="AD20" i="8"/>
  <c r="W37" i="8"/>
  <c r="X15" i="8"/>
  <c r="S19" i="8"/>
  <c r="U28" i="8"/>
  <c r="S28" i="8"/>
  <c r="AC32" i="8"/>
  <c r="AD32" i="8"/>
  <c r="AF36" i="8"/>
  <c r="V10" i="9"/>
  <c r="AG13" i="7"/>
  <c r="V8" i="20"/>
  <c r="X18" i="7"/>
  <c r="AE23" i="7"/>
  <c r="W23" i="7"/>
  <c r="AG28" i="7"/>
  <c r="U17" i="16"/>
  <c r="AB23" i="7"/>
  <c r="T26" i="7"/>
  <c r="U18" i="7"/>
  <c r="X13" i="7"/>
  <c r="U17" i="7"/>
  <c r="T25" i="7"/>
  <c r="X37" i="7"/>
  <c r="AF18" i="7"/>
  <c r="AB26" i="7"/>
  <c r="AE30" i="7"/>
  <c r="T33" i="7"/>
  <c r="AC18" i="7"/>
  <c r="W37" i="7"/>
  <c r="T37" i="7"/>
  <c r="AE14" i="7"/>
  <c r="S13" i="7"/>
  <c r="V26" i="7"/>
  <c r="S14" i="7"/>
  <c r="AE35" i="7"/>
  <c r="AC23" i="7"/>
  <c r="AE11" i="7"/>
  <c r="AG13" i="20"/>
  <c r="AE21" i="20"/>
  <c r="S32" i="20"/>
  <c r="T29" i="20"/>
  <c r="W24" i="20"/>
  <c r="AG30" i="20"/>
  <c r="U10" i="20"/>
  <c r="AB8" i="20"/>
  <c r="AF25" i="20"/>
  <c r="U12" i="20"/>
  <c r="AB14" i="20"/>
  <c r="AC18" i="20"/>
  <c r="AB19" i="20"/>
  <c r="T17" i="20"/>
  <c r="T22" i="20"/>
  <c r="AB24" i="20"/>
  <c r="AD28" i="20"/>
  <c r="AD33" i="20"/>
  <c r="S15" i="20"/>
  <c r="U15" i="20"/>
  <c r="U16" i="20"/>
  <c r="W20" i="20"/>
  <c r="AB26" i="20"/>
  <c r="S25" i="20"/>
  <c r="V30" i="20"/>
  <c r="X34" i="20"/>
  <c r="AF10" i="20"/>
  <c r="AB15" i="20"/>
  <c r="AF8" i="19"/>
  <c r="V21" i="19"/>
  <c r="AE16" i="19"/>
  <c r="AF20" i="19"/>
  <c r="S25" i="19"/>
  <c r="AE32" i="19"/>
  <c r="AB32" i="19"/>
  <c r="AE29" i="19"/>
  <c r="AB14" i="19"/>
  <c r="S15" i="19"/>
  <c r="X15" i="19"/>
  <c r="AD13" i="19"/>
  <c r="AB12" i="19"/>
  <c r="AD15" i="19"/>
  <c r="AB19" i="19"/>
  <c r="V17" i="19"/>
  <c r="AB22" i="19"/>
  <c r="AG23" i="19"/>
  <c r="AG25" i="19"/>
  <c r="U33" i="19"/>
  <c r="V30" i="19"/>
  <c r="T34" i="19"/>
  <c r="U8" i="19"/>
  <c r="V11" i="19"/>
  <c r="T11" i="19"/>
  <c r="T16" i="19"/>
  <c r="V23" i="19"/>
  <c r="AF27" i="19"/>
  <c r="AC27" i="19"/>
  <c r="T26" i="19"/>
  <c r="AG30" i="19"/>
  <c r="U13" i="19"/>
  <c r="U29" i="19"/>
  <c r="W18" i="19"/>
  <c r="U18" i="19"/>
  <c r="AE28" i="19"/>
  <c r="AC28" i="19"/>
  <c r="AD35" i="19"/>
  <c r="S27" i="19"/>
  <c r="X31" i="19"/>
  <c r="V35" i="19"/>
  <c r="V19" i="19"/>
  <c r="T19" i="19"/>
  <c r="AG10" i="19"/>
  <c r="AF21" i="18"/>
  <c r="AC21" i="18"/>
  <c r="AB34" i="18"/>
  <c r="X22" i="18"/>
  <c r="U9" i="18"/>
  <c r="X14" i="18"/>
  <c r="W13" i="18"/>
  <c r="U13" i="18"/>
  <c r="S17" i="18"/>
  <c r="V25" i="18"/>
  <c r="AE35" i="18"/>
  <c r="AC35" i="18"/>
  <c r="AG32" i="18"/>
  <c r="T31" i="18"/>
  <c r="X35" i="18"/>
  <c r="AG8" i="18"/>
  <c r="T12" i="18"/>
  <c r="AE16" i="18"/>
  <c r="AC24" i="18"/>
  <c r="AE27" i="18"/>
  <c r="U10" i="18"/>
  <c r="AF17" i="18"/>
  <c r="AE18" i="18"/>
  <c r="AB18" i="18"/>
  <c r="AC19" i="18"/>
  <c r="W24" i="18"/>
  <c r="S33" i="18"/>
  <c r="AC29" i="18"/>
  <c r="AG33" i="18"/>
  <c r="V16" i="18"/>
  <c r="T8" i="18"/>
  <c r="W28" i="18"/>
  <c r="AF25" i="18"/>
  <c r="AC30" i="18"/>
  <c r="AE9" i="18"/>
  <c r="AB9" i="18"/>
  <c r="AB11" i="18"/>
  <c r="U15" i="18"/>
  <c r="S19" i="18"/>
  <c r="X20" i="18"/>
  <c r="X26" i="18"/>
  <c r="T23" i="18"/>
  <c r="AC26" i="18"/>
  <c r="U34" i="18"/>
  <c r="U21" i="17"/>
  <c r="U13" i="17"/>
  <c r="T13" i="17"/>
  <c r="T31" i="17"/>
  <c r="V31" i="17"/>
  <c r="U35" i="17"/>
  <c r="U20" i="17"/>
  <c r="W20" i="17"/>
  <c r="S12" i="17"/>
  <c r="V25" i="17"/>
  <c r="S15" i="17"/>
  <c r="U19" i="17"/>
  <c r="T23" i="17"/>
  <c r="U14" i="17"/>
  <c r="T18" i="17"/>
  <c r="S22" i="17"/>
  <c r="W27" i="17"/>
  <c r="V27" i="17"/>
  <c r="V32" i="17"/>
  <c r="W11" i="17"/>
  <c r="V11" i="17"/>
  <c r="S36" i="17"/>
  <c r="W34" i="17"/>
  <c r="U33" i="17"/>
  <c r="T33" i="17"/>
  <c r="S37" i="17"/>
  <c r="S10" i="17"/>
  <c r="X26" i="17"/>
  <c r="W17" i="17"/>
  <c r="V30" i="17"/>
  <c r="U30" i="17"/>
  <c r="AC23" i="17"/>
  <c r="AF19" i="17"/>
  <c r="AD25" i="17"/>
  <c r="AF25" i="17"/>
  <c r="AC28" i="17"/>
  <c r="AF37" i="17"/>
  <c r="AG37" i="17"/>
  <c r="AE34" i="17"/>
  <c r="AD34" i="17"/>
  <c r="AF11" i="17"/>
  <c r="AB18" i="17"/>
  <c r="AC22" i="17"/>
  <c r="AE22" i="17"/>
  <c r="AE31" i="17"/>
  <c r="AD13" i="17"/>
  <c r="AE13" i="17"/>
  <c r="AD21" i="17"/>
  <c r="AB21" i="17"/>
  <c r="AD26" i="17"/>
  <c r="AE30" i="17"/>
  <c r="AB12" i="17"/>
  <c r="AE24" i="17"/>
  <c r="AB24" i="17"/>
  <c r="AE27" i="17"/>
  <c r="AG27" i="17"/>
  <c r="AD33" i="17"/>
  <c r="AE33" i="17"/>
  <c r="AG36" i="17"/>
  <c r="AB36" i="17"/>
  <c r="AB15" i="17"/>
  <c r="AE10" i="17"/>
  <c r="AC20" i="17"/>
  <c r="AB12" i="16"/>
  <c r="V13" i="16"/>
  <c r="AF16" i="16"/>
  <c r="T10" i="16"/>
  <c r="W10" i="16"/>
  <c r="AG16" i="16"/>
  <c r="AD12" i="16"/>
  <c r="U20" i="16"/>
  <c r="U37" i="16"/>
  <c r="AD36" i="16"/>
  <c r="T16" i="16"/>
  <c r="U16" i="16"/>
  <c r="W12" i="16"/>
  <c r="AD22" i="16"/>
  <c r="AD37" i="16"/>
  <c r="AB37" i="16"/>
  <c r="AB24" i="16"/>
  <c r="AF29" i="16"/>
  <c r="AD32" i="16"/>
  <c r="AD21" i="16"/>
  <c r="AG21" i="16"/>
  <c r="AB14" i="16"/>
  <c r="V19" i="16"/>
  <c r="W19" i="16"/>
  <c r="T14" i="16"/>
  <c r="V34" i="16"/>
  <c r="W34" i="16"/>
  <c r="AG33" i="16"/>
  <c r="X15" i="16"/>
  <c r="AD18" i="16"/>
  <c r="AG18" i="16"/>
  <c r="AC15" i="16"/>
  <c r="AD15" i="16"/>
  <c r="AE11" i="16"/>
  <c r="AD11" i="16"/>
  <c r="AE20" i="16"/>
  <c r="AF25" i="16"/>
  <c r="AD25" i="16"/>
  <c r="S23" i="16"/>
  <c r="V29" i="16"/>
  <c r="U29" i="16"/>
  <c r="AC28" i="16"/>
  <c r="AC30" i="16"/>
  <c r="AD34" i="16"/>
  <c r="AB34" i="16"/>
  <c r="AC31" i="16"/>
  <c r="AB35" i="16"/>
  <c r="V18" i="16"/>
  <c r="X18" i="16"/>
  <c r="AG17" i="16"/>
  <c r="AG13" i="16"/>
  <c r="W24" i="16"/>
  <c r="V28" i="16"/>
  <c r="V22" i="16"/>
  <c r="S22" i="16"/>
  <c r="V21" i="16"/>
  <c r="AC19" i="16"/>
  <c r="AF23" i="16"/>
  <c r="V27" i="16"/>
  <c r="X27" i="16"/>
  <c r="S33" i="16"/>
  <c r="AG27" i="16"/>
  <c r="V30" i="16"/>
  <c r="S30" i="16"/>
  <c r="T25" i="16"/>
  <c r="U25" i="16"/>
  <c r="T35" i="16"/>
  <c r="X32" i="16"/>
  <c r="V32" i="16"/>
  <c r="S36" i="16"/>
  <c r="V36" i="16"/>
  <c r="AD9" i="15"/>
  <c r="V13" i="15"/>
  <c r="T13" i="15"/>
  <c r="AC10" i="15"/>
  <c r="AB21" i="15"/>
  <c r="AE21" i="15"/>
  <c r="U27" i="15"/>
  <c r="W27" i="15"/>
  <c r="AF20" i="15"/>
  <c r="AG24" i="15"/>
  <c r="AD24" i="15"/>
  <c r="AC28" i="15"/>
  <c r="AE32" i="15"/>
  <c r="AG32" i="15"/>
  <c r="S31" i="15"/>
  <c r="U31" i="15"/>
  <c r="T35" i="15"/>
  <c r="AD13" i="15"/>
  <c r="AF13" i="15"/>
  <c r="AF11" i="15"/>
  <c r="T22" i="15"/>
  <c r="U22" i="15"/>
  <c r="S20" i="15"/>
  <c r="T20" i="15"/>
  <c r="AC22" i="15"/>
  <c r="AB25" i="15"/>
  <c r="AG25" i="15"/>
  <c r="AE27" i="15"/>
  <c r="S21" i="15"/>
  <c r="X25" i="15"/>
  <c r="T29" i="15"/>
  <c r="V33" i="15"/>
  <c r="X33" i="15"/>
  <c r="AC35" i="15"/>
  <c r="AD35" i="15"/>
  <c r="AD15" i="15"/>
  <c r="AF19" i="15"/>
  <c r="AF16" i="15"/>
  <c r="AG17" i="15"/>
  <c r="AF14" i="15"/>
  <c r="AE18" i="15"/>
  <c r="AD23" i="15"/>
  <c r="AB23" i="15"/>
  <c r="S26" i="15"/>
  <c r="AE31" i="15"/>
  <c r="AG31" i="15"/>
  <c r="AC29" i="15"/>
  <c r="AE29" i="15"/>
  <c r="AG33" i="15"/>
  <c r="T32" i="15"/>
  <c r="V36" i="15"/>
  <c r="AC12" i="15"/>
  <c r="T9" i="15"/>
  <c r="U12" i="15"/>
  <c r="V16" i="15"/>
  <c r="X16" i="15"/>
  <c r="T23" i="15"/>
  <c r="U23" i="15"/>
  <c r="U14" i="15"/>
  <c r="W14" i="15"/>
  <c r="V18" i="15"/>
  <c r="X15" i="15"/>
  <c r="W19" i="15"/>
  <c r="U19" i="15"/>
  <c r="W24" i="15"/>
  <c r="X24" i="15"/>
  <c r="AD26" i="15"/>
  <c r="AB26" i="15"/>
  <c r="V28" i="15"/>
  <c r="X28" i="15"/>
  <c r="W30" i="15"/>
  <c r="V34" i="15"/>
  <c r="X34" i="15"/>
  <c r="AC30" i="15"/>
  <c r="AD30" i="15"/>
  <c r="AG34" i="15"/>
  <c r="V17" i="14"/>
  <c r="S17" i="14"/>
  <c r="V21" i="14"/>
  <c r="AC17" i="14"/>
  <c r="S15" i="14"/>
  <c r="X19" i="14"/>
  <c r="X25" i="14"/>
  <c r="AC27" i="14"/>
  <c r="X27" i="14"/>
  <c r="AF31" i="14"/>
  <c r="S35" i="14"/>
  <c r="X33" i="14"/>
  <c r="T37" i="14"/>
  <c r="AD11" i="14"/>
  <c r="AB11" i="14"/>
  <c r="AB15" i="14"/>
  <c r="U22" i="14"/>
  <c r="X18" i="14"/>
  <c r="V24" i="14"/>
  <c r="AD28" i="14"/>
  <c r="AB28" i="14"/>
  <c r="AB35" i="14"/>
  <c r="W14" i="14"/>
  <c r="AE10" i="14"/>
  <c r="X10" i="14"/>
  <c r="S10" i="14"/>
  <c r="W20" i="14"/>
  <c r="AG23" i="14"/>
  <c r="AF25" i="14"/>
  <c r="AG29" i="14"/>
  <c r="AF33" i="14"/>
  <c r="AG33" i="14"/>
  <c r="AF37" i="14"/>
  <c r="AD37" i="14"/>
  <c r="S32" i="14"/>
  <c r="X36" i="14"/>
  <c r="AC21" i="14"/>
  <c r="AE21" i="14"/>
  <c r="AC18" i="14"/>
  <c r="W26" i="14"/>
  <c r="AB22" i="14"/>
  <c r="AG26" i="14"/>
  <c r="AD30" i="14"/>
  <c r="AE34" i="14"/>
  <c r="AG34" i="14"/>
  <c r="AD32" i="14"/>
  <c r="AG36" i="14"/>
  <c r="AE12" i="14"/>
  <c r="X13" i="14"/>
  <c r="T13" i="14"/>
  <c r="T12" i="14"/>
  <c r="V11" i="14"/>
  <c r="T11" i="14"/>
  <c r="X14" i="13"/>
  <c r="X22" i="13"/>
  <c r="U34" i="13"/>
  <c r="AB28" i="13"/>
  <c r="AD28" i="13"/>
  <c r="W25" i="13"/>
  <c r="AD21" i="13"/>
  <c r="V23" i="13"/>
  <c r="X24" i="13"/>
  <c r="AG32" i="13"/>
  <c r="AF35" i="13"/>
  <c r="AF30" i="13"/>
  <c r="AE30" i="13"/>
  <c r="W15" i="13"/>
  <c r="X33" i="13"/>
  <c r="AE19" i="13"/>
  <c r="AG19" i="13"/>
  <c r="AD22" i="13"/>
  <c r="W28" i="13"/>
  <c r="U28" i="13"/>
  <c r="AC26" i="13"/>
  <c r="AE26" i="13"/>
  <c r="U32" i="13"/>
  <c r="V27" i="13"/>
  <c r="X21" i="13"/>
  <c r="T30" i="13"/>
  <c r="AF15" i="13"/>
  <c r="AF9" i="13"/>
  <c r="AF13" i="13"/>
  <c r="AB10" i="13"/>
  <c r="AC14" i="13"/>
  <c r="U20" i="13"/>
  <c r="AB20" i="13"/>
  <c r="AF17" i="13"/>
  <c r="AC18" i="13"/>
  <c r="AD18" i="13"/>
  <c r="X26" i="13"/>
  <c r="S26" i="13"/>
  <c r="X29" i="13"/>
  <c r="AG29" i="13"/>
  <c r="AB29" i="13"/>
  <c r="AC33" i="13"/>
  <c r="W17" i="12"/>
  <c r="U11" i="12"/>
  <c r="V20" i="12"/>
  <c r="W20" i="12"/>
  <c r="AF15" i="12"/>
  <c r="W30" i="12"/>
  <c r="AG32" i="12"/>
  <c r="AG9" i="12"/>
  <c r="X25" i="12"/>
  <c r="W34" i="12"/>
  <c r="X34" i="12"/>
  <c r="AD16" i="12"/>
  <c r="AF16" i="12"/>
  <c r="AC23" i="12"/>
  <c r="AG20" i="12"/>
  <c r="AB20" i="12"/>
  <c r="V18" i="12"/>
  <c r="AD24" i="12"/>
  <c r="AC24" i="12"/>
  <c r="X26" i="12"/>
  <c r="S26" i="12"/>
  <c r="U23" i="12"/>
  <c r="AD27" i="12"/>
  <c r="AB27" i="12"/>
  <c r="AD31" i="12"/>
  <c r="AE34" i="12"/>
  <c r="AF34" i="12"/>
  <c r="AB19" i="12"/>
  <c r="AC18" i="12"/>
  <c r="AE33" i="12"/>
  <c r="U28" i="12"/>
  <c r="U32" i="12"/>
  <c r="V32" i="12"/>
  <c r="U31" i="12"/>
  <c r="X35" i="12"/>
  <c r="V8" i="12"/>
  <c r="AC14" i="12"/>
  <c r="AC11" i="12"/>
  <c r="AD11" i="12"/>
  <c r="T19" i="12"/>
  <c r="U19" i="12"/>
  <c r="W27" i="12"/>
  <c r="S27" i="12"/>
  <c r="AB28" i="12"/>
  <c r="AD28" i="12"/>
  <c r="X13" i="12"/>
  <c r="V10" i="12"/>
  <c r="V14" i="12"/>
  <c r="X14" i="12"/>
  <c r="V15" i="12"/>
  <c r="T12" i="12"/>
  <c r="V16" i="12"/>
  <c r="AF29" i="12"/>
  <c r="AC29" i="12"/>
  <c r="AE30" i="12"/>
  <c r="AC30" i="12"/>
  <c r="AD21" i="12"/>
  <c r="AE21" i="12"/>
  <c r="AC26" i="12"/>
  <c r="S29" i="12"/>
  <c r="X14" i="11"/>
  <c r="AF16" i="11"/>
  <c r="AE20" i="11"/>
  <c r="AG20" i="11"/>
  <c r="U18" i="11"/>
  <c r="S18" i="11"/>
  <c r="AE22" i="11"/>
  <c r="AD22" i="11"/>
  <c r="AE26" i="11"/>
  <c r="AD26" i="11"/>
  <c r="AD30" i="11"/>
  <c r="AC30" i="11"/>
  <c r="AE24" i="11"/>
  <c r="AE28" i="11"/>
  <c r="AF21" i="11"/>
  <c r="AD25" i="11"/>
  <c r="W30" i="11"/>
  <c r="X30" i="11"/>
  <c r="AE32" i="11"/>
  <c r="AC36" i="11"/>
  <c r="AD11" i="11"/>
  <c r="AB12" i="11"/>
  <c r="V17" i="11"/>
  <c r="T17" i="11"/>
  <c r="AG23" i="11"/>
  <c r="AE15" i="11"/>
  <c r="AG19" i="11"/>
  <c r="W27" i="11"/>
  <c r="T21" i="11"/>
  <c r="U25" i="11"/>
  <c r="S22" i="11"/>
  <c r="V22" i="11"/>
  <c r="U26" i="11"/>
  <c r="T29" i="11"/>
  <c r="S29" i="11"/>
  <c r="V33" i="11"/>
  <c r="T37" i="11"/>
  <c r="V11" i="11"/>
  <c r="AE13" i="11"/>
  <c r="AC13" i="11"/>
  <c r="AF14" i="11"/>
  <c r="AD18" i="11"/>
  <c r="AB18" i="11"/>
  <c r="T12" i="11"/>
  <c r="V16" i="11"/>
  <c r="X20" i="11"/>
  <c r="AE37" i="11"/>
  <c r="AC37" i="11"/>
  <c r="AC34" i="11"/>
  <c r="AG31" i="11"/>
  <c r="AE31" i="11"/>
  <c r="AB35" i="11"/>
  <c r="AE10" i="11"/>
  <c r="AG17" i="11"/>
  <c r="V15" i="11"/>
  <c r="W19" i="11"/>
  <c r="W28" i="11"/>
  <c r="S34" i="11"/>
  <c r="U31" i="11"/>
  <c r="W31" i="11"/>
  <c r="U32" i="11"/>
  <c r="S32" i="11"/>
  <c r="V36" i="11"/>
  <c r="AB15" i="10"/>
  <c r="AG19" i="10"/>
  <c r="U24" i="10"/>
  <c r="X24" i="10"/>
  <c r="T31" i="10"/>
  <c r="U21" i="10"/>
  <c r="AC37" i="10"/>
  <c r="AE37" i="10"/>
  <c r="AG36" i="10"/>
  <c r="AF36" i="10"/>
  <c r="U14" i="10"/>
  <c r="S10" i="10"/>
  <c r="V20" i="10"/>
  <c r="X20" i="10"/>
  <c r="AG25" i="10"/>
  <c r="AC25" i="10"/>
  <c r="AE21" i="10"/>
  <c r="AB14" i="10"/>
  <c r="AF18" i="10"/>
  <c r="AF26" i="10"/>
  <c r="S34" i="10"/>
  <c r="T34" i="10"/>
  <c r="V32" i="10"/>
  <c r="V29" i="10"/>
  <c r="X37" i="10"/>
  <c r="V37" i="10"/>
  <c r="AC11" i="10"/>
  <c r="AE13" i="10"/>
  <c r="U18" i="10"/>
  <c r="AF22" i="10"/>
  <c r="AG22" i="10"/>
  <c r="W15" i="10"/>
  <c r="X19" i="10"/>
  <c r="AC30" i="10"/>
  <c r="AE31" i="10"/>
  <c r="AE27" i="10"/>
  <c r="S30" i="10"/>
  <c r="X30" i="10"/>
  <c r="S11" i="10"/>
  <c r="T11" i="10"/>
  <c r="W17" i="10"/>
  <c r="AD29" i="10"/>
  <c r="AC23" i="10"/>
  <c r="X23" i="10"/>
  <c r="S26" i="10"/>
  <c r="AB34" i="10"/>
  <c r="V35" i="10"/>
  <c r="T28" i="10"/>
  <c r="U36" i="10"/>
  <c r="X36" i="10"/>
  <c r="AG28" i="10"/>
  <c r="AE10" i="10"/>
  <c r="AG10" i="10"/>
  <c r="AF14" i="9"/>
  <c r="U15" i="9"/>
  <c r="X15" i="9"/>
  <c r="AG17" i="7"/>
  <c r="X22" i="7"/>
  <c r="W27" i="7"/>
  <c r="AE8" i="12"/>
  <c r="S21" i="7"/>
  <c r="AE22" i="7"/>
  <c r="AG34" i="7"/>
  <c r="V33" i="7"/>
  <c r="AD23" i="7"/>
  <c r="S30" i="7"/>
  <c r="AD13" i="20"/>
  <c r="AC17" i="20"/>
  <c r="S29" i="20"/>
  <c r="X18" i="20"/>
  <c r="W31" i="20"/>
  <c r="V31" i="20"/>
  <c r="AG11" i="20"/>
  <c r="W11" i="20"/>
  <c r="X13" i="20"/>
  <c r="AE24" i="20"/>
  <c r="AF28" i="20"/>
  <c r="V15" i="20"/>
  <c r="AG23" i="20"/>
  <c r="AB35" i="20"/>
  <c r="AG35" i="20"/>
  <c r="AD15" i="20"/>
  <c r="W21" i="19"/>
  <c r="AD20" i="19"/>
  <c r="AC33" i="19"/>
  <c r="AF11" i="19"/>
  <c r="V15" i="19"/>
  <c r="AF13" i="19"/>
  <c r="AE12" i="19"/>
  <c r="AC15" i="19"/>
  <c r="AB25" i="19"/>
  <c r="W28" i="19"/>
  <c r="S30" i="19"/>
  <c r="AD21" i="19"/>
  <c r="S9" i="19"/>
  <c r="T20" i="19"/>
  <c r="AB27" i="19"/>
  <c r="X12" i="19"/>
  <c r="AF24" i="19"/>
  <c r="AE10" i="19"/>
  <c r="AE12" i="18"/>
  <c r="V18" i="18"/>
  <c r="X18" i="18"/>
  <c r="AF20" i="18"/>
  <c r="AD20" i="18"/>
  <c r="S29" i="18"/>
  <c r="W22" i="18"/>
  <c r="AD22" i="18"/>
  <c r="AF22" i="18"/>
  <c r="V17" i="18"/>
  <c r="X21" i="18"/>
  <c r="AE23" i="18"/>
  <c r="AE32" i="18"/>
  <c r="X27" i="18"/>
  <c r="U31" i="18"/>
  <c r="V35" i="18"/>
  <c r="AB8" i="18"/>
  <c r="AB24" i="18"/>
  <c r="AE14" i="18"/>
  <c r="AB14" i="18"/>
  <c r="AE19" i="18"/>
  <c r="T32" i="18"/>
  <c r="AC33" i="18"/>
  <c r="S28" i="18"/>
  <c r="W19" i="18"/>
  <c r="AD31" i="18"/>
  <c r="V20" i="18"/>
  <c r="S23" i="18"/>
  <c r="T30" i="18"/>
  <c r="W21" i="17"/>
  <c r="X16" i="17"/>
  <c r="X31" i="17"/>
  <c r="W35" i="17"/>
  <c r="V20" i="17"/>
  <c r="W12" i="17"/>
  <c r="W25" i="17"/>
  <c r="S19" i="17"/>
  <c r="X23" i="17"/>
  <c r="W14" i="17"/>
  <c r="X27" i="17"/>
  <c r="V24" i="17"/>
  <c r="W36" i="17"/>
  <c r="V33" i="17"/>
  <c r="X37" i="17"/>
  <c r="S30" i="17"/>
  <c r="AE19" i="17"/>
  <c r="AB29" i="17"/>
  <c r="AB37" i="17"/>
  <c r="AB34" i="17"/>
  <c r="AD16" i="17"/>
  <c r="AC16" i="17"/>
  <c r="AB11" i="17"/>
  <c r="AG14" i="17"/>
  <c r="AG18" i="17"/>
  <c r="AD18" i="17"/>
  <c r="AD17" i="17"/>
  <c r="AF17" i="17"/>
  <c r="AG26" i="17"/>
  <c r="AE12" i="17"/>
  <c r="AG32" i="17"/>
  <c r="AD36" i="17"/>
  <c r="AE15" i="17"/>
  <c r="AD10" i="17"/>
  <c r="AD20" i="17"/>
  <c r="AB20" i="17"/>
  <c r="AF35" i="17"/>
  <c r="W11" i="16"/>
  <c r="V11" i="16"/>
  <c r="V37" i="16"/>
  <c r="AF22" i="16"/>
  <c r="AF37" i="16"/>
  <c r="AF24" i="16"/>
  <c r="AC32" i="16"/>
  <c r="AB21" i="16"/>
  <c r="AE14" i="16"/>
  <c r="W14" i="16"/>
  <c r="AD33" i="16"/>
  <c r="AC18" i="16"/>
  <c r="AF20" i="16"/>
  <c r="V23" i="16"/>
  <c r="W29" i="16"/>
  <c r="AF28" i="16"/>
  <c r="AF30" i="16"/>
  <c r="AF34" i="16"/>
  <c r="AE35" i="16"/>
  <c r="AD17" i="16"/>
  <c r="X24" i="16"/>
  <c r="T28" i="16"/>
  <c r="AF19" i="16"/>
  <c r="U26" i="16"/>
  <c r="W30" i="16"/>
  <c r="V31" i="16"/>
  <c r="S32" i="16"/>
  <c r="U36" i="16"/>
  <c r="AG21" i="15"/>
  <c r="AC20" i="15"/>
  <c r="AC24" i="15"/>
  <c r="AF24" i="15"/>
  <c r="AF28" i="15"/>
  <c r="AD36" i="15"/>
  <c r="X31" i="15"/>
  <c r="U35" i="15"/>
  <c r="AE13" i="15"/>
  <c r="AD11" i="15"/>
  <c r="AF22" i="15"/>
  <c r="AG27" i="15"/>
  <c r="W25" i="15"/>
  <c r="W33" i="15"/>
  <c r="AB35" i="15"/>
  <c r="AE23" i="15"/>
  <c r="AD29" i="15"/>
  <c r="AC33" i="15"/>
  <c r="AF12" i="15"/>
  <c r="V12" i="15"/>
  <c r="V23" i="15"/>
  <c r="X17" i="15"/>
  <c r="T18" i="15"/>
  <c r="U11" i="15"/>
  <c r="S15" i="15"/>
  <c r="S19" i="15"/>
  <c r="U24" i="15"/>
  <c r="W34" i="15"/>
  <c r="AB34" i="15"/>
  <c r="AD17" i="14"/>
  <c r="U25" i="14"/>
  <c r="T30" i="14"/>
  <c r="T27" i="14"/>
  <c r="X35" i="14"/>
  <c r="V29" i="14"/>
  <c r="V37" i="14"/>
  <c r="AE11" i="14"/>
  <c r="X22" i="14"/>
  <c r="AE35" i="14"/>
  <c r="U14" i="14"/>
  <c r="AE13" i="14"/>
  <c r="W16" i="14"/>
  <c r="T20" i="14"/>
  <c r="AG20" i="14"/>
  <c r="AE23" i="14"/>
  <c r="AG25" i="14"/>
  <c r="AB29" i="14"/>
  <c r="AB33" i="14"/>
  <c r="AD33" i="14"/>
  <c r="X32" i="14"/>
  <c r="AE16" i="14"/>
  <c r="AB16" i="14"/>
  <c r="AB14" i="14"/>
  <c r="AG22" i="14"/>
  <c r="AB30" i="14"/>
  <c r="AD34" i="14"/>
  <c r="AB36" i="14"/>
  <c r="S12" i="14"/>
  <c r="AE11" i="13"/>
  <c r="AG11" i="13"/>
  <c r="AE24" i="13"/>
  <c r="V13" i="13"/>
  <c r="T13" i="13"/>
  <c r="AF28" i="13"/>
  <c r="AG21" i="13"/>
  <c r="AB27" i="13"/>
  <c r="T23" i="13"/>
  <c r="AF31" i="13"/>
  <c r="AG12" i="13"/>
  <c r="W11" i="13"/>
  <c r="S15" i="13"/>
  <c r="X18" i="13"/>
  <c r="S16" i="13"/>
  <c r="AC22" i="13"/>
  <c r="AG25" i="13"/>
  <c r="AD26" i="13"/>
  <c r="U27" i="13"/>
  <c r="X10" i="13"/>
  <c r="V21" i="13"/>
  <c r="W30" i="13"/>
  <c r="AB9" i="13"/>
  <c r="AB14" i="13"/>
  <c r="S20" i="13"/>
  <c r="U29" i="13"/>
  <c r="AF8" i="12"/>
  <c r="X20" i="12"/>
  <c r="AC32" i="12"/>
  <c r="AE12" i="12"/>
  <c r="AG12" i="12"/>
  <c r="T34" i="12"/>
  <c r="AB16" i="12"/>
  <c r="AC20" i="12"/>
  <c r="T26" i="12"/>
  <c r="W23" i="12"/>
  <c r="AB35" i="12"/>
  <c r="AD34" i="12"/>
  <c r="AG17" i="12"/>
  <c r="AE18" i="12"/>
  <c r="AD33" i="12"/>
  <c r="V28" i="12"/>
  <c r="X8" i="12"/>
  <c r="AB14" i="12"/>
  <c r="AG28" i="12"/>
  <c r="W16" i="12"/>
  <c r="AC21" i="12"/>
  <c r="AC22" i="12"/>
  <c r="AD22" i="12"/>
  <c r="W14" i="11"/>
  <c r="V18" i="11"/>
  <c r="V24" i="11"/>
  <c r="X24" i="11"/>
  <c r="AG28" i="11"/>
  <c r="AD21" i="11"/>
  <c r="AC25" i="11"/>
  <c r="S30" i="11"/>
  <c r="T30" i="11"/>
  <c r="AC32" i="11"/>
  <c r="AE36" i="11"/>
  <c r="AB11" i="11"/>
  <c r="AC12" i="11"/>
  <c r="AF23" i="11"/>
  <c r="X23" i="11"/>
  <c r="T25" i="11"/>
  <c r="U22" i="11"/>
  <c r="T26" i="11"/>
  <c r="V29" i="11"/>
  <c r="AD13" i="11"/>
  <c r="AE14" i="11"/>
  <c r="AG18" i="11"/>
  <c r="W20" i="11"/>
  <c r="AB33" i="11"/>
  <c r="AG33" i="11"/>
  <c r="AB34" i="11"/>
  <c r="AC10" i="11"/>
  <c r="T10" i="11"/>
  <c r="U19" i="11"/>
  <c r="U28" i="11"/>
  <c r="V34" i="11"/>
  <c r="V31" i="11"/>
  <c r="V35" i="11"/>
  <c r="T35" i="11"/>
  <c r="AC19" i="10"/>
  <c r="W31" i="10"/>
  <c r="W21" i="10"/>
  <c r="T25" i="10"/>
  <c r="T14" i="10"/>
  <c r="X10" i="10"/>
  <c r="U16" i="10"/>
  <c r="AF17" i="10"/>
  <c r="AF14" i="10"/>
  <c r="V22" i="10"/>
  <c r="AD26" i="10"/>
  <c r="T33" i="10"/>
  <c r="T37" i="10"/>
  <c r="AF11" i="10"/>
  <c r="AG16" i="10"/>
  <c r="W13" i="10"/>
  <c r="W18" i="10"/>
  <c r="AD22" i="10"/>
  <c r="V15" i="10"/>
  <c r="AG30" i="10"/>
  <c r="AB33" i="10"/>
  <c r="AD27" i="10"/>
  <c r="V30" i="10"/>
  <c r="W27" i="10"/>
  <c r="AF23" i="10"/>
  <c r="S23" i="10"/>
  <c r="T35" i="10"/>
  <c r="AG24" i="10"/>
  <c r="AC28" i="10"/>
  <c r="AC10" i="10"/>
  <c r="X22" i="9"/>
  <c r="U22" i="9"/>
  <c r="X19" i="9"/>
  <c r="AC15" i="9"/>
  <c r="AD19" i="9"/>
  <c r="V21" i="9"/>
  <c r="AB25" i="9"/>
  <c r="S27" i="9"/>
  <c r="AB30" i="9"/>
  <c r="AD35" i="9"/>
  <c r="W12" i="9"/>
  <c r="AB13" i="9"/>
  <c r="X31" i="9"/>
  <c r="AC27" i="9"/>
  <c r="AC24" i="9"/>
  <c r="AE24" i="9"/>
  <c r="AE28" i="9"/>
  <c r="S34" i="9"/>
  <c r="X35" i="9"/>
  <c r="X32" i="9"/>
  <c r="U36" i="9"/>
  <c r="S36" i="9"/>
  <c r="AE11" i="9"/>
  <c r="W14" i="9"/>
  <c r="X11" i="9"/>
  <c r="T24" i="9"/>
  <c r="U28" i="9"/>
  <c r="V28" i="9"/>
  <c r="S25" i="9"/>
  <c r="AE29" i="9"/>
  <c r="AC32" i="9"/>
  <c r="AE12" i="9"/>
  <c r="AC12" i="9"/>
  <c r="AC16" i="9"/>
  <c r="AF33" i="9"/>
  <c r="AG33" i="9"/>
  <c r="AD37" i="9"/>
  <c r="X29" i="9"/>
  <c r="S37" i="9"/>
  <c r="AG11" i="8"/>
  <c r="AG16" i="8"/>
  <c r="AD16" i="8"/>
  <c r="AC26" i="8"/>
  <c r="AF26" i="8"/>
  <c r="AG19" i="8"/>
  <c r="AB25" i="8"/>
  <c r="AC25" i="8"/>
  <c r="W13" i="8"/>
  <c r="T23" i="8"/>
  <c r="AG24" i="8"/>
  <c r="AG31" i="8"/>
  <c r="AG35" i="8"/>
  <c r="AB13" i="8"/>
  <c r="X14" i="8"/>
  <c r="AE12" i="8"/>
  <c r="AF12" i="8"/>
  <c r="X33" i="8"/>
  <c r="U33" i="8"/>
  <c r="AB17" i="8"/>
  <c r="AG17" i="8"/>
  <c r="AC15" i="8"/>
  <c r="AG18" i="8"/>
  <c r="W34" i="8"/>
  <c r="T34" i="8"/>
  <c r="S25" i="8"/>
  <c r="AF33" i="8"/>
  <c r="AC33" i="8"/>
  <c r="X31" i="8"/>
  <c r="U35" i="8"/>
  <c r="S35" i="8"/>
  <c r="V32" i="8"/>
  <c r="X36" i="8"/>
  <c r="V11" i="8"/>
  <c r="AB23" i="8"/>
  <c r="S37" i="8"/>
  <c r="T10" i="8"/>
  <c r="V10" i="8"/>
  <c r="V28" i="8"/>
  <c r="AE32" i="8"/>
  <c r="AC36" i="8"/>
  <c r="AF33" i="7"/>
  <c r="W34" i="7"/>
  <c r="AD12" i="7"/>
  <c r="AB8" i="12"/>
  <c r="U13" i="7"/>
  <c r="AG22" i="7"/>
  <c r="AC34" i="7"/>
  <c r="V29" i="7"/>
  <c r="AE24" i="7"/>
  <c r="AD28" i="7"/>
  <c r="V17" i="16"/>
  <c r="V29" i="20"/>
  <c r="U24" i="20"/>
  <c r="T10" i="20"/>
  <c r="AG16" i="20"/>
  <c r="AC20" i="20"/>
  <c r="T33" i="20"/>
  <c r="S31" i="20"/>
  <c r="U31" i="20"/>
  <c r="T12" i="20"/>
  <c r="S11" i="20"/>
  <c r="V23" i="20"/>
  <c r="W17" i="20"/>
  <c r="S9" i="20"/>
  <c r="T16" i="20"/>
  <c r="AD26" i="20"/>
  <c r="U25" i="20"/>
  <c r="AE35" i="20"/>
  <c r="S34" i="20"/>
  <c r="AD10" i="20"/>
  <c r="AD9" i="19"/>
  <c r="AD8" i="19"/>
  <c r="AC16" i="19"/>
  <c r="AF33" i="19"/>
  <c r="X17" i="19"/>
  <c r="AG22" i="19"/>
  <c r="AC31" i="19"/>
  <c r="AE25" i="19"/>
  <c r="T28" i="19"/>
  <c r="X30" i="19"/>
  <c r="W10" i="19"/>
  <c r="W16" i="19"/>
  <c r="W20" i="19"/>
  <c r="AG17" i="19"/>
  <c r="AF26" i="19"/>
  <c r="AG34" i="19"/>
  <c r="V12" i="19"/>
  <c r="T12" i="19"/>
  <c r="T14" i="19"/>
  <c r="S29" i="19"/>
  <c r="AB24" i="19"/>
  <c r="AC35" i="19"/>
  <c r="S31" i="19"/>
  <c r="V31" i="19"/>
  <c r="AB20" i="18"/>
  <c r="S22" i="18"/>
  <c r="U25" i="18"/>
  <c r="AB23" i="18"/>
  <c r="V11" i="18"/>
  <c r="AE24" i="18"/>
  <c r="T10" i="18"/>
  <c r="S24" i="18"/>
  <c r="U33" i="18"/>
  <c r="AF29" i="18"/>
  <c r="AE33" i="18"/>
  <c r="U16" i="18"/>
  <c r="U8" i="18"/>
  <c r="AE30" i="18"/>
  <c r="AD10" i="18"/>
  <c r="AE31" i="18"/>
  <c r="AG31" i="18"/>
  <c r="T28" i="17"/>
  <c r="U31" i="17"/>
  <c r="X12" i="17"/>
  <c r="U25" i="17"/>
  <c r="W15" i="17"/>
  <c r="W19" i="17"/>
  <c r="T22" i="17"/>
  <c r="W32" i="17"/>
  <c r="S24" i="17"/>
  <c r="X36" i="17"/>
  <c r="S29" i="17"/>
  <c r="X33" i="17"/>
  <c r="V26" i="17"/>
  <c r="T17" i="17"/>
  <c r="W30" i="17"/>
  <c r="AF23" i="17"/>
  <c r="AC25" i="17"/>
  <c r="AC18" i="17"/>
  <c r="AB22" i="17"/>
  <c r="AF31" i="17"/>
  <c r="AB13" i="17"/>
  <c r="AC30" i="17"/>
  <c r="AC27" i="17"/>
  <c r="AF33" i="17"/>
  <c r="AC32" i="17"/>
  <c r="AC36" i="17"/>
  <c r="X13" i="16"/>
  <c r="X10" i="16"/>
  <c r="S10" i="16"/>
  <c r="V20" i="16"/>
  <c r="AC36" i="16"/>
  <c r="W16" i="16"/>
  <c r="X12" i="16"/>
  <c r="AE37" i="16"/>
  <c r="AD24" i="16"/>
  <c r="AB32" i="16"/>
  <c r="U14" i="16"/>
  <c r="T34" i="16"/>
  <c r="W15" i="16"/>
  <c r="AE18" i="16"/>
  <c r="AF15" i="16"/>
  <c r="AG11" i="16"/>
  <c r="AB20" i="16"/>
  <c r="AB25" i="16"/>
  <c r="AG25" i="16"/>
  <c r="AG26" i="16"/>
  <c r="AE28" i="16"/>
  <c r="AD30" i="16"/>
  <c r="AB31" i="16"/>
  <c r="AE31" i="16"/>
  <c r="T18" i="16"/>
  <c r="AC13" i="16"/>
  <c r="S24" i="16"/>
  <c r="X21" i="16"/>
  <c r="AD19" i="16"/>
  <c r="AG23" i="16"/>
  <c r="W26" i="16"/>
  <c r="T27" i="16"/>
  <c r="AF27" i="16"/>
  <c r="U30" i="16"/>
  <c r="W25" i="16"/>
  <c r="AF10" i="15"/>
  <c r="AE24" i="15"/>
  <c r="AF32" i="15"/>
  <c r="AF36" i="15"/>
  <c r="V31" i="15"/>
  <c r="AG11" i="15"/>
  <c r="AC11" i="15"/>
  <c r="U20" i="15"/>
  <c r="AC25" i="15"/>
  <c r="AF27" i="15"/>
  <c r="V21" i="15"/>
  <c r="U29" i="15"/>
  <c r="AD16" i="15"/>
  <c r="AD18" i="15"/>
  <c r="AF23" i="15"/>
  <c r="AD31" i="15"/>
  <c r="AE33" i="15"/>
  <c r="AB33" i="15"/>
  <c r="U9" i="15"/>
  <c r="U16" i="15"/>
  <c r="V17" i="15"/>
  <c r="W17" i="15"/>
  <c r="V14" i="15"/>
  <c r="W11" i="15"/>
  <c r="V19" i="15"/>
  <c r="T24" i="15"/>
  <c r="AC26" i="15"/>
  <c r="U28" i="15"/>
  <c r="S30" i="15"/>
  <c r="U34" i="15"/>
  <c r="AF30" i="15"/>
  <c r="AD34" i="15"/>
  <c r="S21" i="14"/>
  <c r="X15" i="14"/>
  <c r="W15" i="14"/>
  <c r="U19" i="14"/>
  <c r="AD27" i="14"/>
  <c r="V23" i="14"/>
  <c r="W27" i="14"/>
  <c r="X29" i="14"/>
  <c r="AD19" i="14"/>
  <c r="V18" i="14"/>
  <c r="S28" i="14"/>
  <c r="X28" i="14"/>
  <c r="AC28" i="14"/>
  <c r="AG13" i="14"/>
  <c r="AF10" i="14"/>
  <c r="T10" i="14"/>
  <c r="S20" i="14"/>
  <c r="AE20" i="14"/>
  <c r="AC20" i="14"/>
  <c r="U31" i="14"/>
  <c r="AE25" i="14"/>
  <c r="AE33" i="14"/>
  <c r="V32" i="14"/>
  <c r="W36" i="14"/>
  <c r="AG21" i="14"/>
  <c r="AC14" i="14"/>
  <c r="X26" i="14"/>
  <c r="AC22" i="14"/>
  <c r="AC26" i="14"/>
  <c r="AE30" i="14"/>
  <c r="U34" i="14"/>
  <c r="AE32" i="14"/>
  <c r="AG12" i="14"/>
  <c r="U12" i="14"/>
  <c r="AB24" i="13"/>
  <c r="S22" i="13"/>
  <c r="T34" i="13"/>
  <c r="T25" i="13"/>
  <c r="AF21" i="13"/>
  <c r="U23" i="13"/>
  <c r="X23" i="13"/>
  <c r="AD32" i="13"/>
  <c r="AE12" i="13"/>
  <c r="AF12" i="13"/>
  <c r="V33" i="13"/>
  <c r="AD19" i="13"/>
  <c r="AC25" i="13"/>
  <c r="X28" i="13"/>
  <c r="W35" i="13"/>
  <c r="T10" i="13"/>
  <c r="U30" i="13"/>
  <c r="AG15" i="13"/>
  <c r="AG9" i="13"/>
  <c r="AE9" i="13"/>
  <c r="AD10" i="13"/>
  <c r="AE17" i="13"/>
  <c r="T26" i="13"/>
  <c r="AC29" i="13"/>
  <c r="U20" i="12"/>
  <c r="AB15" i="12"/>
  <c r="AD15" i="12"/>
  <c r="T24" i="12"/>
  <c r="T30" i="12"/>
  <c r="AB32" i="12"/>
  <c r="T25" i="12"/>
  <c r="S34" i="12"/>
  <c r="AG23" i="12"/>
  <c r="S18" i="12"/>
  <c r="AF24" i="12"/>
  <c r="V22" i="12"/>
  <c r="V26" i="12"/>
  <c r="AG27" i="12"/>
  <c r="AG31" i="12"/>
  <c r="AC19" i="12"/>
  <c r="AD18" i="12"/>
  <c r="S28" i="12"/>
  <c r="X31" i="12"/>
  <c r="W31" i="12"/>
  <c r="S35" i="12"/>
  <c r="AE14" i="12"/>
  <c r="W13" i="12"/>
  <c r="X10" i="12"/>
  <c r="U10" i="12"/>
  <c r="S14" i="12"/>
  <c r="X15" i="12"/>
  <c r="W12" i="12"/>
  <c r="T16" i="12"/>
  <c r="AB29" i="12"/>
  <c r="AG29" i="12"/>
  <c r="AG30" i="12"/>
  <c r="X21" i="12"/>
  <c r="AF22" i="12"/>
  <c r="AF26" i="12"/>
  <c r="T29" i="12"/>
  <c r="V14" i="11"/>
  <c r="S14" i="11"/>
  <c r="AD20" i="11"/>
  <c r="AG22" i="11"/>
  <c r="AG26" i="11"/>
  <c r="AF28" i="11"/>
  <c r="V30" i="11"/>
  <c r="AG12" i="11"/>
  <c r="AG15" i="11"/>
  <c r="T23" i="11"/>
  <c r="V21" i="11"/>
  <c r="AB14" i="11"/>
  <c r="AE18" i="11"/>
  <c r="U16" i="11"/>
  <c r="AG27" i="11"/>
  <c r="AE33" i="11"/>
  <c r="AC33" i="11"/>
  <c r="AD34" i="11"/>
  <c r="W10" i="11"/>
  <c r="T15" i="11"/>
  <c r="AG29" i="11"/>
  <c r="AF19" i="10"/>
  <c r="V24" i="10"/>
  <c r="AE35" i="10"/>
  <c r="AE32" i="10"/>
  <c r="S14" i="10"/>
  <c r="V10" i="10"/>
  <c r="W16" i="10"/>
  <c r="T20" i="10"/>
  <c r="AB17" i="10"/>
  <c r="AC14" i="10"/>
  <c r="S22" i="10"/>
  <c r="V34" i="10"/>
  <c r="U29" i="10"/>
  <c r="U37" i="10"/>
  <c r="AE22" i="10"/>
  <c r="X15" i="10"/>
  <c r="V19" i="10"/>
  <c r="AF30" i="10"/>
  <c r="AG31" i="10"/>
  <c r="U11" i="10"/>
  <c r="AC12" i="10"/>
  <c r="AF29" i="10"/>
  <c r="V27" i="10"/>
  <c r="X27" i="10"/>
  <c r="AE34" i="10"/>
  <c r="U28" i="10"/>
  <c r="AB28" i="10"/>
  <c r="T10" i="9"/>
  <c r="AC14" i="9"/>
  <c r="T15" i="9"/>
  <c r="V19" i="9"/>
  <c r="T19" i="9"/>
  <c r="AB15" i="9"/>
  <c r="T13" i="9"/>
  <c r="X17" i="9"/>
  <c r="AE30" i="9"/>
  <c r="AG30" i="9"/>
  <c r="AG34" i="9"/>
  <c r="AE31" i="9"/>
  <c r="S12" i="9"/>
  <c r="V16" i="9"/>
  <c r="X20" i="9"/>
  <c r="AD22" i="9"/>
  <c r="V26" i="9"/>
  <c r="X26" i="9"/>
  <c r="U31" i="9"/>
  <c r="AF23" i="9"/>
  <c r="AE27" i="9"/>
  <c r="AF24" i="9"/>
  <c r="V35" i="9"/>
  <c r="T35" i="9"/>
  <c r="S14" i="9"/>
  <c r="X14" i="9"/>
  <c r="W11" i="9"/>
  <c r="AB17" i="9"/>
  <c r="AC17" i="9"/>
  <c r="AD21" i="9"/>
  <c r="W30" i="9"/>
  <c r="U30" i="9"/>
  <c r="V24" i="9"/>
  <c r="AB32" i="9"/>
  <c r="AG36" i="9"/>
  <c r="S18" i="9"/>
  <c r="T18" i="9"/>
  <c r="AG18" i="9"/>
  <c r="AB16" i="9"/>
  <c r="AG20" i="9"/>
  <c r="AE33" i="9"/>
  <c r="AD33" i="9"/>
  <c r="S29" i="9"/>
  <c r="X33" i="9"/>
  <c r="V37" i="9"/>
  <c r="AE11" i="8"/>
  <c r="W26" i="8"/>
  <c r="V26" i="8"/>
  <c r="AC16" i="8"/>
  <c r="AD26" i="8"/>
  <c r="X29" i="8"/>
  <c r="AC19" i="8"/>
  <c r="T13" i="8"/>
  <c r="V17" i="8"/>
  <c r="U21" i="8"/>
  <c r="S23" i="8"/>
  <c r="AG28" i="8"/>
  <c r="AD30" i="8"/>
  <c r="AG34" i="8"/>
  <c r="AB31" i="8"/>
  <c r="AC35" i="8"/>
  <c r="W14" i="8"/>
  <c r="AB37" i="8"/>
  <c r="AG37" i="8"/>
  <c r="U30" i="8"/>
  <c r="T33" i="8"/>
  <c r="AE14" i="8"/>
  <c r="AB14" i="8"/>
  <c r="AB18" i="8"/>
  <c r="V22" i="8"/>
  <c r="T20" i="8"/>
  <c r="W24" i="8"/>
  <c r="AC27" i="8"/>
  <c r="V34" i="8"/>
  <c r="X34" i="8"/>
  <c r="V31" i="8"/>
  <c r="S31" i="8"/>
  <c r="T36" i="8"/>
  <c r="S11" i="8"/>
  <c r="AC23" i="8"/>
  <c r="AC20" i="8"/>
  <c r="AB29" i="8"/>
  <c r="AC29" i="8"/>
  <c r="W10" i="8"/>
  <c r="X18" i="8"/>
  <c r="W15" i="8"/>
  <c r="S17" i="16"/>
  <c r="S9" i="12"/>
  <c r="AD27" i="7"/>
  <c r="AG32" i="7"/>
  <c r="T17" i="16"/>
  <c r="X9" i="12"/>
  <c r="T8" i="20"/>
  <c r="T13" i="7"/>
  <c r="S29" i="7"/>
  <c r="AD18" i="7"/>
  <c r="AC26" i="7"/>
  <c r="S34" i="7"/>
  <c r="U30" i="7"/>
  <c r="AF23" i="7"/>
  <c r="AB30" i="20"/>
  <c r="AG34" i="20"/>
  <c r="W10" i="20"/>
  <c r="AE8" i="20"/>
  <c r="AC16" i="20"/>
  <c r="AC32" i="20"/>
  <c r="AE27" i="20"/>
  <c r="S33" i="20"/>
  <c r="X12" i="20"/>
  <c r="AB18" i="20"/>
  <c r="W13" i="20"/>
  <c r="AC33" i="20"/>
  <c r="V9" i="20"/>
  <c r="X19" i="20"/>
  <c r="AB23" i="20"/>
  <c r="AD31" i="20"/>
  <c r="S30" i="20"/>
  <c r="V34" i="20"/>
  <c r="AG15" i="20"/>
  <c r="AF16" i="19"/>
  <c r="U25" i="19"/>
  <c r="AF29" i="19"/>
  <c r="AD14" i="19"/>
  <c r="AD19" i="19"/>
  <c r="AC23" i="19"/>
  <c r="T30" i="19"/>
  <c r="V34" i="19"/>
  <c r="W8" i="19"/>
  <c r="AC21" i="19"/>
  <c r="AC17" i="19"/>
  <c r="W22" i="19"/>
  <c r="AC30" i="19"/>
  <c r="AC34" i="19"/>
  <c r="S18" i="19"/>
  <c r="AF35" i="19"/>
  <c r="W27" i="19"/>
  <c r="U31" i="19"/>
  <c r="X35" i="19"/>
  <c r="AB21" i="18"/>
  <c r="AC13" i="18"/>
  <c r="AE13" i="18"/>
  <c r="AC23" i="18"/>
  <c r="V27" i="18"/>
  <c r="AC8" i="18"/>
  <c r="AB16" i="18"/>
  <c r="AD27" i="18"/>
  <c r="AG17" i="18"/>
  <c r="AB25" i="18"/>
  <c r="AB28" i="18"/>
  <c r="X15" i="18"/>
  <c r="U19" i="18"/>
  <c r="V23" i="18"/>
  <c r="V13" i="17"/>
  <c r="S16" i="17"/>
  <c r="T20" i="17"/>
  <c r="U12" i="17"/>
  <c r="X15" i="17"/>
  <c r="V18" i="17"/>
  <c r="X22" i="17"/>
  <c r="T32" i="17"/>
  <c r="T24" i="17"/>
  <c r="T11" i="17"/>
  <c r="U36" i="17"/>
  <c r="T34" i="17"/>
  <c r="W29" i="17"/>
  <c r="W10" i="17"/>
  <c r="W26" i="17"/>
  <c r="X17" i="17"/>
  <c r="AD23" i="17"/>
  <c r="AG28" i="17"/>
  <c r="AE29" i="17"/>
  <c r="AG34" i="17"/>
  <c r="AG31" i="17"/>
  <c r="AB26" i="17"/>
  <c r="AG12" i="17"/>
  <c r="AG24" i="17"/>
  <c r="AE36" i="17"/>
  <c r="AD15" i="17"/>
  <c r="AB10" i="17"/>
  <c r="AE35" i="17"/>
  <c r="U11" i="16"/>
  <c r="AF12" i="16"/>
  <c r="T37" i="16"/>
  <c r="V16" i="16"/>
  <c r="V12" i="16"/>
  <c r="AG22" i="16"/>
  <c r="AG24" i="16"/>
  <c r="AC29" i="16"/>
  <c r="AE32" i="16"/>
  <c r="AG14" i="16"/>
  <c r="S34" i="16"/>
  <c r="AF33" i="16"/>
  <c r="S15" i="16"/>
  <c r="AE15" i="16"/>
  <c r="AD20" i="16"/>
  <c r="AE25" i="16"/>
  <c r="AE26" i="16"/>
  <c r="AC26" i="16"/>
  <c r="T29" i="16"/>
  <c r="AC34" i="16"/>
  <c r="AD31" i="16"/>
  <c r="AG35" i="16"/>
  <c r="AF17" i="16"/>
  <c r="AE13" i="16"/>
  <c r="AF13" i="16"/>
  <c r="T22" i="16"/>
  <c r="AD23" i="16"/>
  <c r="S26" i="16"/>
  <c r="W27" i="16"/>
  <c r="X33" i="16"/>
  <c r="AB27" i="16"/>
  <c r="V25" i="16"/>
  <c r="W31" i="16"/>
  <c r="W35" i="16"/>
  <c r="AC9" i="15"/>
  <c r="S13" i="15"/>
  <c r="AB10" i="15"/>
  <c r="X27" i="15"/>
  <c r="AE20" i="15"/>
  <c r="AD28" i="15"/>
  <c r="AB36" i="15"/>
  <c r="W35" i="15"/>
  <c r="AG13" i="15"/>
  <c r="X22" i="15"/>
  <c r="AE25" i="15"/>
  <c r="U25" i="15"/>
  <c r="U33" i="15"/>
  <c r="AF15" i="15"/>
  <c r="AG15" i="15"/>
  <c r="AG19" i="15"/>
  <c r="AC17" i="15"/>
  <c r="AG14" i="15"/>
  <c r="AG18" i="15"/>
  <c r="X26" i="15"/>
  <c r="AF29" i="15"/>
  <c r="S32" i="15"/>
  <c r="X36" i="15"/>
  <c r="X12" i="15"/>
  <c r="X23" i="15"/>
  <c r="X11" i="15"/>
  <c r="U15" i="15"/>
  <c r="S24" i="15"/>
  <c r="V30" i="15"/>
  <c r="AE30" i="15"/>
  <c r="X10" i="15"/>
  <c r="T17" i="14"/>
  <c r="AF24" i="14"/>
  <c r="AE17" i="14"/>
  <c r="U15" i="14"/>
  <c r="W19" i="14"/>
  <c r="T25" i="14"/>
  <c r="X23" i="14"/>
  <c r="U23" i="14"/>
  <c r="AE31" i="14"/>
  <c r="T29" i="14"/>
  <c r="T33" i="14"/>
  <c r="V33" i="14"/>
  <c r="AE15" i="14"/>
  <c r="AF19" i="14"/>
  <c r="V22" i="14"/>
  <c r="V28" i="14"/>
  <c r="T28" i="14"/>
  <c r="AB13" i="14"/>
  <c r="X16" i="14"/>
  <c r="AC23" i="14"/>
  <c r="T31" i="14"/>
  <c r="AE29" i="14"/>
  <c r="AB37" i="14"/>
  <c r="AG37" i="14"/>
  <c r="S36" i="14"/>
  <c r="AB21" i="14"/>
  <c r="AF18" i="14"/>
  <c r="AE18" i="14"/>
  <c r="V26" i="14"/>
  <c r="AF26" i="14"/>
  <c r="W34" i="14"/>
  <c r="AC34" i="14"/>
  <c r="AG32" i="14"/>
  <c r="AD36" i="14"/>
  <c r="AC12" i="14"/>
  <c r="S13" i="14"/>
  <c r="T14" i="13"/>
  <c r="AC24" i="13"/>
  <c r="AE28" i="13"/>
  <c r="AE27" i="13"/>
  <c r="U24" i="13"/>
  <c r="AG31" i="13"/>
  <c r="AB30" i="13"/>
  <c r="AC34" i="13"/>
  <c r="W18" i="13"/>
  <c r="AB22" i="13"/>
  <c r="S28" i="13"/>
  <c r="X27" i="13"/>
  <c r="W31" i="13"/>
  <c r="S35" i="13"/>
  <c r="AE15" i="13"/>
  <c r="AC15" i="13"/>
  <c r="AC9" i="13"/>
  <c r="AG20" i="13"/>
  <c r="T29" i="13"/>
  <c r="AF33" i="13"/>
  <c r="AG13" i="12"/>
  <c r="AE15" i="12"/>
  <c r="W24" i="12"/>
  <c r="V30" i="12"/>
  <c r="AC9" i="12"/>
  <c r="V34" i="12"/>
  <c r="AB23" i="12"/>
  <c r="T18" i="12"/>
  <c r="W22" i="12"/>
  <c r="AG35" i="12"/>
  <c r="AB34" i="12"/>
  <c r="AE19" i="12"/>
  <c r="AF17" i="12"/>
  <c r="X28" i="12"/>
  <c r="V31" i="12"/>
  <c r="V35" i="12"/>
  <c r="W35" i="12"/>
  <c r="AF11" i="12"/>
  <c r="U27" i="12"/>
  <c r="AE28" i="12"/>
  <c r="W10" i="12"/>
  <c r="W14" i="12"/>
  <c r="T15" i="12"/>
  <c r="AE29" i="12"/>
  <c r="V21" i="12"/>
  <c r="W21" i="12"/>
  <c r="AB21" i="12"/>
  <c r="AB26" i="12"/>
  <c r="AG16" i="11"/>
  <c r="AG30" i="11"/>
  <c r="AF24" i="11"/>
  <c r="AE25" i="11"/>
  <c r="AC15" i="11"/>
  <c r="AC19" i="11"/>
  <c r="W23" i="11"/>
  <c r="T27" i="11"/>
  <c r="W25" i="11"/>
  <c r="X33" i="11"/>
  <c r="S37" i="11"/>
  <c r="X11" i="11"/>
  <c r="AG13" i="11"/>
  <c r="AD14" i="11"/>
  <c r="X16" i="11"/>
  <c r="U20" i="11"/>
  <c r="AE27" i="11"/>
  <c r="AF27" i="11"/>
  <c r="AC31" i="11"/>
  <c r="AG35" i="11"/>
  <c r="AC17" i="11"/>
  <c r="S15" i="11"/>
  <c r="S19" i="11"/>
  <c r="AB29" i="11"/>
  <c r="S28" i="11"/>
  <c r="X32" i="11"/>
  <c r="X36" i="11"/>
  <c r="AB19" i="10"/>
  <c r="AG20" i="10"/>
  <c r="W24" i="10"/>
  <c r="AC35" i="10"/>
  <c r="X31" i="10"/>
  <c r="U25" i="10"/>
  <c r="AF37" i="10"/>
  <c r="AG32" i="10"/>
  <c r="AB36" i="10"/>
  <c r="X12" i="10"/>
  <c r="X16" i="10"/>
  <c r="AG17" i="10"/>
  <c r="AE14" i="10"/>
  <c r="AB18" i="10"/>
  <c r="U22" i="10"/>
  <c r="T32" i="10"/>
  <c r="V33" i="10"/>
  <c r="AD11" i="10"/>
  <c r="AG13" i="10"/>
  <c r="X18" i="10"/>
  <c r="T15" i="10"/>
  <c r="T19" i="10"/>
  <c r="AE33" i="10"/>
  <c r="AF31" i="10"/>
  <c r="S17" i="10"/>
  <c r="AF12" i="10"/>
  <c r="AG23" i="10"/>
  <c r="V23" i="10"/>
  <c r="T26" i="10"/>
  <c r="S35" i="10"/>
  <c r="AE24" i="10"/>
  <c r="AD10" i="10"/>
  <c r="V15" i="9"/>
  <c r="V22" i="9"/>
  <c r="S19" i="9"/>
  <c r="AF19" i="9"/>
  <c r="T17" i="9"/>
  <c r="T21" i="9"/>
  <c r="AG25" i="9"/>
  <c r="AC30" i="9"/>
  <c r="AB34" i="9"/>
  <c r="AB31" i="9"/>
  <c r="AC35" i="9"/>
  <c r="W20" i="9"/>
  <c r="AG22" i="9"/>
  <c r="T26" i="9"/>
  <c r="AD24" i="9"/>
  <c r="AG28" i="9"/>
  <c r="X34" i="9"/>
  <c r="U32" i="9"/>
  <c r="W32" i="9"/>
  <c r="X36" i="9"/>
  <c r="AG11" i="9"/>
  <c r="AD11" i="9"/>
  <c r="V14" i="9"/>
  <c r="U14" i="9"/>
  <c r="V11" i="9"/>
  <c r="AF21" i="9"/>
  <c r="W23" i="9"/>
  <c r="U24" i="9"/>
  <c r="T28" i="9"/>
  <c r="X25" i="9"/>
  <c r="V25" i="9"/>
  <c r="AG29" i="9"/>
  <c r="AB36" i="9"/>
  <c r="AG12" i="9"/>
  <c r="AD12" i="9"/>
  <c r="AE18" i="9"/>
  <c r="AC18" i="9"/>
  <c r="AE16" i="9"/>
  <c r="AB20" i="9"/>
  <c r="AG26" i="9"/>
  <c r="AE37" i="9"/>
  <c r="AG37" i="9"/>
  <c r="W33" i="9"/>
  <c r="V33" i="9"/>
  <c r="AC11" i="8"/>
  <c r="S26" i="8"/>
  <c r="T26" i="8"/>
  <c r="AE16" i="8"/>
  <c r="AE26" i="8"/>
  <c r="AB26" i="8"/>
  <c r="T29" i="8"/>
  <c r="X21" i="8"/>
  <c r="S27" i="8"/>
  <c r="AF24" i="8"/>
  <c r="AB28" i="8"/>
  <c r="AD31" i="8"/>
  <c r="AE31" i="8"/>
  <c r="AE35" i="8"/>
  <c r="S14" i="8"/>
  <c r="AG12" i="8"/>
  <c r="AE37" i="8"/>
  <c r="W30" i="8"/>
  <c r="V33" i="8"/>
  <c r="AD17" i="8"/>
  <c r="AB15" i="8"/>
  <c r="W22" i="8"/>
  <c r="W20" i="8"/>
  <c r="V24" i="8"/>
  <c r="AF27" i="8"/>
  <c r="V25" i="8"/>
  <c r="W25" i="8"/>
  <c r="AD33" i="8"/>
  <c r="V35" i="8"/>
  <c r="X35" i="8"/>
  <c r="X32" i="8"/>
  <c r="U36" i="8"/>
  <c r="W36" i="8"/>
  <c r="T11" i="8"/>
  <c r="AD23" i="8"/>
  <c r="AB20" i="8"/>
  <c r="AE29" i="8"/>
  <c r="AG29" i="8"/>
  <c r="U37" i="8"/>
  <c r="S10" i="8"/>
  <c r="V18" i="8"/>
  <c r="X28" i="8"/>
  <c r="AG32" i="8"/>
  <c r="V24" i="7"/>
  <c r="T13" i="16"/>
  <c r="AC8" i="12"/>
  <c r="W8" i="20"/>
  <c r="AB22" i="7"/>
  <c r="AC22" i="7"/>
  <c r="AC35" i="7"/>
  <c r="AE15" i="7"/>
  <c r="W22" i="7"/>
  <c r="AE31" i="7"/>
  <c r="U23" i="7"/>
  <c r="AC13" i="20"/>
  <c r="AG17" i="20"/>
  <c r="AG21" i="20"/>
  <c r="U32" i="20"/>
  <c r="S24" i="20"/>
  <c r="AE30" i="20"/>
  <c r="AB34" i="20"/>
  <c r="AF22" i="20"/>
  <c r="U14" i="20"/>
  <c r="AD25" i="20"/>
  <c r="AE32" i="20"/>
  <c r="AF32" i="20"/>
  <c r="S12" i="20"/>
  <c r="AE14" i="20"/>
  <c r="S13" i="20"/>
  <c r="W22" i="20"/>
  <c r="AB28" i="20"/>
  <c r="AB12" i="20"/>
  <c r="S19" i="20"/>
  <c r="U20" i="20"/>
  <c r="AE31" i="20"/>
  <c r="AC31" i="20"/>
  <c r="AC9" i="19"/>
  <c r="T21" i="19"/>
  <c r="U32" i="19"/>
  <c r="AD29" i="19"/>
  <c r="AC11" i="19"/>
  <c r="AC13" i="19"/>
  <c r="AE23" i="19"/>
  <c r="AF31" i="19"/>
  <c r="W33" i="19"/>
  <c r="U10" i="19"/>
  <c r="X9" i="19"/>
  <c r="U16" i="19"/>
  <c r="AD26" i="19"/>
  <c r="X24" i="19"/>
  <c r="X22" i="19"/>
  <c r="V26" i="19"/>
  <c r="U14" i="19"/>
  <c r="W13" i="19"/>
  <c r="AC10" i="19"/>
  <c r="AD12" i="18"/>
  <c r="T18" i="18"/>
  <c r="X29" i="18"/>
  <c r="V9" i="18"/>
  <c r="AG13" i="18"/>
  <c r="AC22" i="18"/>
  <c r="U17" i="18"/>
  <c r="V21" i="18"/>
  <c r="AC32" i="18"/>
  <c r="T35" i="18"/>
  <c r="AF8" i="18"/>
  <c r="U12" i="18"/>
  <c r="AD24" i="18"/>
  <c r="AG14" i="18"/>
  <c r="AG15" i="18"/>
  <c r="W33" i="18"/>
  <c r="T16" i="18"/>
  <c r="AE25" i="18"/>
  <c r="AE28" i="18"/>
  <c r="AG28" i="18"/>
  <c r="AE11" i="18"/>
  <c r="T15" i="18"/>
  <c r="T20" i="18"/>
  <c r="U26" i="18"/>
  <c r="AF26" i="18"/>
  <c r="T34" i="18"/>
  <c r="X13" i="17"/>
  <c r="W16" i="17"/>
  <c r="S35" i="17"/>
  <c r="S25" i="17"/>
  <c r="V19" i="17"/>
  <c r="S14" i="17"/>
  <c r="X18" i="17"/>
  <c r="T27" i="17"/>
  <c r="U32" i="17"/>
  <c r="U11" i="17"/>
  <c r="U34" i="17"/>
  <c r="T37" i="17"/>
  <c r="T10" i="17"/>
  <c r="U17" i="17"/>
  <c r="AC19" i="17"/>
  <c r="AF29" i="17"/>
  <c r="AC37" i="17"/>
  <c r="AG16" i="17"/>
  <c r="AC11" i="17"/>
  <c r="AB14" i="17"/>
  <c r="AD14" i="17"/>
  <c r="AC17" i="17"/>
  <c r="AE17" i="17"/>
  <c r="AF30" i="17"/>
  <c r="AF12" i="17"/>
  <c r="AD24" i="17"/>
  <c r="AB27" i="17"/>
  <c r="AF32" i="17"/>
  <c r="AG15" i="17"/>
  <c r="AG20" i="17"/>
  <c r="AC35" i="17"/>
  <c r="AE10" i="16"/>
  <c r="AG10" i="16"/>
  <c r="T11" i="16"/>
  <c r="AC10" i="16"/>
  <c r="S37" i="16"/>
  <c r="AF36" i="16"/>
  <c r="AD29" i="16"/>
  <c r="S19" i="16"/>
  <c r="S14" i="16"/>
  <c r="U34" i="16"/>
  <c r="U15" i="16"/>
  <c r="AF18" i="16"/>
  <c r="X23" i="16"/>
  <c r="X29" i="16"/>
  <c r="S18" i="16"/>
  <c r="V24" i="16"/>
  <c r="X28" i="16"/>
  <c r="U27" i="16"/>
  <c r="V33" i="16"/>
  <c r="AD27" i="16"/>
  <c r="X30" i="16"/>
  <c r="T31" i="16"/>
  <c r="U35" i="16"/>
  <c r="T32" i="16"/>
  <c r="X36" i="16"/>
  <c r="AB9" i="15"/>
  <c r="AD10" i="15"/>
  <c r="AD21" i="15"/>
  <c r="V27" i="15"/>
  <c r="AG20" i="15"/>
  <c r="AD32" i="15"/>
  <c r="V35" i="15"/>
  <c r="W20" i="15"/>
  <c r="AB22" i="15"/>
  <c r="X21" i="15"/>
  <c r="T25" i="15"/>
  <c r="W29" i="15"/>
  <c r="AF35" i="15"/>
  <c r="AE15" i="15"/>
  <c r="AE19" i="15"/>
  <c r="AC19" i="15"/>
  <c r="AB16" i="15"/>
  <c r="AB17" i="15"/>
  <c r="AE14" i="15"/>
  <c r="AC18" i="15"/>
  <c r="V26" i="15"/>
  <c r="AF31" i="15"/>
  <c r="AB29" i="15"/>
  <c r="V32" i="15"/>
  <c r="T36" i="15"/>
  <c r="AB12" i="15"/>
  <c r="W9" i="15"/>
  <c r="W12" i="15"/>
  <c r="T16" i="15"/>
  <c r="S23" i="15"/>
  <c r="X14" i="15"/>
  <c r="X18" i="15"/>
  <c r="W15" i="15"/>
  <c r="V24" i="15"/>
  <c r="W28" i="15"/>
  <c r="U30" i="15"/>
  <c r="T34" i="15"/>
  <c r="AF34" i="15"/>
  <c r="V10" i="15"/>
  <c r="T10" i="15"/>
  <c r="AE24" i="14"/>
  <c r="AB24" i="14"/>
  <c r="T21" i="14"/>
  <c r="S19" i="14"/>
  <c r="AF27" i="14"/>
  <c r="W30" i="14"/>
  <c r="U30" i="14"/>
  <c r="T23" i="14"/>
  <c r="V27" i="14"/>
  <c r="AG31" i="14"/>
  <c r="S33" i="14"/>
  <c r="S37" i="14"/>
  <c r="AG11" i="14"/>
  <c r="AC15" i="14"/>
  <c r="AB19" i="14"/>
  <c r="U18" i="14"/>
  <c r="T24" i="14"/>
  <c r="AG35" i="14"/>
  <c r="T14" i="14"/>
  <c r="AG10" i="14"/>
  <c r="T16" i="14"/>
  <c r="AF23" i="14"/>
  <c r="X31" i="14"/>
  <c r="AF29" i="14"/>
  <c r="AC33" i="14"/>
  <c r="AE37" i="14"/>
  <c r="U36" i="14"/>
  <c r="AF16" i="14"/>
  <c r="AD21" i="14"/>
  <c r="AE14" i="14"/>
  <c r="AB18" i="14"/>
  <c r="AE22" i="14"/>
  <c r="AG30" i="14"/>
  <c r="S34" i="14"/>
  <c r="AF34" i="14"/>
  <c r="AF32" i="14"/>
  <c r="AF36" i="14"/>
  <c r="W12" i="14"/>
  <c r="AB11" i="13"/>
  <c r="AC11" i="13"/>
  <c r="S14" i="13"/>
  <c r="W22" i="13"/>
  <c r="S34" i="13"/>
  <c r="X13" i="13"/>
  <c r="AF27" i="13"/>
  <c r="W24" i="13"/>
  <c r="S24" i="13"/>
  <c r="AC32" i="13"/>
  <c r="AD30" i="13"/>
  <c r="T11" i="13"/>
  <c r="U11" i="13"/>
  <c r="V18" i="13"/>
  <c r="V16" i="13"/>
  <c r="T16" i="13"/>
  <c r="AC19" i="13"/>
  <c r="V28" i="13"/>
  <c r="AF26" i="13"/>
  <c r="V32" i="13"/>
  <c r="S31" i="13"/>
  <c r="X19" i="13"/>
  <c r="V30" i="13"/>
  <c r="AC10" i="13"/>
  <c r="AF14" i="13"/>
  <c r="AD14" i="13"/>
  <c r="T20" i="13"/>
  <c r="AD17" i="13"/>
  <c r="AB18" i="13"/>
  <c r="W29" i="13"/>
  <c r="AE29" i="13"/>
  <c r="V11" i="12"/>
  <c r="AE13" i="12"/>
  <c r="AF13" i="12"/>
  <c r="T20" i="12"/>
  <c r="AB12" i="12"/>
  <c r="AC12" i="12"/>
  <c r="AB9" i="12"/>
  <c r="U34" i="12"/>
  <c r="AC16" i="12"/>
  <c r="AE23" i="12"/>
  <c r="U18" i="12"/>
  <c r="X22" i="12"/>
  <c r="T23" i="12"/>
  <c r="AF31" i="12"/>
  <c r="AF35" i="12"/>
  <c r="AC35" i="12"/>
  <c r="AC17" i="12"/>
  <c r="AF18" i="12"/>
  <c r="AG33" i="12"/>
  <c r="X32" i="12"/>
  <c r="AE11" i="12"/>
  <c r="S19" i="12"/>
  <c r="V27" i="12"/>
  <c r="U13" i="12"/>
  <c r="U14" i="12"/>
  <c r="U16" i="12"/>
  <c r="AE16" i="11"/>
  <c r="AC16" i="11"/>
  <c r="AC20" i="11"/>
  <c r="X18" i="11"/>
  <c r="W24" i="11"/>
  <c r="AF22" i="11"/>
  <c r="AF26" i="11"/>
  <c r="AE30" i="11"/>
  <c r="AD24" i="11"/>
  <c r="AG21" i="11"/>
  <c r="AG25" i="11"/>
  <c r="U30" i="11"/>
  <c r="AG32" i="11"/>
  <c r="AB36" i="11"/>
  <c r="AF11" i="11"/>
  <c r="AC11" i="11"/>
  <c r="AD15" i="11"/>
  <c r="AB19" i="11"/>
  <c r="S27" i="11"/>
  <c r="U21" i="11"/>
  <c r="X22" i="11"/>
  <c r="X26" i="11"/>
  <c r="T33" i="11"/>
  <c r="V37" i="11"/>
  <c r="T11" i="11"/>
  <c r="AF13" i="11"/>
  <c r="S12" i="11"/>
  <c r="T16" i="11"/>
  <c r="T20" i="11"/>
  <c r="AF34" i="11"/>
  <c r="AB31" i="11"/>
  <c r="AE35" i="11"/>
  <c r="AG10" i="11"/>
  <c r="AE17" i="11"/>
  <c r="AB17" i="11"/>
  <c r="AE29" i="11"/>
  <c r="X34" i="11"/>
  <c r="X31" i="11"/>
  <c r="X35" i="11"/>
  <c r="V32" i="11"/>
  <c r="W36" i="11"/>
  <c r="AD15" i="10"/>
  <c r="AE20" i="10"/>
  <c r="AF20" i="10"/>
  <c r="AG35" i="10"/>
  <c r="X21" i="10"/>
  <c r="X25" i="10"/>
  <c r="S25" i="10"/>
  <c r="AD37" i="10"/>
  <c r="AC32" i="10"/>
  <c r="AC36" i="10"/>
  <c r="V12" i="10"/>
  <c r="T12" i="10"/>
  <c r="U20" i="10"/>
  <c r="AC21" i="10"/>
  <c r="AB26" i="10"/>
  <c r="U32" i="10"/>
  <c r="S32" i="10"/>
  <c r="X29" i="10"/>
  <c r="X33" i="10"/>
  <c r="S37" i="10"/>
  <c r="AB16" i="10"/>
  <c r="AC13" i="10"/>
  <c r="T13" i="10"/>
  <c r="W19" i="10"/>
  <c r="AF33" i="10"/>
  <c r="AF27" i="10"/>
  <c r="V17" i="10"/>
  <c r="X17" i="10"/>
  <c r="AE29" i="10"/>
  <c r="AB23" i="10"/>
  <c r="AF34" i="10"/>
  <c r="V28" i="10"/>
  <c r="T36" i="10"/>
  <c r="AD14" i="9"/>
  <c r="W22" i="9"/>
  <c r="AE15" i="9"/>
  <c r="AB19" i="9"/>
  <c r="U13" i="9"/>
  <c r="V17" i="9"/>
  <c r="S21" i="9"/>
  <c r="AF25" i="9"/>
  <c r="AC25" i="9"/>
  <c r="X27" i="9"/>
  <c r="AD31" i="9"/>
  <c r="AB35" i="9"/>
  <c r="T12" i="9"/>
  <c r="U12" i="9"/>
  <c r="AF13" i="9"/>
  <c r="AC13" i="9"/>
  <c r="U16" i="9"/>
  <c r="W16" i="9"/>
  <c r="V20" i="9"/>
  <c r="AE22" i="9"/>
  <c r="AF22" i="9"/>
  <c r="U26" i="9"/>
  <c r="V31" i="9"/>
  <c r="W31" i="9"/>
  <c r="AC23" i="9"/>
  <c r="AG27" i="9"/>
  <c r="AF28" i="9"/>
  <c r="W34" i="9"/>
  <c r="U34" i="9"/>
  <c r="V32" i="9"/>
  <c r="W36" i="9"/>
  <c r="AC11" i="9"/>
  <c r="AD17" i="9"/>
  <c r="AB21" i="9"/>
  <c r="AC21" i="9"/>
  <c r="T23" i="9"/>
  <c r="T30" i="9"/>
  <c r="W24" i="9"/>
  <c r="W28" i="9"/>
  <c r="W25" i="9"/>
  <c r="AG32" i="9"/>
  <c r="AE32" i="9"/>
  <c r="AE36" i="9"/>
  <c r="AF12" i="9"/>
  <c r="U18" i="9"/>
  <c r="AB18" i="9"/>
  <c r="AE20" i="9"/>
  <c r="AE26" i="9"/>
  <c r="AF26" i="9"/>
  <c r="AC37" i="9"/>
  <c r="U29" i="9"/>
  <c r="S33" i="9"/>
  <c r="W37" i="9"/>
  <c r="U37" i="9"/>
  <c r="AB11" i="8"/>
  <c r="U26" i="8"/>
  <c r="V29" i="8"/>
  <c r="AF25" i="8"/>
  <c r="AG25" i="8"/>
  <c r="U13" i="8"/>
  <c r="V21" i="8"/>
  <c r="X23" i="8"/>
  <c r="W23" i="8"/>
  <c r="AB24" i="8"/>
  <c r="AE28" i="8"/>
  <c r="AC12" i="8"/>
  <c r="AB12" i="8"/>
  <c r="V30" i="8"/>
  <c r="X30" i="8"/>
  <c r="AF17" i="8"/>
  <c r="AF14" i="8"/>
  <c r="S22" i="8"/>
  <c r="T22" i="8"/>
  <c r="U24" i="8"/>
  <c r="T24" i="8"/>
  <c r="AD27" i="8"/>
  <c r="U25" i="8"/>
  <c r="W35" i="8"/>
  <c r="T32" i="8"/>
  <c r="W11" i="8"/>
  <c r="AE23" i="8"/>
  <c r="T37" i="8"/>
  <c r="U15" i="8"/>
  <c r="W28" i="8"/>
  <c r="AF32" i="8"/>
  <c r="AG36" i="8"/>
  <c r="V33" i="12"/>
  <c r="AF30" i="8"/>
  <c r="AE18" i="20"/>
  <c r="V20" i="13"/>
  <c r="W18" i="20"/>
  <c r="W9" i="20"/>
  <c r="AG34" i="13"/>
  <c r="AC28" i="8"/>
  <c r="T35" i="13"/>
  <c r="AE25" i="12"/>
  <c r="X17" i="8"/>
  <c r="U21" i="13"/>
  <c r="AD13" i="8"/>
  <c r="AD25" i="12"/>
  <c r="X33" i="12"/>
  <c r="AG10" i="12"/>
  <c r="S14" i="20"/>
  <c r="T28" i="20"/>
  <c r="S28" i="20"/>
  <c r="X21" i="20"/>
  <c r="S26" i="20"/>
  <c r="AG29" i="20"/>
  <c r="AE35" i="13"/>
  <c r="AC35" i="13"/>
  <c r="AE22" i="8"/>
  <c r="W17" i="8"/>
  <c r="S12" i="8"/>
  <c r="V17" i="13"/>
  <c r="W32" i="13"/>
  <c r="X31" i="13"/>
  <c r="W23" i="20"/>
  <c r="W19" i="13"/>
  <c r="X35" i="13"/>
  <c r="S25" i="13"/>
  <c r="AC12" i="20"/>
  <c r="AC24" i="20"/>
  <c r="W27" i="20"/>
  <c r="T18" i="20"/>
  <c r="AB9" i="20"/>
  <c r="X8" i="13"/>
  <c r="AG16" i="13"/>
  <c r="AE16" i="13"/>
  <c r="AE10" i="8"/>
  <c r="S15" i="8"/>
  <c r="W27" i="8"/>
  <c r="X20" i="13"/>
  <c r="U9" i="20"/>
  <c r="U22" i="20"/>
  <c r="V35" i="20"/>
  <c r="U18" i="20"/>
  <c r="U9" i="13"/>
  <c r="X12" i="13"/>
  <c r="U12" i="13"/>
  <c r="S16" i="8"/>
  <c r="AD34" i="8"/>
  <c r="AG20" i="20"/>
  <c r="X17" i="20"/>
  <c r="AB36" i="8"/>
  <c r="AF27" i="20"/>
  <c r="AD19" i="20"/>
  <c r="U33" i="13"/>
  <c r="U27" i="8"/>
  <c r="W33" i="12"/>
  <c r="U19" i="8"/>
  <c r="X12" i="8"/>
  <c r="AB19" i="8"/>
  <c r="S21" i="13"/>
  <c r="AB13" i="13"/>
  <c r="W19" i="8"/>
  <c r="AB25" i="12"/>
  <c r="AB10" i="12"/>
  <c r="AF10" i="12"/>
  <c r="V28" i="20"/>
  <c r="T23" i="20"/>
  <c r="V21" i="20"/>
  <c r="S21" i="20"/>
  <c r="AF29" i="20"/>
  <c r="AB11" i="20"/>
  <c r="AD35" i="13"/>
  <c r="AB23" i="13"/>
  <c r="AB22" i="8"/>
  <c r="AC30" i="8"/>
  <c r="U17" i="8"/>
  <c r="T12" i="8"/>
  <c r="X17" i="13"/>
  <c r="W17" i="13"/>
  <c r="X32" i="13"/>
  <c r="U31" i="13"/>
  <c r="W28" i="20"/>
  <c r="W10" i="13"/>
  <c r="AE25" i="13"/>
  <c r="AE34" i="13"/>
  <c r="AE33" i="20"/>
  <c r="AC19" i="20"/>
  <c r="AB22" i="20"/>
  <c r="AC9" i="20"/>
  <c r="AG9" i="20"/>
  <c r="S8" i="13"/>
  <c r="V8" i="13"/>
  <c r="AF16" i="13"/>
  <c r="AG10" i="8"/>
  <c r="AC10" i="8"/>
  <c r="U18" i="8"/>
  <c r="T33" i="13"/>
  <c r="AE12" i="20"/>
  <c r="V17" i="20"/>
  <c r="AE20" i="20"/>
  <c r="V9" i="13"/>
  <c r="V12" i="13"/>
  <c r="W12" i="13"/>
  <c r="W16" i="8"/>
  <c r="AE13" i="8"/>
  <c r="S21" i="8"/>
  <c r="AE25" i="20"/>
  <c r="V22" i="20"/>
  <c r="V15" i="8"/>
  <c r="X27" i="20"/>
  <c r="AF24" i="20"/>
  <c r="V25" i="13"/>
  <c r="V13" i="8"/>
  <c r="AF25" i="12"/>
  <c r="AF13" i="8"/>
  <c r="AC22" i="8"/>
  <c r="W21" i="13"/>
  <c r="AG13" i="13"/>
  <c r="V19" i="8"/>
  <c r="T33" i="12"/>
  <c r="AC10" i="12"/>
  <c r="AD10" i="12"/>
  <c r="W14" i="20"/>
  <c r="T14" i="20"/>
  <c r="X28" i="20"/>
  <c r="U23" i="20"/>
  <c r="T21" i="20"/>
  <c r="W26" i="20"/>
  <c r="AC29" i="20"/>
  <c r="AD11" i="20"/>
  <c r="AC11" i="20"/>
  <c r="AF23" i="13"/>
  <c r="AG22" i="8"/>
  <c r="AE30" i="8"/>
  <c r="T17" i="8"/>
  <c r="W12" i="8"/>
  <c r="S32" i="13"/>
  <c r="T31" i="13"/>
  <c r="AB29" i="20"/>
  <c r="X14" i="20"/>
  <c r="U10" i="13"/>
  <c r="AD25" i="13"/>
  <c r="AB34" i="13"/>
  <c r="T9" i="20"/>
  <c r="AC27" i="20"/>
  <c r="AD9" i="20"/>
  <c r="AE9" i="20"/>
  <c r="W8" i="13"/>
  <c r="T8" i="13"/>
  <c r="AC16" i="13"/>
  <c r="AD10" i="8"/>
  <c r="AB10" i="8"/>
  <c r="AB35" i="8"/>
  <c r="AB21" i="8"/>
  <c r="S10" i="13"/>
  <c r="AD34" i="13"/>
  <c r="AB33" i="20"/>
  <c r="AF19" i="20"/>
  <c r="AG27" i="20"/>
  <c r="AG22" i="20"/>
  <c r="S9" i="13"/>
  <c r="X11" i="12"/>
  <c r="T12" i="13"/>
  <c r="T16" i="8"/>
  <c r="X16" i="8"/>
  <c r="AC25" i="12"/>
  <c r="AF22" i="8"/>
  <c r="X35" i="20"/>
  <c r="S19" i="13"/>
  <c r="AD22" i="20"/>
  <c r="AG12" i="20"/>
  <c r="AG33" i="20"/>
  <c r="AG21" i="8"/>
  <c r="W18" i="8"/>
  <c r="AB30" i="8"/>
  <c r="AF34" i="8"/>
  <c r="W9" i="13"/>
  <c r="AE13" i="13"/>
  <c r="AG13" i="8"/>
  <c r="X19" i="8"/>
  <c r="U33" i="12"/>
  <c r="AE10" i="12"/>
  <c r="V14" i="20"/>
  <c r="U28" i="20"/>
  <c r="X23" i="20"/>
  <c r="S23" i="20"/>
  <c r="U26" i="20"/>
  <c r="T26" i="20"/>
  <c r="AE29" i="20"/>
  <c r="AF11" i="20"/>
  <c r="AB35" i="13"/>
  <c r="AD23" i="13"/>
  <c r="AG23" i="13"/>
  <c r="AG30" i="8"/>
  <c r="V12" i="8"/>
  <c r="S17" i="13"/>
  <c r="T32" i="13"/>
  <c r="W21" i="20"/>
  <c r="U19" i="13"/>
  <c r="U35" i="13"/>
  <c r="S33" i="13"/>
  <c r="X25" i="13"/>
  <c r="U27" i="20"/>
  <c r="AF9" i="20"/>
  <c r="U8" i="13"/>
  <c r="AD16" i="13"/>
  <c r="AB16" i="13"/>
  <c r="AF10" i="8"/>
  <c r="AD36" i="8"/>
  <c r="AC21" i="8"/>
  <c r="U25" i="13"/>
  <c r="AD24" i="20"/>
  <c r="AG18" i="20"/>
  <c r="AG25" i="20"/>
  <c r="T9" i="13"/>
  <c r="X9" i="13"/>
  <c r="T11" i="12"/>
  <c r="S12" i="13"/>
  <c r="V16" i="8"/>
  <c r="U16" i="8"/>
  <c r="M8" i="22"/>
  <c r="K12" i="22"/>
  <c r="J8" i="22"/>
  <c r="O12" i="22"/>
  <c r="L12" i="22"/>
  <c r="N8" i="22"/>
  <c r="N12" i="22"/>
  <c r="I12" i="22"/>
  <c r="J12" i="22"/>
  <c r="M12" i="22"/>
  <c r="O8" i="22"/>
  <c r="I8" i="22"/>
  <c r="K10" i="22"/>
  <c r="M20" i="22"/>
  <c r="K20" i="22"/>
  <c r="K25" i="22"/>
  <c r="J30" i="22"/>
  <c r="J34" i="22"/>
  <c r="I24" i="22"/>
  <c r="J16" i="22"/>
  <c r="K27" i="22"/>
  <c r="N27" i="22"/>
  <c r="J31" i="22"/>
  <c r="J35" i="22"/>
  <c r="K11" i="22"/>
  <c r="I11" i="22"/>
  <c r="K15" i="22"/>
  <c r="I15" i="22"/>
  <c r="N13" i="22"/>
  <c r="L13" i="22"/>
  <c r="N17" i="22"/>
  <c r="L17" i="22"/>
  <c r="M14" i="22"/>
  <c r="O14" i="22"/>
  <c r="M18" i="22"/>
  <c r="O18" i="22"/>
  <c r="J22" i="22"/>
  <c r="L26" i="22"/>
  <c r="I26" i="22"/>
  <c r="J29" i="22"/>
  <c r="J33" i="22"/>
  <c r="J28" i="22"/>
  <c r="J32" i="22"/>
  <c r="M21" i="22"/>
  <c r="J21" i="22"/>
  <c r="J19" i="22"/>
  <c r="I19" i="22"/>
  <c r="O23" i="22"/>
  <c r="I9" i="22"/>
  <c r="K9" i="22"/>
  <c r="K19" i="22"/>
  <c r="J9" i="22"/>
  <c r="L8" i="22"/>
  <c r="N10" i="22"/>
  <c r="I10" i="22"/>
  <c r="L10" i="22"/>
  <c r="J10" i="22"/>
  <c r="I20" i="22"/>
  <c r="M25" i="22"/>
  <c r="N25" i="22"/>
  <c r="M30" i="22"/>
  <c r="O30" i="22"/>
  <c r="M34" i="22"/>
  <c r="O34" i="22"/>
  <c r="N24" i="22"/>
  <c r="O24" i="22"/>
  <c r="O16" i="22"/>
  <c r="M16" i="22"/>
  <c r="M27" i="22"/>
  <c r="I27" i="22"/>
  <c r="O31" i="22"/>
  <c r="M31" i="22"/>
  <c r="O35" i="22"/>
  <c r="M35" i="22"/>
  <c r="L11" i="22"/>
  <c r="N11" i="22"/>
  <c r="L15" i="22"/>
  <c r="N15" i="22"/>
  <c r="J13" i="22"/>
  <c r="O13" i="22"/>
  <c r="J17" i="22"/>
  <c r="I14" i="22"/>
  <c r="K14" i="22"/>
  <c r="I18" i="22"/>
  <c r="K18" i="22"/>
  <c r="O22" i="22"/>
  <c r="I22" i="22"/>
  <c r="M26" i="22"/>
  <c r="M29" i="22"/>
  <c r="O29" i="22"/>
  <c r="M33" i="22"/>
  <c r="O33" i="22"/>
  <c r="O28" i="22"/>
  <c r="M28" i="22"/>
  <c r="O32" i="22"/>
  <c r="M32" i="22"/>
  <c r="I21" i="22"/>
  <c r="O21" i="22"/>
  <c r="L19" i="22"/>
  <c r="M19" i="22"/>
  <c r="K23" i="22"/>
  <c r="L23" i="22"/>
  <c r="N9" i="22"/>
  <c r="L9" i="22"/>
  <c r="O10" i="22"/>
  <c r="N20" i="22"/>
  <c r="O20" i="22"/>
  <c r="I25" i="22"/>
  <c r="J25" i="22"/>
  <c r="I30" i="22"/>
  <c r="K30" i="22"/>
  <c r="I34" i="22"/>
  <c r="K34" i="22"/>
  <c r="J24" i="22"/>
  <c r="K24" i="22"/>
  <c r="K16" i="22"/>
  <c r="I16" i="22"/>
  <c r="L27" i="22"/>
  <c r="K31" i="22"/>
  <c r="I31" i="22"/>
  <c r="K35" i="22"/>
  <c r="I35" i="22"/>
  <c r="J11" i="22"/>
  <c r="J15" i="22"/>
  <c r="M13" i="22"/>
  <c r="K13" i="22"/>
  <c r="M17" i="22"/>
  <c r="O17" i="22"/>
  <c r="L14" i="22"/>
  <c r="N14" i="22"/>
  <c r="L18" i="22"/>
  <c r="N18" i="22"/>
  <c r="N22" i="22"/>
  <c r="K22" i="22"/>
  <c r="N26" i="22"/>
  <c r="O26" i="22"/>
  <c r="I29" i="22"/>
  <c r="K29" i="22"/>
  <c r="I33" i="22"/>
  <c r="K33" i="22"/>
  <c r="K28" i="22"/>
  <c r="I28" i="22"/>
  <c r="K32" i="22"/>
  <c r="I32" i="22"/>
  <c r="L21" i="22"/>
  <c r="N21" i="22"/>
  <c r="M23" i="22"/>
  <c r="N23" i="22"/>
  <c r="J20" i="22"/>
  <c r="L20" i="22"/>
  <c r="O25" i="22"/>
  <c r="L25" i="22"/>
  <c r="L30" i="22"/>
  <c r="N30" i="22"/>
  <c r="L34" i="22"/>
  <c r="N34" i="22"/>
  <c r="L24" i="22"/>
  <c r="M24" i="22"/>
  <c r="N16" i="22"/>
  <c r="L16" i="22"/>
  <c r="O27" i="22"/>
  <c r="J27" i="22"/>
  <c r="L31" i="22"/>
  <c r="N31" i="22"/>
  <c r="L35" i="22"/>
  <c r="N35" i="22"/>
  <c r="O11" i="22"/>
  <c r="M11" i="22"/>
  <c r="O15" i="22"/>
  <c r="M15" i="22"/>
  <c r="I13" i="22"/>
  <c r="I17" i="22"/>
  <c r="K17" i="22"/>
  <c r="J14" i="22"/>
  <c r="J18" i="22"/>
  <c r="L22" i="22"/>
  <c r="M22" i="22"/>
  <c r="J26" i="22"/>
  <c r="K26" i="22"/>
  <c r="N29" i="22"/>
  <c r="L29" i="22"/>
  <c r="N33" i="22"/>
  <c r="L33" i="22"/>
  <c r="N28" i="22"/>
  <c r="L28" i="22"/>
  <c r="N32" i="22"/>
  <c r="L32" i="22"/>
  <c r="K21" i="22"/>
  <c r="N19" i="22"/>
  <c r="O19" i="22"/>
  <c r="I23" i="22"/>
  <c r="J23" i="22"/>
  <c r="M9" i="22"/>
  <c r="O9" i="22"/>
  <c r="K8" i="22"/>
  <c r="M10" i="22"/>
  <c r="M10" i="11"/>
  <c r="I10" i="11"/>
  <c r="K10" i="11"/>
  <c r="J10" i="11"/>
  <c r="L10" i="11"/>
  <c r="O10" i="11"/>
  <c r="N10" i="11"/>
  <c r="I13" i="20"/>
  <c r="L13" i="20"/>
  <c r="O8" i="20"/>
  <c r="I8" i="20"/>
  <c r="L8" i="19"/>
  <c r="N23" i="16"/>
  <c r="N13" i="20"/>
  <c r="K13" i="20"/>
  <c r="K8" i="19"/>
  <c r="I8" i="19"/>
  <c r="J8" i="19"/>
  <c r="M11" i="18"/>
  <c r="N11" i="18"/>
  <c r="O13" i="20"/>
  <c r="J13" i="20"/>
  <c r="O8" i="19"/>
  <c r="M8" i="19"/>
  <c r="I11" i="18"/>
  <c r="J11" i="18"/>
  <c r="O11" i="18"/>
  <c r="J19" i="16"/>
  <c r="K8" i="20"/>
  <c r="L11" i="18"/>
  <c r="K11" i="18"/>
  <c r="M13" i="20"/>
  <c r="J10" i="16"/>
  <c r="N8" i="19"/>
  <c r="J8" i="20"/>
  <c r="J16" i="20"/>
  <c r="J20" i="20"/>
  <c r="I17" i="20"/>
  <c r="K17" i="20"/>
  <c r="I21" i="20"/>
  <c r="K21" i="20"/>
  <c r="J33" i="20"/>
  <c r="O33" i="20"/>
  <c r="K26" i="20"/>
  <c r="I26" i="20"/>
  <c r="I34" i="20"/>
  <c r="K34" i="20"/>
  <c r="I31" i="20"/>
  <c r="J35" i="20"/>
  <c r="J22" i="20"/>
  <c r="K22" i="20"/>
  <c r="I24" i="20"/>
  <c r="K24" i="20"/>
  <c r="J25" i="20"/>
  <c r="J9" i="20"/>
  <c r="J11" i="20"/>
  <c r="K15" i="20"/>
  <c r="K19" i="20"/>
  <c r="I19" i="20"/>
  <c r="J29" i="20"/>
  <c r="K29" i="20"/>
  <c r="K27" i="20"/>
  <c r="K28" i="20"/>
  <c r="K32" i="20"/>
  <c r="L32" i="20"/>
  <c r="M12" i="20"/>
  <c r="K12" i="20"/>
  <c r="K10" i="20"/>
  <c r="I10" i="20"/>
  <c r="I14" i="20"/>
  <c r="J18" i="20"/>
  <c r="J23" i="20"/>
  <c r="K23" i="20"/>
  <c r="I30" i="20"/>
  <c r="N30" i="20"/>
  <c r="J24" i="19"/>
  <c r="J14" i="19"/>
  <c r="K15" i="19"/>
  <c r="I15" i="19"/>
  <c r="K19" i="19"/>
  <c r="I19" i="19"/>
  <c r="I27" i="19"/>
  <c r="I30" i="19"/>
  <c r="O30" i="19"/>
  <c r="K28" i="19"/>
  <c r="M28" i="19"/>
  <c r="K32" i="19"/>
  <c r="O22" i="19"/>
  <c r="J26" i="19"/>
  <c r="J33" i="19"/>
  <c r="J16" i="19"/>
  <c r="J18" i="19"/>
  <c r="J29" i="19"/>
  <c r="L29" i="19"/>
  <c r="I34" i="19"/>
  <c r="K34" i="19"/>
  <c r="J31" i="19"/>
  <c r="J35" i="19"/>
  <c r="I9" i="19"/>
  <c r="K9" i="19"/>
  <c r="J12" i="19"/>
  <c r="J20" i="19"/>
  <c r="K11" i="19"/>
  <c r="I11" i="19"/>
  <c r="J10" i="19"/>
  <c r="I17" i="19"/>
  <c r="K17" i="19"/>
  <c r="K21" i="19"/>
  <c r="J21" i="19"/>
  <c r="I25" i="19"/>
  <c r="K25" i="19"/>
  <c r="K23" i="19"/>
  <c r="J23" i="19"/>
  <c r="I13" i="19"/>
  <c r="K13" i="19"/>
  <c r="I12" i="18"/>
  <c r="K9" i="18"/>
  <c r="I13" i="18"/>
  <c r="I23" i="18"/>
  <c r="O23" i="18"/>
  <c r="I30" i="18"/>
  <c r="O30" i="18"/>
  <c r="J29" i="18"/>
  <c r="L29" i="18"/>
  <c r="I16" i="18"/>
  <c r="J16" i="18"/>
  <c r="I20" i="18"/>
  <c r="K20" i="18"/>
  <c r="J33" i="18"/>
  <c r="N27" i="18"/>
  <c r="J31" i="18"/>
  <c r="J35" i="18"/>
  <c r="I8" i="18"/>
  <c r="J10" i="18"/>
  <c r="K10" i="18"/>
  <c r="J15" i="18"/>
  <c r="I15" i="18"/>
  <c r="I24" i="18"/>
  <c r="K14" i="18"/>
  <c r="N14" i="18"/>
  <c r="K18" i="18"/>
  <c r="I18" i="18"/>
  <c r="J22" i="18"/>
  <c r="L22" i="18"/>
  <c r="J26" i="18"/>
  <c r="K26" i="18"/>
  <c r="K28" i="18"/>
  <c r="I28" i="18"/>
  <c r="K32" i="18"/>
  <c r="I32" i="18"/>
  <c r="M17" i="18"/>
  <c r="J19" i="18"/>
  <c r="K21" i="18"/>
  <c r="N21" i="18"/>
  <c r="K25" i="18"/>
  <c r="I34" i="18"/>
  <c r="K34" i="18"/>
  <c r="N35" i="17"/>
  <c r="I35" i="17"/>
  <c r="J37" i="17"/>
  <c r="M37" i="17"/>
  <c r="J30" i="17"/>
  <c r="I34" i="17"/>
  <c r="L34" i="17"/>
  <c r="K25" i="17"/>
  <c r="N11" i="17"/>
  <c r="N13" i="17"/>
  <c r="K13" i="17"/>
  <c r="N17" i="17"/>
  <c r="O17" i="17"/>
  <c r="N31" i="17"/>
  <c r="O31" i="17"/>
  <c r="L29" i="17"/>
  <c r="I29" i="17"/>
  <c r="O27" i="17"/>
  <c r="I27" i="17"/>
  <c r="I26" i="17"/>
  <c r="J26" i="17"/>
  <c r="J10" i="17"/>
  <c r="N10" i="17"/>
  <c r="I22" i="17"/>
  <c r="J22" i="17"/>
  <c r="K32" i="17"/>
  <c r="L32" i="17"/>
  <c r="K36" i="17"/>
  <c r="I18" i="17"/>
  <c r="N18" i="17"/>
  <c r="I14" i="17"/>
  <c r="O14" i="17"/>
  <c r="N21" i="17"/>
  <c r="L21" i="17"/>
  <c r="N33" i="17"/>
  <c r="I33" i="17"/>
  <c r="O12" i="17"/>
  <c r="O16" i="17"/>
  <c r="M16" i="17"/>
  <c r="O20" i="17"/>
  <c r="O24" i="17"/>
  <c r="L24" i="17"/>
  <c r="K15" i="17"/>
  <c r="I15" i="17"/>
  <c r="K19" i="17"/>
  <c r="I19" i="17"/>
  <c r="K23" i="17"/>
  <c r="I23" i="17"/>
  <c r="J28" i="17"/>
  <c r="L28" i="17"/>
  <c r="K19" i="16"/>
  <c r="I19" i="16"/>
  <c r="L14" i="16"/>
  <c r="O14" i="16"/>
  <c r="O10" i="16"/>
  <c r="K36" i="16"/>
  <c r="N36" i="16"/>
  <c r="J33" i="16"/>
  <c r="M33" i="16"/>
  <c r="J37" i="16"/>
  <c r="I37" i="16"/>
  <c r="K11" i="16"/>
  <c r="N11" i="16"/>
  <c r="J17" i="16"/>
  <c r="L17" i="16"/>
  <c r="I22" i="16"/>
  <c r="L22" i="16"/>
  <c r="I27" i="16"/>
  <c r="O27" i="16"/>
  <c r="K30" i="16"/>
  <c r="N30" i="16"/>
  <c r="I20" i="16"/>
  <c r="J20" i="16"/>
  <c r="J21" i="16"/>
  <c r="I21" i="16"/>
  <c r="K25" i="16"/>
  <c r="M25" i="16"/>
  <c r="K35" i="16"/>
  <c r="J18" i="16"/>
  <c r="L18" i="16"/>
  <c r="I34" i="16"/>
  <c r="J13" i="16"/>
  <c r="L13" i="16"/>
  <c r="N28" i="16"/>
  <c r="J26" i="16"/>
  <c r="K32" i="16"/>
  <c r="J32" i="16"/>
  <c r="J15" i="16"/>
  <c r="O31" i="16"/>
  <c r="K24" i="16"/>
  <c r="J24" i="16"/>
  <c r="K29" i="16"/>
  <c r="M29" i="16"/>
  <c r="K16" i="16"/>
  <c r="M16" i="16"/>
  <c r="K12" i="16"/>
  <c r="I12" i="16"/>
  <c r="J17" i="15"/>
  <c r="I14" i="15"/>
  <c r="N14" i="15"/>
  <c r="I18" i="15"/>
  <c r="K18" i="15"/>
  <c r="J15" i="15"/>
  <c r="J19" i="15"/>
  <c r="K12" i="15"/>
  <c r="I12" i="15"/>
  <c r="K16" i="15"/>
  <c r="I16" i="15"/>
  <c r="J31" i="15"/>
  <c r="I35" i="15"/>
  <c r="K35" i="15"/>
  <c r="I20" i="15"/>
  <c r="K20" i="15"/>
  <c r="I24" i="15"/>
  <c r="N24" i="15"/>
  <c r="K28" i="15"/>
  <c r="M28" i="15"/>
  <c r="K32" i="15"/>
  <c r="I32" i="15"/>
  <c r="J36" i="15"/>
  <c r="J10" i="15"/>
  <c r="J13" i="15"/>
  <c r="I13" i="15"/>
  <c r="K9" i="15"/>
  <c r="I9" i="15"/>
  <c r="J23" i="15"/>
  <c r="K21" i="15"/>
  <c r="J29" i="15"/>
  <c r="K22" i="15"/>
  <c r="K26" i="15"/>
  <c r="I26" i="15"/>
  <c r="I30" i="15"/>
  <c r="K30" i="15"/>
  <c r="J34" i="15"/>
  <c r="N11" i="15"/>
  <c r="J27" i="15"/>
  <c r="J25" i="15"/>
  <c r="K33" i="15"/>
  <c r="I33" i="15"/>
  <c r="M16" i="20"/>
  <c r="O16" i="20"/>
  <c r="M20" i="20"/>
  <c r="O20" i="20"/>
  <c r="L17" i="20"/>
  <c r="N17" i="20"/>
  <c r="L21" i="20"/>
  <c r="N21" i="20"/>
  <c r="M33" i="20"/>
  <c r="L33" i="20"/>
  <c r="N26" i="20"/>
  <c r="L26" i="20"/>
  <c r="L34" i="20"/>
  <c r="N34" i="20"/>
  <c r="O31" i="20"/>
  <c r="N31" i="20"/>
  <c r="O35" i="20"/>
  <c r="M35" i="20"/>
  <c r="L22" i="20"/>
  <c r="I22" i="20"/>
  <c r="L24" i="20"/>
  <c r="N24" i="20"/>
  <c r="O25" i="20"/>
  <c r="M25" i="20"/>
  <c r="O9" i="20"/>
  <c r="M9" i="20"/>
  <c r="M11" i="20"/>
  <c r="O11" i="20"/>
  <c r="N15" i="20"/>
  <c r="M15" i="20"/>
  <c r="N19" i="20"/>
  <c r="L19" i="20"/>
  <c r="M29" i="20"/>
  <c r="N27" i="20"/>
  <c r="O27" i="20"/>
  <c r="N28" i="20"/>
  <c r="L28" i="20"/>
  <c r="N32" i="20"/>
  <c r="I32" i="20"/>
  <c r="I12" i="20"/>
  <c r="O12" i="20"/>
  <c r="N10" i="20"/>
  <c r="L10" i="20"/>
  <c r="O14" i="20"/>
  <c r="J14" i="20"/>
  <c r="O18" i="20"/>
  <c r="M18" i="20"/>
  <c r="M23" i="20"/>
  <c r="L23" i="20"/>
  <c r="L30" i="20"/>
  <c r="K30" i="20"/>
  <c r="M24" i="19"/>
  <c r="O24" i="19"/>
  <c r="O14" i="19"/>
  <c r="M14" i="19"/>
  <c r="N15" i="19"/>
  <c r="L15" i="19"/>
  <c r="N19" i="19"/>
  <c r="L19" i="19"/>
  <c r="O27" i="19"/>
  <c r="M27" i="19"/>
  <c r="L30" i="19"/>
  <c r="N30" i="19"/>
  <c r="J28" i="19"/>
  <c r="N32" i="19"/>
  <c r="I32" i="19"/>
  <c r="N22" i="19"/>
  <c r="M22" i="19"/>
  <c r="O26" i="19"/>
  <c r="I26" i="19"/>
  <c r="M33" i="19"/>
  <c r="O33" i="19"/>
  <c r="M16" i="19"/>
  <c r="K16" i="19"/>
  <c r="O18" i="19"/>
  <c r="M18" i="19"/>
  <c r="M29" i="19"/>
  <c r="K29" i="19"/>
  <c r="N8" i="20"/>
  <c r="L20" i="20"/>
  <c r="I33" i="20"/>
  <c r="J26" i="20"/>
  <c r="L35" i="20"/>
  <c r="I35" i="20"/>
  <c r="O22" i="20"/>
  <c r="J24" i="20"/>
  <c r="N25" i="20"/>
  <c r="K9" i="20"/>
  <c r="I11" i="20"/>
  <c r="O15" i="20"/>
  <c r="I15" i="20"/>
  <c r="I27" i="20"/>
  <c r="I28" i="20"/>
  <c r="O32" i="20"/>
  <c r="N12" i="20"/>
  <c r="O10" i="20"/>
  <c r="L14" i="20"/>
  <c r="N14" i="20"/>
  <c r="N18" i="20"/>
  <c r="O23" i="20"/>
  <c r="O30" i="20"/>
  <c r="L24" i="19"/>
  <c r="O15" i="19"/>
  <c r="O19" i="19"/>
  <c r="L27" i="19"/>
  <c r="K27" i="19"/>
  <c r="K30" i="19"/>
  <c r="L32" i="19"/>
  <c r="L26" i="19"/>
  <c r="M26" i="19"/>
  <c r="L16" i="19"/>
  <c r="N29" i="19"/>
  <c r="M34" i="19"/>
  <c r="N34" i="19"/>
  <c r="O31" i="19"/>
  <c r="N31" i="19"/>
  <c r="K35" i="19"/>
  <c r="M9" i="19"/>
  <c r="N9" i="19"/>
  <c r="I12" i="19"/>
  <c r="K12" i="19"/>
  <c r="L20" i="19"/>
  <c r="O11" i="19"/>
  <c r="L11" i="19"/>
  <c r="O10" i="19"/>
  <c r="I10" i="19"/>
  <c r="O17" i="19"/>
  <c r="M21" i="19"/>
  <c r="I21" i="19"/>
  <c r="O25" i="19"/>
  <c r="M23" i="19"/>
  <c r="N23" i="19"/>
  <c r="O13" i="19"/>
  <c r="J12" i="18"/>
  <c r="J9" i="18"/>
  <c r="M9" i="18"/>
  <c r="K13" i="18"/>
  <c r="M23" i="18"/>
  <c r="L23" i="18"/>
  <c r="N29" i="18"/>
  <c r="K16" i="18"/>
  <c r="M20" i="18"/>
  <c r="J20" i="18"/>
  <c r="I33" i="18"/>
  <c r="K33" i="18"/>
  <c r="K27" i="18"/>
  <c r="L31" i="18"/>
  <c r="M31" i="18"/>
  <c r="I35" i="18"/>
  <c r="O8" i="18"/>
  <c r="J8" i="18"/>
  <c r="O10" i="18"/>
  <c r="L15" i="18"/>
  <c r="O15" i="18"/>
  <c r="K24" i="18"/>
  <c r="O14" i="18"/>
  <c r="I14" i="18"/>
  <c r="J18" i="18"/>
  <c r="N22" i="18"/>
  <c r="I22" i="18"/>
  <c r="I26" i="18"/>
  <c r="O28" i="18"/>
  <c r="M28" i="18"/>
  <c r="J32" i="18"/>
  <c r="L17" i="18"/>
  <c r="I17" i="18"/>
  <c r="M19" i="18"/>
  <c r="O19" i="18"/>
  <c r="J21" i="18"/>
  <c r="O25" i="18"/>
  <c r="L34" i="18"/>
  <c r="N34" i="18"/>
  <c r="O37" i="17"/>
  <c r="K30" i="17"/>
  <c r="I30" i="17"/>
  <c r="M34" i="17"/>
  <c r="N25" i="17"/>
  <c r="O25" i="17"/>
  <c r="O11" i="17"/>
  <c r="L11" i="17"/>
  <c r="I13" i="17"/>
  <c r="O13" i="17"/>
  <c r="L17" i="17"/>
  <c r="I31" i="17"/>
  <c r="M29" i="17"/>
  <c r="K29" i="17"/>
  <c r="J27" i="17"/>
  <c r="K10" i="17"/>
  <c r="L22" i="17"/>
  <c r="O22" i="17"/>
  <c r="O32" i="17"/>
  <c r="M36" i="17"/>
  <c r="N36" i="17"/>
  <c r="J18" i="17"/>
  <c r="K14" i="17"/>
  <c r="M21" i="17"/>
  <c r="O21" i="17"/>
  <c r="J33" i="17"/>
  <c r="N12" i="17"/>
  <c r="L12" i="17"/>
  <c r="J16" i="17"/>
  <c r="L16" i="17"/>
  <c r="M20" i="17"/>
  <c r="N24" i="17"/>
  <c r="M24" i="17"/>
  <c r="L15" i="17"/>
  <c r="J15" i="17"/>
  <c r="J19" i="17"/>
  <c r="L23" i="17"/>
  <c r="J23" i="17"/>
  <c r="I28" i="17"/>
  <c r="M14" i="16"/>
  <c r="N14" i="16"/>
  <c r="K14" i="16"/>
  <c r="L36" i="16"/>
  <c r="J36" i="16"/>
  <c r="N33" i="16"/>
  <c r="O37" i="16"/>
  <c r="M37" i="16"/>
  <c r="O11" i="16"/>
  <c r="O17" i="16"/>
  <c r="I17" i="16"/>
  <c r="M22" i="16"/>
  <c r="N27" i="16"/>
  <c r="L30" i="16"/>
  <c r="L20" i="16"/>
  <c r="N20" i="16"/>
  <c r="N21" i="16"/>
  <c r="L25" i="16"/>
  <c r="J25" i="16"/>
  <c r="L35" i="16"/>
  <c r="N35" i="16"/>
  <c r="I18" i="16"/>
  <c r="J34" i="16"/>
  <c r="K34" i="16"/>
  <c r="N13" i="16"/>
  <c r="M28" i="16"/>
  <c r="O28" i="16"/>
  <c r="K26" i="16"/>
  <c r="L26" i="16"/>
  <c r="O32" i="16"/>
  <c r="M15" i="16"/>
  <c r="O15" i="16"/>
  <c r="I31" i="16"/>
  <c r="K31" i="16"/>
  <c r="O24" i="16"/>
  <c r="N29" i="16"/>
  <c r="I29" i="16"/>
  <c r="O16" i="16"/>
  <c r="L12" i="16"/>
  <c r="J12" i="16"/>
  <c r="N17" i="15"/>
  <c r="O14" i="15"/>
  <c r="J14" i="15"/>
  <c r="O18" i="15"/>
  <c r="M15" i="15"/>
  <c r="O19" i="15"/>
  <c r="I19" i="15"/>
  <c r="N12" i="15"/>
  <c r="N16" i="15"/>
  <c r="K31" i="15"/>
  <c r="M35" i="15"/>
  <c r="N35" i="15"/>
  <c r="M24" i="15"/>
  <c r="L24" i="15"/>
  <c r="J28" i="15"/>
  <c r="O32" i="15"/>
  <c r="L32" i="15"/>
  <c r="O36" i="15"/>
  <c r="I36" i="15"/>
  <c r="L10" i="15"/>
  <c r="N13" i="15"/>
  <c r="M13" i="15"/>
  <c r="J9" i="15"/>
  <c r="N23" i="15"/>
  <c r="O21" i="15"/>
  <c r="I29" i="15"/>
  <c r="O29" i="15"/>
  <c r="M22" i="15"/>
  <c r="O26" i="15"/>
  <c r="L26" i="15"/>
  <c r="N34" i="15"/>
  <c r="I11" i="15"/>
  <c r="I27" i="15"/>
  <c r="K27" i="15"/>
  <c r="K25" i="15"/>
  <c r="O33" i="15"/>
  <c r="L33" i="15"/>
  <c r="M8" i="20"/>
  <c r="N16" i="20"/>
  <c r="K16" i="20"/>
  <c r="O17" i="20"/>
  <c r="O21" i="20"/>
  <c r="M26" i="20"/>
  <c r="O34" i="20"/>
  <c r="K31" i="20"/>
  <c r="N22" i="20"/>
  <c r="M24" i="20"/>
  <c r="L25" i="20"/>
  <c r="I25" i="20"/>
  <c r="N9" i="20"/>
  <c r="L11" i="20"/>
  <c r="J15" i="20"/>
  <c r="O19" i="20"/>
  <c r="N29" i="20"/>
  <c r="O29" i="20"/>
  <c r="M27" i="20"/>
  <c r="M28" i="20"/>
  <c r="J32" i="20"/>
  <c r="L12" i="20"/>
  <c r="J10" i="20"/>
  <c r="L18" i="20"/>
  <c r="I18" i="20"/>
  <c r="J30" i="20"/>
  <c r="K14" i="19"/>
  <c r="J15" i="19"/>
  <c r="J19" i="19"/>
  <c r="M30" i="19"/>
  <c r="O28" i="19"/>
  <c r="L28" i="19"/>
  <c r="J22" i="19"/>
  <c r="N33" i="19"/>
  <c r="K33" i="19"/>
  <c r="K18" i="19"/>
  <c r="I29" i="19"/>
  <c r="L34" i="19"/>
  <c r="J34" i="19"/>
  <c r="K31" i="19"/>
  <c r="L35" i="19"/>
  <c r="N35" i="19"/>
  <c r="L9" i="19"/>
  <c r="J9" i="19"/>
  <c r="L12" i="19"/>
  <c r="N20" i="19"/>
  <c r="N11" i="19"/>
  <c r="K10" i="19"/>
  <c r="M17" i="19"/>
  <c r="N17" i="19"/>
  <c r="M25" i="19"/>
  <c r="N25" i="19"/>
  <c r="I23" i="19"/>
  <c r="M13" i="19"/>
  <c r="N13" i="19"/>
  <c r="O12" i="18"/>
  <c r="N12" i="18"/>
  <c r="L9" i="18"/>
  <c r="L13" i="18"/>
  <c r="N13" i="18"/>
  <c r="N23" i="18"/>
  <c r="K23" i="18"/>
  <c r="J30" i="18"/>
  <c r="M29" i="18"/>
  <c r="K29" i="18"/>
  <c r="N16" i="18"/>
  <c r="L20" i="18"/>
  <c r="N20" i="18"/>
  <c r="L33" i="18"/>
  <c r="L27" i="18"/>
  <c r="I27" i="18"/>
  <c r="N31" i="18"/>
  <c r="O35" i="18"/>
  <c r="M35" i="18"/>
  <c r="K8" i="18"/>
  <c r="N10" i="18"/>
  <c r="L10" i="18"/>
  <c r="L24" i="18"/>
  <c r="M24" i="18"/>
  <c r="M14" i="18"/>
  <c r="J14" i="18"/>
  <c r="M18" i="18"/>
  <c r="O22" i="18"/>
  <c r="O26" i="18"/>
  <c r="N28" i="18"/>
  <c r="M32" i="18"/>
  <c r="O17" i="18"/>
  <c r="I19" i="18"/>
  <c r="K19" i="18"/>
  <c r="I21" i="18"/>
  <c r="N25" i="18"/>
  <c r="I25" i="18"/>
  <c r="K35" i="17"/>
  <c r="L37" i="17"/>
  <c r="I37" i="17"/>
  <c r="M30" i="17"/>
  <c r="L30" i="17"/>
  <c r="N34" i="17"/>
  <c r="J25" i="17"/>
  <c r="I25" i="17"/>
  <c r="K11" i="17"/>
  <c r="J13" i="17"/>
  <c r="M17" i="17"/>
  <c r="J31" i="17"/>
  <c r="K31" i="17"/>
  <c r="N29" i="17"/>
  <c r="L27" i="17"/>
  <c r="M27" i="17"/>
  <c r="O26" i="17"/>
  <c r="M10" i="17"/>
  <c r="N22" i="17"/>
  <c r="I36" i="17"/>
  <c r="J36" i="17"/>
  <c r="M18" i="17"/>
  <c r="L14" i="17"/>
  <c r="N14" i="17"/>
  <c r="I21" i="17"/>
  <c r="K21" i="17"/>
  <c r="K33" i="17"/>
  <c r="J12" i="17"/>
  <c r="K16" i="17"/>
  <c r="N20" i="17"/>
  <c r="I20" i="17"/>
  <c r="J24" i="17"/>
  <c r="O19" i="17"/>
  <c r="N19" i="17"/>
  <c r="N28" i="17"/>
  <c r="O19" i="16"/>
  <c r="J14" i="16"/>
  <c r="I10" i="16"/>
  <c r="I36" i="16"/>
  <c r="L33" i="16"/>
  <c r="K37" i="16"/>
  <c r="L37" i="16"/>
  <c r="J11" i="16"/>
  <c r="K17" i="16"/>
  <c r="O22" i="16"/>
  <c r="J27" i="16"/>
  <c r="K27" i="16"/>
  <c r="O30" i="16"/>
  <c r="K20" i="16"/>
  <c r="L21" i="16"/>
  <c r="I25" i="16"/>
  <c r="N18" i="16"/>
  <c r="M18" i="16"/>
  <c r="M34" i="16"/>
  <c r="M13" i="16"/>
  <c r="I28" i="16"/>
  <c r="K28" i="16"/>
  <c r="N26" i="16"/>
  <c r="I32" i="16"/>
  <c r="I15" i="16"/>
  <c r="K15" i="16"/>
  <c r="L31" i="16"/>
  <c r="J31" i="16"/>
  <c r="M24" i="16"/>
  <c r="J29" i="16"/>
  <c r="N16" i="16"/>
  <c r="M12" i="16"/>
  <c r="M17" i="15"/>
  <c r="O17" i="15"/>
  <c r="K14" i="15"/>
  <c r="M18" i="15"/>
  <c r="N18" i="15"/>
  <c r="O15" i="15"/>
  <c r="I15" i="15"/>
  <c r="K19" i="15"/>
  <c r="O12" i="15"/>
  <c r="M12" i="15"/>
  <c r="J16" i="15"/>
  <c r="L31" i="15"/>
  <c r="N31" i="15"/>
  <c r="L35" i="15"/>
  <c r="J35" i="15"/>
  <c r="L20" i="15"/>
  <c r="O24" i="15"/>
  <c r="J24" i="15"/>
  <c r="N32" i="15"/>
  <c r="K36" i="15"/>
  <c r="N10" i="15"/>
  <c r="L13" i="15"/>
  <c r="M9" i="15"/>
  <c r="O23" i="15"/>
  <c r="L23" i="15"/>
  <c r="N21" i="15"/>
  <c r="J21" i="15"/>
  <c r="L29" i="15"/>
  <c r="O22" i="15"/>
  <c r="N26" i="15"/>
  <c r="O30" i="15"/>
  <c r="M34" i="15"/>
  <c r="O34" i="15"/>
  <c r="K11" i="15"/>
  <c r="M11" i="15"/>
  <c r="L27" i="15"/>
  <c r="L25" i="15"/>
  <c r="N25" i="15"/>
  <c r="N33" i="15"/>
  <c r="N10" i="16"/>
  <c r="L8" i="20"/>
  <c r="I16" i="20"/>
  <c r="N20" i="20"/>
  <c r="K20" i="20"/>
  <c r="J17" i="20"/>
  <c r="J21" i="20"/>
  <c r="K33" i="20"/>
  <c r="J34" i="20"/>
  <c r="J31" i="20"/>
  <c r="K35" i="20"/>
  <c r="L9" i="20"/>
  <c r="I9" i="20"/>
  <c r="L15" i="20"/>
  <c r="J19" i="20"/>
  <c r="I29" i="20"/>
  <c r="L27" i="20"/>
  <c r="J27" i="20"/>
  <c r="M32" i="20"/>
  <c r="M10" i="20"/>
  <c r="K14" i="20"/>
  <c r="N23" i="20"/>
  <c r="M30" i="20"/>
  <c r="N24" i="19"/>
  <c r="K24" i="19"/>
  <c r="N14" i="19"/>
  <c r="M15" i="19"/>
  <c r="M19" i="19"/>
  <c r="J27" i="19"/>
  <c r="N28" i="19"/>
  <c r="O32" i="19"/>
  <c r="M32" i="19"/>
  <c r="I22" i="19"/>
  <c r="K26" i="19"/>
  <c r="I33" i="19"/>
  <c r="N16" i="19"/>
  <c r="O16" i="19"/>
  <c r="N18" i="19"/>
  <c r="O29" i="19"/>
  <c r="L31" i="19"/>
  <c r="M31" i="19"/>
  <c r="M35" i="19"/>
  <c r="N12" i="19"/>
  <c r="M20" i="19"/>
  <c r="O20" i="19"/>
  <c r="J11" i="19"/>
  <c r="L10" i="19"/>
  <c r="N10" i="19"/>
  <c r="L17" i="19"/>
  <c r="J17" i="19"/>
  <c r="L21" i="19"/>
  <c r="L25" i="19"/>
  <c r="J25" i="19"/>
  <c r="L23" i="19"/>
  <c r="L13" i="19"/>
  <c r="J13" i="19"/>
  <c r="K12" i="18"/>
  <c r="O9" i="18"/>
  <c r="O13" i="18"/>
  <c r="J23" i="18"/>
  <c r="M30" i="18"/>
  <c r="K30" i="18"/>
  <c r="I29" i="18"/>
  <c r="M16" i="18"/>
  <c r="L16" i="18"/>
  <c r="N33" i="18"/>
  <c r="J27" i="18"/>
  <c r="O31" i="18"/>
  <c r="I31" i="18"/>
  <c r="K35" i="18"/>
  <c r="L8" i="18"/>
  <c r="M8" i="18"/>
  <c r="M10" i="18"/>
  <c r="K15" i="18"/>
  <c r="N24" i="18"/>
  <c r="O18" i="18"/>
  <c r="L18" i="18"/>
  <c r="K22" i="18"/>
  <c r="N26" i="18"/>
  <c r="L26" i="18"/>
  <c r="J28" i="18"/>
  <c r="O32" i="18"/>
  <c r="N17" i="18"/>
  <c r="K17" i="18"/>
  <c r="L19" i="18"/>
  <c r="O21" i="18"/>
  <c r="J25" i="18"/>
  <c r="M25" i="18"/>
  <c r="O34" i="18"/>
  <c r="J35" i="17"/>
  <c r="O35" i="17"/>
  <c r="K37" i="17"/>
  <c r="O34" i="17"/>
  <c r="M25" i="17"/>
  <c r="L25" i="17"/>
  <c r="J11" i="17"/>
  <c r="M11" i="17"/>
  <c r="I17" i="17"/>
  <c r="K17" i="17"/>
  <c r="M31" i="17"/>
  <c r="L31" i="17"/>
  <c r="J29" i="17"/>
  <c r="K27" i="17"/>
  <c r="M26" i="17"/>
  <c r="L26" i="17"/>
  <c r="L10" i="17"/>
  <c r="I10" i="17"/>
  <c r="M22" i="17"/>
  <c r="M32" i="17"/>
  <c r="J32" i="17"/>
  <c r="O36" i="17"/>
  <c r="O18" i="17"/>
  <c r="J14" i="17"/>
  <c r="J21" i="17"/>
  <c r="L33" i="17"/>
  <c r="M33" i="17"/>
  <c r="K12" i="17"/>
  <c r="I12" i="17"/>
  <c r="I16" i="17"/>
  <c r="J20" i="17"/>
  <c r="K24" i="17"/>
  <c r="N15" i="17"/>
  <c r="L19" i="17"/>
  <c r="M19" i="17"/>
  <c r="N23" i="17"/>
  <c r="O28" i="17"/>
  <c r="M28" i="17"/>
  <c r="L10" i="16"/>
  <c r="K23" i="16"/>
  <c r="O23" i="16"/>
  <c r="M10" i="16"/>
  <c r="O36" i="16"/>
  <c r="O33" i="16"/>
  <c r="I33" i="16"/>
  <c r="N37" i="16"/>
  <c r="M11" i="16"/>
  <c r="N17" i="16"/>
  <c r="N22" i="16"/>
  <c r="K22" i="16"/>
  <c r="M27" i="16"/>
  <c r="M30" i="16"/>
  <c r="J30" i="16"/>
  <c r="M20" i="16"/>
  <c r="O21" i="16"/>
  <c r="O25" i="16"/>
  <c r="M35" i="16"/>
  <c r="J35" i="16"/>
  <c r="O18" i="16"/>
  <c r="O34" i="16"/>
  <c r="O13" i="16"/>
  <c r="I13" i="16"/>
  <c r="L28" i="16"/>
  <c r="J28" i="16"/>
  <c r="M26" i="16"/>
  <c r="L32" i="16"/>
  <c r="N32" i="16"/>
  <c r="L15" i="16"/>
  <c r="N15" i="16"/>
  <c r="L24" i="16"/>
  <c r="I24" i="16"/>
  <c r="L29" i="16"/>
  <c r="L16" i="16"/>
  <c r="J16" i="16"/>
  <c r="O12" i="16"/>
  <c r="I17" i="15"/>
  <c r="K17" i="15"/>
  <c r="L18" i="15"/>
  <c r="J18" i="15"/>
  <c r="K15" i="15"/>
  <c r="L19" i="15"/>
  <c r="N19" i="15"/>
  <c r="L12" i="15"/>
  <c r="M16" i="15"/>
  <c r="M31" i="15"/>
  <c r="M20" i="15"/>
  <c r="O20" i="15"/>
  <c r="K24" i="15"/>
  <c r="O28" i="15"/>
  <c r="L28" i="15"/>
  <c r="J32" i="15"/>
  <c r="L36" i="15"/>
  <c r="N36" i="15"/>
  <c r="M10" i="15"/>
  <c r="O10" i="15"/>
  <c r="K13" i="15"/>
  <c r="O9" i="15"/>
  <c r="L9" i="15"/>
  <c r="I23" i="15"/>
  <c r="K23" i="15"/>
  <c r="I21" i="15"/>
  <c r="N29" i="15"/>
  <c r="N22" i="15"/>
  <c r="L22" i="15"/>
  <c r="J26" i="15"/>
  <c r="M30" i="15"/>
  <c r="N30" i="15"/>
  <c r="I34" i="15"/>
  <c r="K34" i="15"/>
  <c r="O11" i="15"/>
  <c r="N27" i="15"/>
  <c r="M25" i="15"/>
  <c r="J33" i="15"/>
  <c r="M19" i="16"/>
  <c r="I23" i="16"/>
  <c r="I14" i="16"/>
  <c r="L16" i="20"/>
  <c r="I20" i="20"/>
  <c r="M17" i="20"/>
  <c r="M21" i="20"/>
  <c r="N33" i="20"/>
  <c r="O26" i="20"/>
  <c r="M34" i="20"/>
  <c r="L31" i="20"/>
  <c r="M31" i="20"/>
  <c r="N35" i="20"/>
  <c r="M22" i="20"/>
  <c r="O24" i="20"/>
  <c r="K25" i="20"/>
  <c r="N11" i="20"/>
  <c r="K11" i="20"/>
  <c r="M19" i="20"/>
  <c r="L29" i="20"/>
  <c r="O28" i="20"/>
  <c r="J28" i="20"/>
  <c r="J12" i="20"/>
  <c r="M14" i="20"/>
  <c r="K18" i="20"/>
  <c r="I23" i="20"/>
  <c r="I24" i="19"/>
  <c r="L14" i="19"/>
  <c r="I14" i="19"/>
  <c r="N27" i="19"/>
  <c r="J30" i="19"/>
  <c r="I28" i="19"/>
  <c r="J32" i="19"/>
  <c r="L22" i="19"/>
  <c r="K22" i="19"/>
  <c r="N26" i="19"/>
  <c r="L33" i="19"/>
  <c r="I16" i="19"/>
  <c r="L18" i="19"/>
  <c r="I18" i="19"/>
  <c r="O34" i="19"/>
  <c r="I31" i="19"/>
  <c r="O35" i="19"/>
  <c r="I35" i="19"/>
  <c r="O9" i="19"/>
  <c r="M12" i="19"/>
  <c r="O12" i="19"/>
  <c r="I20" i="19"/>
  <c r="K20" i="19"/>
  <c r="M11" i="19"/>
  <c r="M10" i="19"/>
  <c r="O21" i="19"/>
  <c r="N21" i="19"/>
  <c r="O23" i="19"/>
  <c r="L12" i="18"/>
  <c r="M12" i="18"/>
  <c r="N9" i="18"/>
  <c r="I9" i="18"/>
  <c r="M13" i="18"/>
  <c r="J13" i="18"/>
  <c r="L30" i="18"/>
  <c r="N30" i="18"/>
  <c r="O29" i="18"/>
  <c r="O16" i="18"/>
  <c r="O20" i="18"/>
  <c r="M33" i="18"/>
  <c r="O33" i="18"/>
  <c r="O27" i="18"/>
  <c r="M27" i="18"/>
  <c r="K31" i="18"/>
  <c r="L35" i="18"/>
  <c r="N35" i="18"/>
  <c r="N8" i="18"/>
  <c r="J24" i="18"/>
  <c r="N19" i="18"/>
  <c r="M21" i="18"/>
  <c r="N37" i="17"/>
  <c r="K34" i="17"/>
  <c r="O29" i="17"/>
  <c r="K26" i="17"/>
  <c r="O10" i="17"/>
  <c r="L18" i="17"/>
  <c r="M14" i="17"/>
  <c r="O33" i="17"/>
  <c r="I24" i="17"/>
  <c r="M36" i="16"/>
  <c r="I11" i="16"/>
  <c r="O20" i="16"/>
  <c r="O35" i="16"/>
  <c r="L34" i="16"/>
  <c r="O29" i="16"/>
  <c r="L17" i="15"/>
  <c r="L14" i="15"/>
  <c r="N15" i="15"/>
  <c r="O35" i="15"/>
  <c r="M32" i="15"/>
  <c r="I10" i="15"/>
  <c r="M29" i="15"/>
  <c r="L30" i="15"/>
  <c r="M27" i="15"/>
  <c r="O25" i="15"/>
  <c r="I10" i="18"/>
  <c r="M15" i="18"/>
  <c r="M22" i="18"/>
  <c r="L28" i="18"/>
  <c r="L32" i="18"/>
  <c r="L25" i="18"/>
  <c r="J34" i="18"/>
  <c r="M35" i="17"/>
  <c r="O30" i="17"/>
  <c r="I11" i="17"/>
  <c r="L13" i="17"/>
  <c r="N32" i="17"/>
  <c r="M12" i="17"/>
  <c r="K20" i="17"/>
  <c r="M15" i="17"/>
  <c r="M23" i="17"/>
  <c r="J23" i="16"/>
  <c r="K33" i="16"/>
  <c r="J22" i="16"/>
  <c r="I30" i="16"/>
  <c r="K21" i="16"/>
  <c r="N25" i="16"/>
  <c r="K18" i="16"/>
  <c r="O26" i="16"/>
  <c r="M32" i="16"/>
  <c r="N31" i="16"/>
  <c r="N12" i="16"/>
  <c r="O16" i="15"/>
  <c r="O31" i="15"/>
  <c r="N20" i="15"/>
  <c r="N28" i="15"/>
  <c r="N9" i="15"/>
  <c r="L21" i="15"/>
  <c r="J22" i="15"/>
  <c r="L11" i="15"/>
  <c r="I25" i="15"/>
  <c r="L14" i="18"/>
  <c r="L21" i="18"/>
  <c r="J34" i="17"/>
  <c r="J17" i="17"/>
  <c r="N27" i="17"/>
  <c r="N26" i="17"/>
  <c r="K22" i="17"/>
  <c r="L36" i="17"/>
  <c r="K18" i="17"/>
  <c r="K28" i="17"/>
  <c r="L19" i="16"/>
  <c r="M23" i="16"/>
  <c r="L23" i="16"/>
  <c r="L11" i="16"/>
  <c r="I35" i="16"/>
  <c r="K13" i="16"/>
  <c r="I26" i="16"/>
  <c r="M14" i="15"/>
  <c r="L15" i="15"/>
  <c r="M19" i="15"/>
  <c r="L16" i="15"/>
  <c r="I31" i="15"/>
  <c r="K10" i="15"/>
  <c r="K29" i="15"/>
  <c r="M26" i="15"/>
  <c r="J30" i="15"/>
  <c r="O27" i="15"/>
  <c r="M33" i="15"/>
  <c r="N15" i="18"/>
  <c r="O24" i="18"/>
  <c r="N18" i="18"/>
  <c r="M26" i="18"/>
  <c r="N32" i="18"/>
  <c r="J17" i="18"/>
  <c r="M34" i="18"/>
  <c r="L35" i="17"/>
  <c r="N30" i="17"/>
  <c r="M13" i="17"/>
  <c r="I32" i="17"/>
  <c r="N16" i="17"/>
  <c r="L20" i="17"/>
  <c r="O15" i="17"/>
  <c r="O23" i="17"/>
  <c r="N19" i="16"/>
  <c r="K10" i="16"/>
  <c r="M17" i="16"/>
  <c r="L27" i="16"/>
  <c r="M21" i="16"/>
  <c r="N34" i="16"/>
  <c r="M31" i="16"/>
  <c r="N24" i="16"/>
  <c r="I16" i="16"/>
  <c r="J12" i="15"/>
  <c r="J20" i="15"/>
  <c r="I28" i="15"/>
  <c r="M36" i="15"/>
  <c r="O13" i="15"/>
  <c r="M23" i="15"/>
  <c r="M21" i="15"/>
  <c r="I22" i="15"/>
  <c r="L34" i="15"/>
  <c r="J11" i="15"/>
  <c r="O10" i="7"/>
  <c r="K10" i="7"/>
  <c r="L11" i="7"/>
  <c r="I12" i="7"/>
  <c r="M12" i="7"/>
  <c r="J13" i="7"/>
  <c r="N13" i="7"/>
  <c r="K14" i="7"/>
  <c r="O14" i="7"/>
  <c r="L15" i="7"/>
  <c r="N10" i="7"/>
  <c r="J10" i="7"/>
  <c r="I11" i="7"/>
  <c r="M11" i="7"/>
  <c r="J12" i="7"/>
  <c r="N12" i="7"/>
  <c r="K13" i="7"/>
  <c r="O13" i="7"/>
  <c r="L14" i="7"/>
  <c r="I15" i="7"/>
  <c r="M15" i="7"/>
  <c r="M10" i="7"/>
  <c r="I10" i="7"/>
  <c r="J11" i="7"/>
  <c r="N11" i="7"/>
  <c r="K12" i="7"/>
  <c r="O12" i="7"/>
  <c r="L13" i="7"/>
  <c r="I14" i="7"/>
  <c r="M14" i="7"/>
  <c r="J15" i="7"/>
  <c r="N15" i="7"/>
  <c r="L10" i="7"/>
  <c r="K11" i="7"/>
  <c r="O11" i="7"/>
  <c r="L12" i="7"/>
  <c r="I13" i="7"/>
  <c r="M13" i="7"/>
  <c r="J14" i="7"/>
  <c r="N14" i="7"/>
  <c r="K15" i="7"/>
  <c r="O15" i="7"/>
  <c r="K13" i="13"/>
  <c r="O19" i="7"/>
  <c r="O23" i="7"/>
  <c r="O27" i="7"/>
  <c r="N31" i="7"/>
  <c r="N35" i="7"/>
  <c r="M18" i="14"/>
  <c r="N18" i="14"/>
  <c r="I13" i="13"/>
  <c r="O13" i="13"/>
  <c r="L14" i="12"/>
  <c r="M18" i="10"/>
  <c r="N18" i="10"/>
  <c r="N18" i="7"/>
  <c r="J18" i="7"/>
  <c r="L20" i="7"/>
  <c r="I27" i="7"/>
  <c r="N34" i="7"/>
  <c r="N30" i="7"/>
  <c r="L24" i="7"/>
  <c r="L31" i="7"/>
  <c r="M34" i="7"/>
  <c r="M24" i="7"/>
  <c r="J37" i="7"/>
  <c r="I23" i="7"/>
  <c r="I24" i="7"/>
  <c r="I31" i="7"/>
  <c r="I35" i="7"/>
  <c r="L17" i="7"/>
  <c r="J21" i="7"/>
  <c r="J25" i="7"/>
  <c r="I26" i="7"/>
  <c r="O29" i="7"/>
  <c r="L33" i="7"/>
  <c r="M33" i="7"/>
  <c r="J22" i="7"/>
  <c r="K25" i="7"/>
  <c r="J26" i="7"/>
  <c r="I28" i="7"/>
  <c r="I32" i="7"/>
  <c r="K22" i="7"/>
  <c r="L29" i="7"/>
  <c r="O28" i="7"/>
  <c r="O35" i="7"/>
  <c r="O36" i="7"/>
  <c r="J31" i="7"/>
  <c r="K34" i="7"/>
  <c r="J35" i="7"/>
  <c r="M16" i="7"/>
  <c r="N20" i="7"/>
  <c r="N24" i="7"/>
  <c r="K28" i="7"/>
  <c r="L32" i="7"/>
  <c r="M36" i="7"/>
  <c r="I18" i="14"/>
  <c r="J18" i="14"/>
  <c r="N13" i="13"/>
  <c r="L13" i="13"/>
  <c r="I18" i="10"/>
  <c r="J18" i="10"/>
  <c r="K10" i="9"/>
  <c r="I10" i="9"/>
  <c r="I30" i="7"/>
  <c r="L21" i="7"/>
  <c r="M27" i="7"/>
  <c r="N27" i="7"/>
  <c r="I34" i="7"/>
  <c r="J17" i="7"/>
  <c r="J19" i="7"/>
  <c r="J27" i="7"/>
  <c r="M19" i="7"/>
  <c r="L35" i="7"/>
  <c r="M35" i="7"/>
  <c r="M20" i="7"/>
  <c r="L19" i="7"/>
  <c r="N23" i="7"/>
  <c r="N16" i="7"/>
  <c r="M18" i="7"/>
  <c r="N21" i="7"/>
  <c r="N25" i="7"/>
  <c r="M26" i="7"/>
  <c r="I33" i="7"/>
  <c r="N22" i="7"/>
  <c r="O25" i="7"/>
  <c r="N26" i="7"/>
  <c r="L28" i="7"/>
  <c r="N32" i="7"/>
  <c r="O22" i="7"/>
  <c r="J20" i="7"/>
  <c r="I25" i="7"/>
  <c r="K31" i="7"/>
  <c r="J36" i="7"/>
  <c r="I37" i="7"/>
  <c r="K37" i="7"/>
  <c r="I36" i="7"/>
  <c r="K17" i="7"/>
  <c r="M21" i="7"/>
  <c r="M25" i="7"/>
  <c r="K29" i="7"/>
  <c r="J33" i="7"/>
  <c r="L37" i="7"/>
  <c r="L18" i="14"/>
  <c r="K18" i="14"/>
  <c r="J13" i="13"/>
  <c r="N14" i="12"/>
  <c r="L18" i="10"/>
  <c r="O18" i="10"/>
  <c r="O10" i="9"/>
  <c r="L10" i="9"/>
  <c r="M10" i="9"/>
  <c r="N31" i="8"/>
  <c r="O16" i="7"/>
  <c r="I19" i="7"/>
  <c r="L25" i="7"/>
  <c r="N28" i="7"/>
  <c r="N33" i="7"/>
  <c r="O17" i="7"/>
  <c r="J23" i="7"/>
  <c r="M23" i="7"/>
  <c r="J34" i="7"/>
  <c r="L27" i="7"/>
  <c r="J16" i="7"/>
  <c r="I18" i="7"/>
  <c r="M17" i="7"/>
  <c r="K20" i="7"/>
  <c r="I22" i="7"/>
  <c r="K24" i="7"/>
  <c r="O33" i="7"/>
  <c r="K21" i="7"/>
  <c r="J32" i="7"/>
  <c r="K26" i="7"/>
  <c r="M29" i="7"/>
  <c r="I21" i="7"/>
  <c r="J24" i="7"/>
  <c r="I29" i="7"/>
  <c r="K32" i="7"/>
  <c r="O31" i="7"/>
  <c r="N36" i="7"/>
  <c r="M37" i="7"/>
  <c r="L36" i="7"/>
  <c r="O37" i="7"/>
  <c r="K18" i="7"/>
  <c r="L22" i="7"/>
  <c r="L26" i="7"/>
  <c r="O30" i="7"/>
  <c r="O34" i="7"/>
  <c r="O18" i="14"/>
  <c r="M13" i="13"/>
  <c r="I14" i="12"/>
  <c r="K18" i="10"/>
  <c r="J10" i="9"/>
  <c r="K31" i="8"/>
  <c r="N17" i="7"/>
  <c r="M30" i="7"/>
  <c r="N19" i="7"/>
  <c r="I16" i="7"/>
  <c r="K16" i="7"/>
  <c r="I20" i="7"/>
  <c r="L30" i="7"/>
  <c r="L23" i="7"/>
  <c r="M31" i="7"/>
  <c r="J30" i="7"/>
  <c r="L34" i="7"/>
  <c r="N37" i="7"/>
  <c r="L16" i="7"/>
  <c r="L18" i="7"/>
  <c r="O18" i="7"/>
  <c r="I17" i="7"/>
  <c r="O20" i="7"/>
  <c r="M22" i="7"/>
  <c r="O24" i="7"/>
  <c r="J29" i="7"/>
  <c r="K33" i="7"/>
  <c r="O21" i="7"/>
  <c r="M28" i="7"/>
  <c r="M32" i="7"/>
  <c r="O32" i="7"/>
  <c r="O26" i="7"/>
  <c r="K19" i="7"/>
  <c r="K23" i="7"/>
  <c r="K27" i="7"/>
  <c r="J28" i="7"/>
  <c r="N29" i="7"/>
  <c r="K35" i="7"/>
  <c r="K36" i="7"/>
  <c r="K30" i="7"/>
  <c r="N13" i="8"/>
  <c r="N10" i="9"/>
  <c r="K10" i="14"/>
  <c r="L10" i="14"/>
  <c r="J22" i="14"/>
  <c r="K23" i="14"/>
  <c r="J23" i="14"/>
  <c r="K27" i="14"/>
  <c r="J27" i="14"/>
  <c r="I35" i="14"/>
  <c r="K35" i="14"/>
  <c r="J14" i="14"/>
  <c r="L13" i="14"/>
  <c r="J13" i="14"/>
  <c r="I12" i="14"/>
  <c r="K12" i="14"/>
  <c r="O26" i="14"/>
  <c r="J16" i="14"/>
  <c r="I16" i="14"/>
  <c r="J20" i="14"/>
  <c r="I29" i="14"/>
  <c r="J29" i="14"/>
  <c r="J24" i="14"/>
  <c r="I24" i="14"/>
  <c r="J28" i="14"/>
  <c r="J36" i="14"/>
  <c r="I30" i="14"/>
  <c r="J30" i="14"/>
  <c r="J34" i="14"/>
  <c r="I34" i="14"/>
  <c r="K19" i="14"/>
  <c r="I19" i="14"/>
  <c r="I25" i="14"/>
  <c r="I31" i="14"/>
  <c r="K31" i="14"/>
  <c r="J11" i="14"/>
  <c r="I17" i="14"/>
  <c r="I21" i="14"/>
  <c r="O32" i="14"/>
  <c r="K33" i="14"/>
  <c r="J33" i="14"/>
  <c r="K37" i="14"/>
  <c r="I37" i="14"/>
  <c r="I15" i="14"/>
  <c r="N15" i="14"/>
  <c r="K24" i="13"/>
  <c r="I24" i="13"/>
  <c r="O34" i="13"/>
  <c r="K9" i="13"/>
  <c r="K11" i="13"/>
  <c r="M11" i="13"/>
  <c r="K15" i="13"/>
  <c r="M15" i="13"/>
  <c r="J12" i="13"/>
  <c r="L12" i="13"/>
  <c r="J16" i="13"/>
  <c r="L16" i="13"/>
  <c r="K19" i="13"/>
  <c r="I19" i="13"/>
  <c r="J20" i="13"/>
  <c r="K31" i="13"/>
  <c r="N31" i="13"/>
  <c r="K35" i="13"/>
  <c r="N35" i="13"/>
  <c r="N18" i="13"/>
  <c r="J30" i="13"/>
  <c r="N14" i="13"/>
  <c r="I17" i="13"/>
  <c r="K17" i="13"/>
  <c r="K22" i="13"/>
  <c r="I29" i="13"/>
  <c r="M31" i="8"/>
  <c r="M14" i="12"/>
  <c r="J10" i="14"/>
  <c r="M22" i="14"/>
  <c r="L22" i="14"/>
  <c r="L23" i="14"/>
  <c r="I23" i="14"/>
  <c r="L27" i="14"/>
  <c r="M27" i="14"/>
  <c r="N35" i="14"/>
  <c r="L35" i="14"/>
  <c r="M14" i="14"/>
  <c r="L14" i="14"/>
  <c r="N13" i="14"/>
  <c r="N12" i="14"/>
  <c r="L12" i="14"/>
  <c r="M26" i="14"/>
  <c r="N26" i="14"/>
  <c r="O16" i="14"/>
  <c r="L16" i="14"/>
  <c r="O20" i="14"/>
  <c r="M20" i="14"/>
  <c r="L29" i="14"/>
  <c r="M29" i="14"/>
  <c r="O24" i="14"/>
  <c r="L24" i="14"/>
  <c r="O28" i="14"/>
  <c r="M28" i="14"/>
  <c r="M36" i="14"/>
  <c r="O36" i="14"/>
  <c r="O30" i="14"/>
  <c r="M30" i="14"/>
  <c r="O34" i="14"/>
  <c r="L34" i="14"/>
  <c r="L19" i="14"/>
  <c r="N19" i="14"/>
  <c r="N25" i="14"/>
  <c r="O25" i="14"/>
  <c r="N31" i="14"/>
  <c r="M31" i="14"/>
  <c r="O11" i="14"/>
  <c r="M11" i="14"/>
  <c r="N17" i="14"/>
  <c r="O17" i="14"/>
  <c r="N21" i="14"/>
  <c r="L21" i="14"/>
  <c r="M32" i="14"/>
  <c r="N32" i="14"/>
  <c r="L33" i="14"/>
  <c r="M33" i="14"/>
  <c r="L37" i="14"/>
  <c r="N37" i="14"/>
  <c r="L15" i="14"/>
  <c r="K15" i="14"/>
  <c r="L24" i="13"/>
  <c r="O24" i="13"/>
  <c r="M34" i="13"/>
  <c r="N34" i="13"/>
  <c r="N9" i="13"/>
  <c r="J9" i="13"/>
  <c r="L11" i="13"/>
  <c r="N11" i="13"/>
  <c r="L15" i="13"/>
  <c r="N15" i="13"/>
  <c r="O12" i="13"/>
  <c r="M12" i="13"/>
  <c r="O16" i="13"/>
  <c r="M16" i="13"/>
  <c r="L19" i="13"/>
  <c r="N19" i="13"/>
  <c r="O20" i="13"/>
  <c r="M20" i="13"/>
  <c r="L31" i="13"/>
  <c r="M31" i="13"/>
  <c r="L35" i="13"/>
  <c r="M35" i="13"/>
  <c r="M18" i="13"/>
  <c r="K18" i="13"/>
  <c r="M30" i="13"/>
  <c r="N30" i="13"/>
  <c r="M14" i="13"/>
  <c r="O14" i="13"/>
  <c r="N17" i="13"/>
  <c r="N22" i="13"/>
  <c r="O22" i="13"/>
  <c r="M11" i="9"/>
  <c r="I10" i="14"/>
  <c r="N10" i="14"/>
  <c r="I22" i="14"/>
  <c r="K22" i="14"/>
  <c r="N23" i="14"/>
  <c r="I27" i="14"/>
  <c r="J35" i="14"/>
  <c r="I14" i="14"/>
  <c r="K14" i="14"/>
  <c r="M13" i="14"/>
  <c r="K13" i="14"/>
  <c r="J12" i="14"/>
  <c r="I26" i="14"/>
  <c r="J26" i="14"/>
  <c r="K16" i="14"/>
  <c r="K20" i="14"/>
  <c r="I20" i="14"/>
  <c r="K29" i="14"/>
  <c r="K24" i="14"/>
  <c r="K28" i="14"/>
  <c r="I28" i="14"/>
  <c r="I36" i="14"/>
  <c r="K36" i="14"/>
  <c r="K30" i="14"/>
  <c r="K34" i="14"/>
  <c r="J19" i="14"/>
  <c r="J25" i="14"/>
  <c r="K25" i="14"/>
  <c r="J31" i="14"/>
  <c r="K11" i="14"/>
  <c r="I11" i="14"/>
  <c r="J17" i="14"/>
  <c r="K17" i="14"/>
  <c r="J21" i="14"/>
  <c r="K21" i="14"/>
  <c r="I32" i="14"/>
  <c r="K32" i="14"/>
  <c r="I33" i="14"/>
  <c r="J37" i="14"/>
  <c r="J15" i="14"/>
  <c r="J24" i="13"/>
  <c r="I34" i="13"/>
  <c r="J34" i="13"/>
  <c r="M9" i="13"/>
  <c r="L9" i="13"/>
  <c r="J11" i="13"/>
  <c r="J15" i="13"/>
  <c r="K12" i="13"/>
  <c r="I12" i="13"/>
  <c r="K16" i="13"/>
  <c r="I16" i="13"/>
  <c r="J19" i="13"/>
  <c r="K20" i="13"/>
  <c r="I20" i="13"/>
  <c r="I31" i="13"/>
  <c r="I35" i="13"/>
  <c r="I18" i="13"/>
  <c r="J18" i="13"/>
  <c r="I30" i="13"/>
  <c r="K30" i="13"/>
  <c r="I14" i="13"/>
  <c r="K14" i="13"/>
  <c r="J17" i="13"/>
  <c r="O17" i="13"/>
  <c r="J22" i="13"/>
  <c r="M10" i="12"/>
  <c r="M10" i="14"/>
  <c r="O10" i="14"/>
  <c r="N22" i="14"/>
  <c r="O22" i="14"/>
  <c r="O23" i="14"/>
  <c r="M23" i="14"/>
  <c r="O27" i="14"/>
  <c r="N27" i="14"/>
  <c r="M35" i="14"/>
  <c r="O35" i="14"/>
  <c r="N14" i="14"/>
  <c r="O14" i="14"/>
  <c r="I13" i="14"/>
  <c r="O13" i="14"/>
  <c r="M12" i="14"/>
  <c r="O12" i="14"/>
  <c r="L26" i="14"/>
  <c r="K26" i="14"/>
  <c r="N16" i="14"/>
  <c r="M16" i="14"/>
  <c r="N20" i="14"/>
  <c r="L20" i="14"/>
  <c r="N29" i="14"/>
  <c r="O29" i="14"/>
  <c r="N24" i="14"/>
  <c r="M24" i="14"/>
  <c r="N28" i="14"/>
  <c r="L28" i="14"/>
  <c r="L36" i="14"/>
  <c r="N36" i="14"/>
  <c r="N30" i="14"/>
  <c r="L30" i="14"/>
  <c r="N34" i="14"/>
  <c r="M34" i="14"/>
  <c r="O19" i="14"/>
  <c r="M19" i="14"/>
  <c r="M25" i="14"/>
  <c r="L25" i="14"/>
  <c r="O31" i="14"/>
  <c r="L31" i="14"/>
  <c r="N11" i="14"/>
  <c r="L11" i="14"/>
  <c r="M17" i="14"/>
  <c r="L17" i="14"/>
  <c r="M21" i="14"/>
  <c r="O21" i="14"/>
  <c r="L32" i="14"/>
  <c r="J32" i="14"/>
  <c r="O33" i="14"/>
  <c r="N33" i="14"/>
  <c r="O37" i="14"/>
  <c r="M37" i="14"/>
  <c r="M15" i="14"/>
  <c r="O15" i="14"/>
  <c r="M24" i="13"/>
  <c r="N24" i="13"/>
  <c r="L34" i="13"/>
  <c r="K34" i="13"/>
  <c r="I9" i="13"/>
  <c r="O9" i="13"/>
  <c r="O11" i="13"/>
  <c r="I11" i="13"/>
  <c r="O15" i="13"/>
  <c r="I15" i="13"/>
  <c r="N12" i="13"/>
  <c r="N16" i="13"/>
  <c r="O19" i="13"/>
  <c r="M19" i="13"/>
  <c r="N20" i="13"/>
  <c r="L20" i="13"/>
  <c r="O31" i="13"/>
  <c r="J31" i="13"/>
  <c r="O35" i="13"/>
  <c r="J35" i="13"/>
  <c r="L18" i="13"/>
  <c r="O18" i="13"/>
  <c r="L30" i="13"/>
  <c r="O30" i="13"/>
  <c r="L14" i="13"/>
  <c r="J14" i="13"/>
  <c r="M17" i="13"/>
  <c r="L17" i="13"/>
  <c r="L22" i="13"/>
  <c r="N29" i="13"/>
  <c r="J25" i="13"/>
  <c r="L25" i="13"/>
  <c r="J21" i="13"/>
  <c r="I26" i="13"/>
  <c r="J26" i="13"/>
  <c r="I10" i="13"/>
  <c r="N10" i="13"/>
  <c r="I23" i="13"/>
  <c r="J23" i="13"/>
  <c r="M27" i="13"/>
  <c r="J33" i="13"/>
  <c r="K33" i="13"/>
  <c r="K28" i="13"/>
  <c r="K32" i="13"/>
  <c r="N10" i="12"/>
  <c r="I33" i="12"/>
  <c r="J8" i="12"/>
  <c r="M11" i="12"/>
  <c r="L11" i="12"/>
  <c r="M15" i="12"/>
  <c r="O15" i="12"/>
  <c r="L16" i="12"/>
  <c r="N16" i="12"/>
  <c r="O13" i="12"/>
  <c r="M13" i="12"/>
  <c r="N27" i="12"/>
  <c r="O27" i="12"/>
  <c r="O30" i="12"/>
  <c r="M34" i="12"/>
  <c r="N34" i="12"/>
  <c r="N9" i="12"/>
  <c r="M9" i="12"/>
  <c r="L12" i="12"/>
  <c r="O12" i="12"/>
  <c r="N17" i="12"/>
  <c r="M17" i="12"/>
  <c r="N25" i="12"/>
  <c r="L25" i="12"/>
  <c r="O19" i="12"/>
  <c r="J19" i="12"/>
  <c r="M26" i="12"/>
  <c r="O26" i="12"/>
  <c r="L23" i="12"/>
  <c r="N23" i="12"/>
  <c r="O24" i="12"/>
  <c r="I24" i="12"/>
  <c r="M18" i="12"/>
  <c r="N18" i="12"/>
  <c r="L35" i="12"/>
  <c r="M35" i="12"/>
  <c r="L29" i="12"/>
  <c r="M29" i="12"/>
  <c r="O32" i="12"/>
  <c r="L32" i="12"/>
  <c r="N21" i="12"/>
  <c r="O21" i="12"/>
  <c r="M22" i="12"/>
  <c r="K22" i="12"/>
  <c r="N20" i="12"/>
  <c r="O20" i="12"/>
  <c r="M28" i="12"/>
  <c r="J28" i="12"/>
  <c r="L31" i="12"/>
  <c r="M31" i="12"/>
  <c r="J10" i="8"/>
  <c r="L10" i="8"/>
  <c r="M14" i="11"/>
  <c r="L14" i="11"/>
  <c r="K16" i="11"/>
  <c r="I16" i="11"/>
  <c r="K20" i="11"/>
  <c r="I20" i="11"/>
  <c r="I35" i="11"/>
  <c r="K35" i="11"/>
  <c r="J32" i="11"/>
  <c r="J36" i="11"/>
  <c r="K33" i="11"/>
  <c r="I33" i="11"/>
  <c r="K37" i="11"/>
  <c r="I37" i="11"/>
  <c r="I22" i="13"/>
  <c r="J29" i="13"/>
  <c r="L29" i="13"/>
  <c r="O25" i="13"/>
  <c r="I25" i="13"/>
  <c r="M21" i="13"/>
  <c r="K21" i="13"/>
  <c r="L26" i="13"/>
  <c r="O26" i="13"/>
  <c r="L10" i="13"/>
  <c r="K10" i="13"/>
  <c r="L23" i="13"/>
  <c r="N23" i="13"/>
  <c r="K27" i="13"/>
  <c r="N27" i="13"/>
  <c r="M33" i="13"/>
  <c r="L33" i="13"/>
  <c r="L28" i="13"/>
  <c r="N28" i="13"/>
  <c r="N32" i="13"/>
  <c r="I32" i="13"/>
  <c r="J14" i="12"/>
  <c r="K10" i="12"/>
  <c r="N33" i="12"/>
  <c r="O33" i="12"/>
  <c r="O8" i="12"/>
  <c r="L8" i="12"/>
  <c r="I11" i="12"/>
  <c r="J11" i="12"/>
  <c r="I15" i="12"/>
  <c r="K15" i="12"/>
  <c r="J16" i="12"/>
  <c r="K13" i="12"/>
  <c r="I13" i="12"/>
  <c r="J27" i="12"/>
  <c r="M27" i="12"/>
  <c r="K30" i="12"/>
  <c r="M30" i="12"/>
  <c r="I34" i="12"/>
  <c r="J34" i="12"/>
  <c r="J9" i="12"/>
  <c r="I9" i="12"/>
  <c r="M12" i="12"/>
  <c r="J17" i="12"/>
  <c r="J25" i="12"/>
  <c r="K25" i="12"/>
  <c r="K19" i="12"/>
  <c r="I19" i="12"/>
  <c r="I26" i="12"/>
  <c r="N26" i="12"/>
  <c r="M23" i="12"/>
  <c r="K24" i="12"/>
  <c r="I18" i="12"/>
  <c r="I35" i="12"/>
  <c r="J29" i="12"/>
  <c r="K32" i="12"/>
  <c r="J21" i="12"/>
  <c r="I22" i="12"/>
  <c r="J22" i="12"/>
  <c r="J20" i="12"/>
  <c r="K20" i="12"/>
  <c r="I28" i="12"/>
  <c r="O28" i="12"/>
  <c r="I31" i="12"/>
  <c r="N10" i="8"/>
  <c r="I10" i="8"/>
  <c r="L31" i="8"/>
  <c r="I14" i="11"/>
  <c r="K14" i="11"/>
  <c r="L16" i="11"/>
  <c r="N16" i="11"/>
  <c r="L20" i="11"/>
  <c r="N20" i="11"/>
  <c r="N35" i="11"/>
  <c r="L35" i="11"/>
  <c r="M32" i="11"/>
  <c r="O32" i="11"/>
  <c r="M36" i="11"/>
  <c r="O36" i="11"/>
  <c r="L33" i="11"/>
  <c r="N33" i="11"/>
  <c r="M22" i="13"/>
  <c r="M29" i="13"/>
  <c r="O29" i="13"/>
  <c r="K25" i="13"/>
  <c r="I21" i="13"/>
  <c r="O21" i="13"/>
  <c r="K26" i="13"/>
  <c r="J10" i="13"/>
  <c r="K23" i="13"/>
  <c r="O27" i="13"/>
  <c r="I27" i="13"/>
  <c r="I33" i="13"/>
  <c r="J28" i="13"/>
  <c r="I28" i="13"/>
  <c r="J32" i="13"/>
  <c r="M32" i="13"/>
  <c r="K14" i="12"/>
  <c r="O14" i="12"/>
  <c r="J10" i="12"/>
  <c r="J33" i="12"/>
  <c r="K33" i="12"/>
  <c r="K8" i="12"/>
  <c r="M8" i="12"/>
  <c r="O11" i="12"/>
  <c r="L15" i="12"/>
  <c r="J15" i="12"/>
  <c r="O16" i="12"/>
  <c r="M16" i="12"/>
  <c r="N13" i="12"/>
  <c r="L27" i="12"/>
  <c r="N30" i="12"/>
  <c r="L30" i="12"/>
  <c r="O34" i="12"/>
  <c r="L9" i="12"/>
  <c r="O9" i="12"/>
  <c r="N12" i="12"/>
  <c r="I12" i="12"/>
  <c r="O17" i="12"/>
  <c r="L17" i="12"/>
  <c r="M25" i="12"/>
  <c r="O25" i="12"/>
  <c r="L19" i="12"/>
  <c r="N19" i="12"/>
  <c r="L26" i="12"/>
  <c r="J26" i="12"/>
  <c r="O23" i="12"/>
  <c r="I23" i="12"/>
  <c r="N24" i="12"/>
  <c r="L24" i="12"/>
  <c r="O18" i="12"/>
  <c r="L18" i="12"/>
  <c r="N35" i="12"/>
  <c r="O35" i="12"/>
  <c r="O29" i="12"/>
  <c r="N29" i="12"/>
  <c r="M32" i="12"/>
  <c r="N32" i="12"/>
  <c r="M21" i="12"/>
  <c r="K21" i="12"/>
  <c r="L22" i="12"/>
  <c r="N22" i="12"/>
  <c r="M20" i="12"/>
  <c r="L20" i="12"/>
  <c r="L28" i="12"/>
  <c r="K28" i="12"/>
  <c r="N31" i="12"/>
  <c r="O31" i="12"/>
  <c r="K10" i="8"/>
  <c r="M10" i="8"/>
  <c r="N14" i="11"/>
  <c r="J16" i="11"/>
  <c r="J20" i="11"/>
  <c r="J35" i="11"/>
  <c r="I32" i="11"/>
  <c r="K32" i="11"/>
  <c r="I36" i="11"/>
  <c r="K36" i="11"/>
  <c r="K29" i="13"/>
  <c r="N25" i="13"/>
  <c r="M25" i="13"/>
  <c r="N21" i="13"/>
  <c r="L21" i="13"/>
  <c r="M26" i="13"/>
  <c r="N26" i="13"/>
  <c r="M10" i="13"/>
  <c r="O10" i="13"/>
  <c r="M23" i="13"/>
  <c r="O23" i="13"/>
  <c r="L27" i="13"/>
  <c r="J27" i="13"/>
  <c r="N33" i="13"/>
  <c r="O33" i="13"/>
  <c r="O28" i="13"/>
  <c r="M28" i="13"/>
  <c r="O32" i="13"/>
  <c r="L32" i="13"/>
  <c r="L10" i="12"/>
  <c r="I10" i="12"/>
  <c r="O10" i="12"/>
  <c r="L33" i="12"/>
  <c r="M33" i="12"/>
  <c r="N8" i="12"/>
  <c r="I8" i="12"/>
  <c r="K11" i="12"/>
  <c r="N11" i="12"/>
  <c r="N15" i="12"/>
  <c r="K16" i="12"/>
  <c r="I16" i="12"/>
  <c r="J13" i="12"/>
  <c r="L13" i="12"/>
  <c r="K27" i="12"/>
  <c r="I27" i="12"/>
  <c r="J30" i="12"/>
  <c r="I30" i="12"/>
  <c r="K34" i="12"/>
  <c r="L34" i="12"/>
  <c r="K9" i="12"/>
  <c r="J12" i="12"/>
  <c r="K12" i="12"/>
  <c r="I17" i="12"/>
  <c r="K17" i="12"/>
  <c r="I25" i="12"/>
  <c r="M19" i="12"/>
  <c r="K26" i="12"/>
  <c r="K23" i="12"/>
  <c r="J23" i="12"/>
  <c r="J24" i="12"/>
  <c r="M24" i="12"/>
  <c r="J18" i="12"/>
  <c r="K18" i="12"/>
  <c r="J35" i="12"/>
  <c r="K35" i="12"/>
  <c r="K29" i="12"/>
  <c r="I29" i="12"/>
  <c r="I32" i="12"/>
  <c r="J32" i="12"/>
  <c r="I21" i="12"/>
  <c r="L21" i="12"/>
  <c r="O22" i="12"/>
  <c r="I20" i="12"/>
  <c r="N28" i="12"/>
  <c r="J31" i="12"/>
  <c r="K31" i="12"/>
  <c r="O10" i="8"/>
  <c r="J31" i="8"/>
  <c r="J14" i="11"/>
  <c r="O14" i="11"/>
  <c r="O16" i="11"/>
  <c r="M16" i="11"/>
  <c r="O20" i="11"/>
  <c r="M20" i="11"/>
  <c r="M35" i="11"/>
  <c r="O35" i="11"/>
  <c r="L32" i="11"/>
  <c r="N32" i="11"/>
  <c r="L36" i="11"/>
  <c r="N36" i="11"/>
  <c r="O33" i="11"/>
  <c r="M33" i="11"/>
  <c r="O37" i="11"/>
  <c r="L12" i="11"/>
  <c r="M12" i="11"/>
  <c r="M15" i="11"/>
  <c r="K15" i="11"/>
  <c r="M25" i="11"/>
  <c r="N25" i="11"/>
  <c r="M19" i="11"/>
  <c r="O19" i="11"/>
  <c r="L11" i="11"/>
  <c r="N11" i="11"/>
  <c r="N18" i="11"/>
  <c r="L18" i="11"/>
  <c r="M21" i="11"/>
  <c r="K21" i="11"/>
  <c r="N24" i="11"/>
  <c r="O24" i="11"/>
  <c r="N28" i="11"/>
  <c r="L28" i="11"/>
  <c r="L22" i="11"/>
  <c r="M22" i="11"/>
  <c r="L26" i="11"/>
  <c r="M26" i="11"/>
  <c r="N31" i="11"/>
  <c r="L31" i="11"/>
  <c r="O23" i="11"/>
  <c r="L23" i="11"/>
  <c r="O27" i="11"/>
  <c r="M27" i="11"/>
  <c r="O30" i="11"/>
  <c r="O34" i="11"/>
  <c r="M34" i="11"/>
  <c r="O13" i="11"/>
  <c r="M13" i="11"/>
  <c r="O17" i="11"/>
  <c r="M17" i="11"/>
  <c r="L29" i="11"/>
  <c r="O29" i="11"/>
  <c r="O11" i="10"/>
  <c r="M11" i="10"/>
  <c r="M24" i="10"/>
  <c r="J24" i="10"/>
  <c r="N27" i="10"/>
  <c r="O27" i="10"/>
  <c r="M36" i="10"/>
  <c r="K36" i="10"/>
  <c r="N31" i="10"/>
  <c r="O31" i="10"/>
  <c r="L14" i="10"/>
  <c r="N14" i="10"/>
  <c r="L25" i="10"/>
  <c r="J25" i="10"/>
  <c r="L29" i="10"/>
  <c r="J29" i="10"/>
  <c r="L37" i="10"/>
  <c r="N37" i="10"/>
  <c r="O22" i="10"/>
  <c r="I22" i="10"/>
  <c r="O26" i="10"/>
  <c r="I26" i="10"/>
  <c r="M32" i="10"/>
  <c r="O32" i="10"/>
  <c r="N12" i="10"/>
  <c r="L12" i="10"/>
  <c r="L10" i="10"/>
  <c r="J10" i="10"/>
  <c r="J17" i="10"/>
  <c r="K17" i="10"/>
  <c r="O21" i="10"/>
  <c r="M21" i="10"/>
  <c r="I28" i="10"/>
  <c r="J28" i="10"/>
  <c r="J35" i="10"/>
  <c r="K35" i="10"/>
  <c r="J33" i="10"/>
  <c r="K30" i="10"/>
  <c r="K34" i="10"/>
  <c r="J34" i="10"/>
  <c r="I15" i="10"/>
  <c r="J23" i="10"/>
  <c r="M23" i="10"/>
  <c r="I19" i="10"/>
  <c r="K16" i="10"/>
  <c r="M16" i="10"/>
  <c r="K20" i="10"/>
  <c r="I20" i="10"/>
  <c r="N37" i="11"/>
  <c r="K12" i="11"/>
  <c r="I15" i="11"/>
  <c r="J15" i="11"/>
  <c r="I25" i="11"/>
  <c r="J25" i="11"/>
  <c r="I19" i="11"/>
  <c r="K19" i="11"/>
  <c r="J11" i="11"/>
  <c r="J18" i="11"/>
  <c r="I21" i="11"/>
  <c r="J24" i="11"/>
  <c r="K24" i="11"/>
  <c r="J28" i="11"/>
  <c r="I22" i="11"/>
  <c r="I26" i="11"/>
  <c r="J31" i="11"/>
  <c r="K23" i="11"/>
  <c r="K27" i="11"/>
  <c r="I27" i="11"/>
  <c r="K30" i="11"/>
  <c r="M30" i="11"/>
  <c r="K34" i="11"/>
  <c r="I34" i="11"/>
  <c r="K13" i="11"/>
  <c r="K17" i="11"/>
  <c r="I17" i="11"/>
  <c r="J29" i="11"/>
  <c r="K11" i="10"/>
  <c r="I11" i="10"/>
  <c r="I24" i="10"/>
  <c r="N24" i="10"/>
  <c r="J27" i="10"/>
  <c r="K27" i="10"/>
  <c r="I36" i="10"/>
  <c r="J31" i="10"/>
  <c r="M31" i="10"/>
  <c r="J14" i="10"/>
  <c r="N25" i="10"/>
  <c r="M29" i="10"/>
  <c r="K37" i="10"/>
  <c r="K22" i="10"/>
  <c r="M22" i="10"/>
  <c r="K26" i="10"/>
  <c r="N26" i="10"/>
  <c r="I32" i="10"/>
  <c r="J32" i="10"/>
  <c r="J12" i="10"/>
  <c r="O10" i="10"/>
  <c r="M10" i="10"/>
  <c r="M17" i="10"/>
  <c r="L17" i="10"/>
  <c r="J21" i="10"/>
  <c r="L28" i="10"/>
  <c r="O28" i="10"/>
  <c r="M35" i="10"/>
  <c r="O35" i="10"/>
  <c r="M33" i="10"/>
  <c r="N33" i="10"/>
  <c r="L30" i="10"/>
  <c r="N30" i="10"/>
  <c r="M34" i="10"/>
  <c r="N34" i="10"/>
  <c r="O15" i="10"/>
  <c r="M15" i="10"/>
  <c r="K23" i="10"/>
  <c r="O19" i="10"/>
  <c r="J19" i="10"/>
  <c r="J16" i="10"/>
  <c r="J33" i="11"/>
  <c r="J37" i="11"/>
  <c r="N12" i="11"/>
  <c r="O12" i="11"/>
  <c r="L15" i="11"/>
  <c r="O15" i="11"/>
  <c r="L25" i="11"/>
  <c r="O25" i="11"/>
  <c r="L19" i="11"/>
  <c r="N19" i="11"/>
  <c r="O11" i="11"/>
  <c r="M11" i="11"/>
  <c r="M18" i="11"/>
  <c r="O18" i="11"/>
  <c r="N21" i="11"/>
  <c r="O21" i="11"/>
  <c r="M24" i="11"/>
  <c r="M28" i="11"/>
  <c r="O28" i="11"/>
  <c r="O22" i="11"/>
  <c r="N22" i="11"/>
  <c r="O26" i="11"/>
  <c r="N26" i="11"/>
  <c r="M31" i="11"/>
  <c r="K31" i="11"/>
  <c r="N23" i="11"/>
  <c r="M23" i="11"/>
  <c r="N27" i="11"/>
  <c r="L27" i="11"/>
  <c r="N30" i="11"/>
  <c r="L30" i="11"/>
  <c r="N34" i="11"/>
  <c r="L34" i="11"/>
  <c r="N13" i="11"/>
  <c r="L13" i="11"/>
  <c r="N17" i="11"/>
  <c r="L17" i="11"/>
  <c r="M29" i="11"/>
  <c r="N29" i="11"/>
  <c r="N11" i="10"/>
  <c r="L11" i="10"/>
  <c r="K24" i="10"/>
  <c r="M27" i="10"/>
  <c r="N36" i="10"/>
  <c r="O36" i="10"/>
  <c r="L31" i="10"/>
  <c r="O14" i="10"/>
  <c r="M14" i="10"/>
  <c r="K25" i="10"/>
  <c r="I25" i="10"/>
  <c r="K29" i="10"/>
  <c r="N29" i="10"/>
  <c r="M37" i="10"/>
  <c r="J37" i="10"/>
  <c r="J22" i="10"/>
  <c r="L26" i="10"/>
  <c r="M26" i="10"/>
  <c r="L32" i="10"/>
  <c r="N32" i="10"/>
  <c r="M12" i="10"/>
  <c r="O12" i="10"/>
  <c r="K10" i="10"/>
  <c r="I10" i="10"/>
  <c r="I17" i="10"/>
  <c r="N21" i="10"/>
  <c r="K21" i="10"/>
  <c r="K28" i="10"/>
  <c r="I35" i="10"/>
  <c r="K33" i="10"/>
  <c r="I33" i="10"/>
  <c r="J30" i="10"/>
  <c r="I30" i="10"/>
  <c r="L37" i="11"/>
  <c r="M37" i="11"/>
  <c r="I12" i="11"/>
  <c r="J12" i="11"/>
  <c r="N15" i="11"/>
  <c r="K25" i="11"/>
  <c r="J19" i="11"/>
  <c r="K11" i="11"/>
  <c r="I11" i="11"/>
  <c r="I18" i="11"/>
  <c r="K18" i="11"/>
  <c r="J21" i="11"/>
  <c r="L21" i="11"/>
  <c r="I24" i="11"/>
  <c r="L24" i="11"/>
  <c r="I28" i="11"/>
  <c r="K28" i="11"/>
  <c r="K22" i="11"/>
  <c r="J22" i="11"/>
  <c r="K26" i="11"/>
  <c r="J26" i="11"/>
  <c r="I31" i="11"/>
  <c r="O31" i="11"/>
  <c r="J23" i="11"/>
  <c r="I23" i="11"/>
  <c r="J27" i="11"/>
  <c r="J30" i="11"/>
  <c r="I30" i="11"/>
  <c r="J34" i="11"/>
  <c r="I13" i="11"/>
  <c r="J13" i="11"/>
  <c r="J17" i="11"/>
  <c r="K29" i="11"/>
  <c r="I29" i="11"/>
  <c r="J11" i="10"/>
  <c r="O24" i="10"/>
  <c r="L24" i="10"/>
  <c r="I27" i="10"/>
  <c r="L27" i="10"/>
  <c r="J36" i="10"/>
  <c r="L36" i="10"/>
  <c r="K31" i="10"/>
  <c r="I31" i="10"/>
  <c r="K14" i="10"/>
  <c r="I14" i="10"/>
  <c r="O25" i="10"/>
  <c r="M25" i="10"/>
  <c r="O29" i="10"/>
  <c r="I29" i="10"/>
  <c r="I37" i="10"/>
  <c r="O37" i="10"/>
  <c r="N22" i="10"/>
  <c r="L22" i="10"/>
  <c r="J26" i="10"/>
  <c r="K32" i="10"/>
  <c r="I12" i="10"/>
  <c r="K12" i="10"/>
  <c r="N10" i="10"/>
  <c r="N17" i="10"/>
  <c r="O17" i="10"/>
  <c r="L21" i="10"/>
  <c r="I21" i="10"/>
  <c r="M28" i="10"/>
  <c r="N28" i="10"/>
  <c r="N35" i="10"/>
  <c r="L35" i="10"/>
  <c r="L33" i="10"/>
  <c r="O33" i="10"/>
  <c r="O30" i="10"/>
  <c r="M30" i="10"/>
  <c r="O34" i="10"/>
  <c r="L34" i="10"/>
  <c r="L15" i="10"/>
  <c r="N15" i="10"/>
  <c r="N23" i="10"/>
  <c r="I23" i="10"/>
  <c r="L19" i="10"/>
  <c r="J15" i="10"/>
  <c r="L23" i="10"/>
  <c r="N19" i="10"/>
  <c r="J20" i="10"/>
  <c r="M13" i="10"/>
  <c r="O13" i="10"/>
  <c r="K11" i="9"/>
  <c r="N19" i="9"/>
  <c r="L19" i="9"/>
  <c r="O30" i="9"/>
  <c r="L30" i="9"/>
  <c r="O34" i="9"/>
  <c r="M16" i="9"/>
  <c r="N16" i="9"/>
  <c r="L12" i="9"/>
  <c r="N12" i="9"/>
  <c r="N15" i="9"/>
  <c r="L15" i="9"/>
  <c r="M24" i="9"/>
  <c r="N24" i="9"/>
  <c r="M20" i="9"/>
  <c r="O20" i="9"/>
  <c r="O14" i="9"/>
  <c r="N14" i="9"/>
  <c r="O18" i="9"/>
  <c r="M18" i="9"/>
  <c r="M28" i="9"/>
  <c r="O28" i="9"/>
  <c r="M32" i="9"/>
  <c r="J32" i="9"/>
  <c r="L13" i="9"/>
  <c r="J13" i="9"/>
  <c r="L17" i="9"/>
  <c r="N17" i="9"/>
  <c r="L21" i="9"/>
  <c r="N21" i="9"/>
  <c r="N23" i="9"/>
  <c r="O23" i="9"/>
  <c r="N27" i="9"/>
  <c r="L27" i="9"/>
  <c r="N35" i="9"/>
  <c r="L35" i="9"/>
  <c r="M36" i="9"/>
  <c r="O36" i="9"/>
  <c r="L33" i="9"/>
  <c r="M33" i="9"/>
  <c r="L37" i="9"/>
  <c r="N37" i="9"/>
  <c r="L29" i="9"/>
  <c r="J29" i="9"/>
  <c r="L25" i="9"/>
  <c r="M25" i="9"/>
  <c r="O22" i="9"/>
  <c r="M22" i="9"/>
  <c r="O26" i="9"/>
  <c r="M26" i="9"/>
  <c r="N31" i="9"/>
  <c r="O31" i="9"/>
  <c r="O13" i="8"/>
  <c r="I31" i="8"/>
  <c r="K13" i="8"/>
  <c r="O12" i="8"/>
  <c r="O16" i="8"/>
  <c r="J16" i="8"/>
  <c r="L20" i="8"/>
  <c r="J20" i="8"/>
  <c r="M11" i="8"/>
  <c r="N25" i="8"/>
  <c r="O25" i="8"/>
  <c r="M35" i="8"/>
  <c r="O35" i="8"/>
  <c r="N30" i="8"/>
  <c r="N34" i="8"/>
  <c r="L34" i="8"/>
  <c r="L15" i="8"/>
  <c r="O15" i="8"/>
  <c r="M27" i="8"/>
  <c r="K27" i="8"/>
  <c r="M14" i="8"/>
  <c r="N14" i="8"/>
  <c r="N18" i="8"/>
  <c r="O24" i="8"/>
  <c r="L24" i="8"/>
  <c r="L28" i="8"/>
  <c r="N28" i="8"/>
  <c r="M23" i="8"/>
  <c r="O23" i="8"/>
  <c r="O17" i="8"/>
  <c r="I17" i="8"/>
  <c r="O21" i="8"/>
  <c r="I21" i="8"/>
  <c r="O29" i="8"/>
  <c r="M29" i="8"/>
  <c r="M22" i="8"/>
  <c r="N22" i="8"/>
  <c r="M26" i="8"/>
  <c r="J26" i="8"/>
  <c r="L32" i="8"/>
  <c r="N32" i="8"/>
  <c r="L36" i="8"/>
  <c r="J36" i="8"/>
  <c r="O33" i="8"/>
  <c r="I33" i="8"/>
  <c r="O37" i="8"/>
  <c r="M37" i="8"/>
  <c r="M19" i="8"/>
  <c r="O19" i="8"/>
  <c r="K15" i="8"/>
  <c r="L27" i="8"/>
  <c r="O18" i="8"/>
  <c r="M24" i="8"/>
  <c r="O28" i="8"/>
  <c r="N23" i="8"/>
  <c r="L17" i="8"/>
  <c r="L21" i="8"/>
  <c r="L29" i="8"/>
  <c r="O22" i="8"/>
  <c r="O26" i="8"/>
  <c r="M32" i="8"/>
  <c r="M36" i="8"/>
  <c r="L33" i="8"/>
  <c r="N33" i="8"/>
  <c r="N37" i="8"/>
  <c r="N19" i="8"/>
  <c r="I17" i="9"/>
  <c r="I23" i="9"/>
  <c r="K27" i="9"/>
  <c r="K35" i="9"/>
  <c r="K33" i="9"/>
  <c r="K37" i="9"/>
  <c r="M29" i="9"/>
  <c r="K25" i="9"/>
  <c r="I22" i="9"/>
  <c r="J26" i="9"/>
  <c r="L12" i="8"/>
  <c r="I16" i="8"/>
  <c r="I20" i="8"/>
  <c r="L11" i="8"/>
  <c r="J35" i="8"/>
  <c r="I30" i="8"/>
  <c r="J15" i="8"/>
  <c r="K15" i="10"/>
  <c r="O16" i="10"/>
  <c r="L16" i="10"/>
  <c r="M20" i="10"/>
  <c r="I13" i="10"/>
  <c r="K13" i="10"/>
  <c r="N11" i="9"/>
  <c r="J19" i="9"/>
  <c r="K30" i="9"/>
  <c r="I30" i="9"/>
  <c r="K34" i="9"/>
  <c r="M34" i="9"/>
  <c r="I16" i="9"/>
  <c r="J16" i="9"/>
  <c r="J12" i="9"/>
  <c r="J15" i="9"/>
  <c r="K15" i="9"/>
  <c r="I24" i="9"/>
  <c r="J24" i="9"/>
  <c r="I20" i="9"/>
  <c r="K20" i="9"/>
  <c r="K14" i="9"/>
  <c r="I14" i="9"/>
  <c r="K18" i="9"/>
  <c r="I18" i="9"/>
  <c r="I28" i="9"/>
  <c r="K28" i="9"/>
  <c r="I32" i="9"/>
  <c r="O32" i="9"/>
  <c r="N13" i="9"/>
  <c r="J17" i="9"/>
  <c r="J21" i="9"/>
  <c r="J23" i="9"/>
  <c r="K23" i="9"/>
  <c r="J27" i="9"/>
  <c r="J35" i="9"/>
  <c r="I36" i="9"/>
  <c r="K36" i="9"/>
  <c r="J33" i="9"/>
  <c r="J37" i="9"/>
  <c r="N29" i="9"/>
  <c r="I25" i="9"/>
  <c r="K22" i="9"/>
  <c r="K26" i="9"/>
  <c r="L26" i="9"/>
  <c r="J31" i="9"/>
  <c r="L31" i="9"/>
  <c r="J13" i="8"/>
  <c r="M13" i="8"/>
  <c r="K12" i="8"/>
  <c r="N12" i="8"/>
  <c r="K16" i="8"/>
  <c r="N20" i="8"/>
  <c r="O11" i="8"/>
  <c r="I11" i="8"/>
  <c r="J25" i="8"/>
  <c r="M25" i="8"/>
  <c r="I35" i="8"/>
  <c r="K35" i="8"/>
  <c r="J30" i="8"/>
  <c r="L30" i="8"/>
  <c r="J34" i="8"/>
  <c r="M15" i="8"/>
  <c r="I27" i="8"/>
  <c r="O27" i="8"/>
  <c r="I14" i="8"/>
  <c r="L14" i="8"/>
  <c r="J18" i="8"/>
  <c r="L18" i="8"/>
  <c r="K24" i="8"/>
  <c r="J24" i="8"/>
  <c r="J28" i="8"/>
  <c r="I23" i="8"/>
  <c r="K17" i="8"/>
  <c r="M17" i="8"/>
  <c r="K21" i="8"/>
  <c r="M21" i="8"/>
  <c r="K29" i="8"/>
  <c r="I29" i="8"/>
  <c r="I22" i="8"/>
  <c r="I26" i="8"/>
  <c r="J32" i="8"/>
  <c r="N36" i="8"/>
  <c r="K33" i="8"/>
  <c r="M33" i="8"/>
  <c r="K37" i="8"/>
  <c r="I37" i="8"/>
  <c r="I19" i="8"/>
  <c r="K19" i="8"/>
  <c r="I13" i="9"/>
  <c r="O17" i="9"/>
  <c r="M17" i="9"/>
  <c r="O21" i="9"/>
  <c r="M21" i="9"/>
  <c r="M23" i="9"/>
  <c r="M27" i="9"/>
  <c r="O27" i="9"/>
  <c r="M35" i="9"/>
  <c r="O35" i="9"/>
  <c r="L36" i="9"/>
  <c r="N36" i="9"/>
  <c r="O33" i="9"/>
  <c r="I33" i="9"/>
  <c r="O37" i="9"/>
  <c r="M37" i="9"/>
  <c r="K29" i="9"/>
  <c r="I29" i="9"/>
  <c r="O25" i="9"/>
  <c r="N25" i="9"/>
  <c r="N22" i="9"/>
  <c r="L22" i="9"/>
  <c r="N26" i="9"/>
  <c r="M31" i="9"/>
  <c r="K31" i="9"/>
  <c r="O31" i="8"/>
  <c r="L13" i="8"/>
  <c r="M12" i="8"/>
  <c r="J12" i="8"/>
  <c r="M16" i="8"/>
  <c r="N16" i="8"/>
  <c r="M20" i="8"/>
  <c r="O20" i="8"/>
  <c r="N11" i="8"/>
  <c r="J11" i="8"/>
  <c r="L25" i="8"/>
  <c r="K25" i="8"/>
  <c r="N35" i="8"/>
  <c r="L35" i="8"/>
  <c r="O30" i="8"/>
  <c r="M30" i="8"/>
  <c r="O34" i="8"/>
  <c r="M34" i="8"/>
  <c r="N15" i="8"/>
  <c r="N27" i="8"/>
  <c r="O14" i="8"/>
  <c r="M18" i="8"/>
  <c r="M28" i="8"/>
  <c r="L23" i="8"/>
  <c r="N17" i="8"/>
  <c r="N21" i="8"/>
  <c r="N29" i="8"/>
  <c r="L22" i="8"/>
  <c r="N26" i="8"/>
  <c r="O32" i="8"/>
  <c r="O36" i="8"/>
  <c r="L37" i="8"/>
  <c r="L19" i="8"/>
  <c r="K17" i="9"/>
  <c r="K21" i="9"/>
  <c r="I21" i="9"/>
  <c r="L23" i="9"/>
  <c r="I27" i="9"/>
  <c r="I35" i="9"/>
  <c r="J36" i="9"/>
  <c r="N33" i="9"/>
  <c r="I37" i="9"/>
  <c r="O29" i="9"/>
  <c r="J25" i="9"/>
  <c r="J22" i="9"/>
  <c r="I26" i="9"/>
  <c r="I31" i="9"/>
  <c r="I13" i="8"/>
  <c r="I12" i="8"/>
  <c r="L16" i="8"/>
  <c r="K20" i="8"/>
  <c r="K11" i="8"/>
  <c r="I25" i="8"/>
  <c r="K30" i="8"/>
  <c r="K34" i="8"/>
  <c r="I15" i="8"/>
  <c r="I34" i="10"/>
  <c r="O23" i="10"/>
  <c r="K19" i="10"/>
  <c r="N16" i="10"/>
  <c r="O20" i="10"/>
  <c r="L20" i="10"/>
  <c r="L13" i="10"/>
  <c r="N13" i="10"/>
  <c r="I11" i="9"/>
  <c r="O11" i="9"/>
  <c r="M19" i="9"/>
  <c r="O19" i="9"/>
  <c r="N30" i="9"/>
  <c r="N34" i="9"/>
  <c r="L34" i="9"/>
  <c r="L16" i="9"/>
  <c r="K16" i="9"/>
  <c r="O12" i="9"/>
  <c r="M12" i="9"/>
  <c r="M15" i="9"/>
  <c r="L24" i="9"/>
  <c r="O24" i="9"/>
  <c r="L20" i="9"/>
  <c r="N20" i="9"/>
  <c r="L14" i="9"/>
  <c r="M14" i="9"/>
  <c r="N18" i="9"/>
  <c r="L18" i="9"/>
  <c r="L28" i="9"/>
  <c r="N28" i="9"/>
  <c r="L32" i="9"/>
  <c r="N32" i="9"/>
  <c r="M19" i="10"/>
  <c r="I16" i="10"/>
  <c r="N20" i="10"/>
  <c r="J13" i="10"/>
  <c r="L11" i="9"/>
  <c r="J11" i="9"/>
  <c r="I19" i="9"/>
  <c r="K19" i="9"/>
  <c r="J30" i="9"/>
  <c r="M30" i="9"/>
  <c r="J34" i="9"/>
  <c r="I34" i="9"/>
  <c r="O16" i="9"/>
  <c r="K12" i="9"/>
  <c r="I12" i="9"/>
  <c r="I15" i="9"/>
  <c r="O15" i="9"/>
  <c r="K24" i="9"/>
  <c r="J20" i="9"/>
  <c r="J14" i="9"/>
  <c r="J18" i="9"/>
  <c r="J28" i="9"/>
  <c r="K32" i="9"/>
  <c r="O13" i="9"/>
  <c r="M13" i="9"/>
  <c r="I28" i="8"/>
  <c r="K22" i="8"/>
  <c r="L26" i="8"/>
  <c r="K32" i="8"/>
  <c r="J19" i="8"/>
  <c r="I32" i="8"/>
  <c r="I18" i="8"/>
  <c r="J29" i="8"/>
  <c r="K36" i="8"/>
  <c r="J27" i="8"/>
  <c r="J14" i="8"/>
  <c r="I24" i="8"/>
  <c r="K23" i="8"/>
  <c r="J21" i="8"/>
  <c r="I36" i="8"/>
  <c r="J33" i="8"/>
  <c r="I34" i="8"/>
  <c r="K18" i="8"/>
  <c r="J22" i="8"/>
  <c r="K13" i="9"/>
  <c r="N24" i="8"/>
  <c r="J17" i="8"/>
  <c r="K26" i="8"/>
  <c r="K28" i="8"/>
  <c r="K14" i="8"/>
  <c r="J23" i="8"/>
  <c r="J37" i="8"/>
  <c r="T13" i="2"/>
  <c r="T17" i="2"/>
  <c r="U13" i="5"/>
  <c r="R13" i="5"/>
  <c r="V13" i="5"/>
  <c r="W37" i="5"/>
  <c r="R37" i="5"/>
  <c r="V37" i="5"/>
  <c r="S35" i="5"/>
  <c r="R35" i="5"/>
  <c r="V35" i="5"/>
  <c r="W33" i="5"/>
  <c r="R33" i="5"/>
  <c r="X33" i="5"/>
  <c r="U31" i="5"/>
  <c r="T31" i="5"/>
  <c r="U29" i="5"/>
  <c r="X29" i="5"/>
  <c r="AA36" i="5"/>
  <c r="AB36" i="5"/>
  <c r="R34" i="5"/>
  <c r="W34" i="5"/>
  <c r="AA32" i="5"/>
  <c r="AB32" i="5"/>
  <c r="R30" i="5"/>
  <c r="W30" i="5"/>
  <c r="AA28" i="5"/>
  <c r="AB28" i="5"/>
  <c r="AE26" i="5"/>
  <c r="AF26" i="5"/>
  <c r="AA24" i="5"/>
  <c r="AB24" i="5"/>
  <c r="AE22" i="5"/>
  <c r="AF22" i="5"/>
  <c r="AA20" i="5"/>
  <c r="AB20" i="5"/>
  <c r="AE18" i="5"/>
  <c r="AF18" i="5"/>
  <c r="AA16" i="5"/>
  <c r="AB16" i="5"/>
  <c r="AF27" i="5"/>
  <c r="AG27" i="5"/>
  <c r="S25" i="5"/>
  <c r="T25" i="5"/>
  <c r="AF23" i="5"/>
  <c r="AG23" i="5"/>
  <c r="S21" i="5"/>
  <c r="T21" i="5"/>
  <c r="AF19" i="5"/>
  <c r="AG19" i="5"/>
  <c r="S17" i="5"/>
  <c r="T17" i="5"/>
  <c r="AF15" i="5"/>
  <c r="AG15" i="5"/>
  <c r="AD11" i="5"/>
  <c r="AC11" i="5"/>
  <c r="V10" i="5"/>
  <c r="W10" i="5"/>
  <c r="V12" i="5"/>
  <c r="S12" i="5"/>
  <c r="AA14" i="5"/>
  <c r="AF14" i="5"/>
  <c r="AA30" i="5"/>
  <c r="X15" i="5"/>
  <c r="AB25" i="5"/>
  <c r="X23" i="5"/>
  <c r="T14" i="5"/>
  <c r="V14" i="5"/>
  <c r="S14" i="5"/>
  <c r="W14" i="5"/>
  <c r="R14" i="5"/>
  <c r="X14" i="5"/>
  <c r="U14" i="5"/>
  <c r="AD10" i="5"/>
  <c r="AE10" i="5"/>
  <c r="AG10" i="5"/>
  <c r="AE17" i="5"/>
  <c r="AA17" i="5"/>
  <c r="AD17" i="5"/>
  <c r="AE21" i="5"/>
  <c r="AA21" i="5"/>
  <c r="AD21" i="5"/>
  <c r="V27" i="5"/>
  <c r="R27" i="5"/>
  <c r="S27" i="5"/>
  <c r="U16" i="5"/>
  <c r="X16" i="5"/>
  <c r="T16" i="5"/>
  <c r="U18" i="5"/>
  <c r="X18" i="5"/>
  <c r="T18" i="5"/>
  <c r="U20" i="5"/>
  <c r="X20" i="5"/>
  <c r="V20" i="5"/>
  <c r="U22" i="5"/>
  <c r="V22" i="5"/>
  <c r="X22" i="5"/>
  <c r="U24" i="5"/>
  <c r="X24" i="5"/>
  <c r="V24" i="5"/>
  <c r="U26" i="5"/>
  <c r="V26" i="5"/>
  <c r="X26" i="5"/>
  <c r="U28" i="5"/>
  <c r="X28" i="5"/>
  <c r="V28" i="5"/>
  <c r="U32" i="5"/>
  <c r="X32" i="5"/>
  <c r="V32" i="5"/>
  <c r="AD34" i="5"/>
  <c r="AG34" i="5"/>
  <c r="AC34" i="5"/>
  <c r="U36" i="5"/>
  <c r="X36" i="5"/>
  <c r="V36" i="5"/>
  <c r="AE29" i="5"/>
  <c r="AA29" i="5"/>
  <c r="AD29" i="5"/>
  <c r="AE31" i="5"/>
  <c r="AA31" i="5"/>
  <c r="AD31" i="5"/>
  <c r="AE33" i="5"/>
  <c r="AA33" i="5"/>
  <c r="AD33" i="5"/>
  <c r="AE35" i="5"/>
  <c r="AA35" i="5"/>
  <c r="AD35" i="5"/>
  <c r="AE37" i="5"/>
  <c r="AA37" i="5"/>
  <c r="AD37" i="5"/>
  <c r="AD12" i="5"/>
  <c r="AG12" i="5"/>
  <c r="AE12" i="5"/>
  <c r="AE13" i="5"/>
  <c r="AA13" i="5"/>
  <c r="AF13" i="5"/>
  <c r="V11" i="5"/>
  <c r="R11" i="5"/>
  <c r="S11" i="5"/>
  <c r="V19" i="5"/>
  <c r="R19" i="5"/>
  <c r="S19" i="5"/>
  <c r="V23" i="5"/>
  <c r="R23" i="5"/>
  <c r="S23" i="5"/>
  <c r="AE25" i="5"/>
  <c r="AA25" i="5"/>
  <c r="AD25" i="5"/>
  <c r="V15" i="5"/>
  <c r="R15" i="5"/>
  <c r="U15" i="5"/>
  <c r="AD30" i="5"/>
  <c r="AG30" i="5"/>
  <c r="AC30" i="5"/>
  <c r="AF10" i="5"/>
  <c r="AB10" i="5"/>
  <c r="AA10" i="5"/>
  <c r="AC10" i="5"/>
  <c r="AG17" i="5"/>
  <c r="AC17" i="5"/>
  <c r="AF17" i="5"/>
  <c r="AB17" i="5"/>
  <c r="AG21" i="5"/>
  <c r="AC21" i="5"/>
  <c r="AF21" i="5"/>
  <c r="AB21" i="5"/>
  <c r="X27" i="5"/>
  <c r="T27" i="5"/>
  <c r="W27" i="5"/>
  <c r="U27" i="5"/>
  <c r="W16" i="5"/>
  <c r="S16" i="5"/>
  <c r="V16" i="5"/>
  <c r="R16" i="5"/>
  <c r="W18" i="5"/>
  <c r="S18" i="5"/>
  <c r="V18" i="5"/>
  <c r="R18" i="5"/>
  <c r="W20" i="5"/>
  <c r="S20" i="5"/>
  <c r="T20" i="5"/>
  <c r="R20" i="5"/>
  <c r="W22" i="5"/>
  <c r="S22" i="5"/>
  <c r="R22" i="5"/>
  <c r="T22" i="5"/>
  <c r="W24" i="5"/>
  <c r="S24" i="5"/>
  <c r="T24" i="5"/>
  <c r="R24" i="5"/>
  <c r="W26" i="5"/>
  <c r="S26" i="5"/>
  <c r="R26" i="5"/>
  <c r="T26" i="5"/>
  <c r="W28" i="5"/>
  <c r="S28" i="5"/>
  <c r="T28" i="5"/>
  <c r="R28" i="5"/>
  <c r="W32" i="5"/>
  <c r="S32" i="5"/>
  <c r="T32" i="5"/>
  <c r="R32" i="5"/>
  <c r="AF34" i="5"/>
  <c r="AB34" i="5"/>
  <c r="AE34" i="5"/>
  <c r="AA34" i="5"/>
  <c r="W36" i="5"/>
  <c r="S36" i="5"/>
  <c r="T36" i="5"/>
  <c r="R36" i="5"/>
  <c r="AG29" i="5"/>
  <c r="AC29" i="5"/>
  <c r="AF29" i="5"/>
  <c r="AB29" i="5"/>
  <c r="AG31" i="5"/>
  <c r="AC31" i="5"/>
  <c r="AF31" i="5"/>
  <c r="AB31" i="5"/>
  <c r="AG33" i="5"/>
  <c r="AC33" i="5"/>
  <c r="AF33" i="5"/>
  <c r="AB33" i="5"/>
  <c r="AG35" i="5"/>
  <c r="AC35" i="5"/>
  <c r="AF35" i="5"/>
  <c r="AB35" i="5"/>
  <c r="AG37" i="5"/>
  <c r="AC37" i="5"/>
  <c r="AF37" i="5"/>
  <c r="AB37" i="5"/>
  <c r="AF12" i="5"/>
  <c r="AB12" i="5"/>
  <c r="AC12" i="5"/>
  <c r="AA12" i="5"/>
  <c r="AG13" i="5"/>
  <c r="AC13" i="5"/>
  <c r="AD13" i="5"/>
  <c r="AB13" i="5"/>
  <c r="X11" i="5"/>
  <c r="T11" i="5"/>
  <c r="U11" i="5"/>
  <c r="X19" i="5"/>
  <c r="W19" i="5"/>
  <c r="T23" i="5"/>
  <c r="U23" i="5"/>
  <c r="AG25" i="5"/>
  <c r="AF25" i="5"/>
  <c r="T15" i="5"/>
  <c r="S15" i="5"/>
  <c r="AF30" i="5"/>
  <c r="AE30" i="5"/>
  <c r="AD14" i="5"/>
  <c r="AE14" i="5"/>
  <c r="AC14" i="5"/>
  <c r="U12" i="5"/>
  <c r="X12" i="5"/>
  <c r="R12" i="5"/>
  <c r="U10" i="5"/>
  <c r="X10" i="5"/>
  <c r="R10" i="5"/>
  <c r="AE11" i="5"/>
  <c r="AA11" i="5"/>
  <c r="AB11" i="5"/>
  <c r="AE15" i="5"/>
  <c r="AA15" i="5"/>
  <c r="AB15" i="5"/>
  <c r="V17" i="5"/>
  <c r="R17" i="5"/>
  <c r="U17" i="5"/>
  <c r="AE19" i="5"/>
  <c r="AA19" i="5"/>
  <c r="AD19" i="5"/>
  <c r="V21" i="5"/>
  <c r="R21" i="5"/>
  <c r="W21" i="5"/>
  <c r="AE23" i="5"/>
  <c r="AA23" i="5"/>
  <c r="AD23" i="5"/>
  <c r="V25" i="5"/>
  <c r="R25" i="5"/>
  <c r="W25" i="5"/>
  <c r="AE27" i="5"/>
  <c r="AA27" i="5"/>
  <c r="AD27" i="5"/>
  <c r="AD16" i="5"/>
  <c r="AG16" i="5"/>
  <c r="AE16" i="5"/>
  <c r="AD18" i="5"/>
  <c r="AG18" i="5"/>
  <c r="AC18" i="5"/>
  <c r="AD20" i="5"/>
  <c r="AG20" i="5"/>
  <c r="AC20" i="5"/>
  <c r="AD22" i="5"/>
  <c r="AG22" i="5"/>
  <c r="AC22" i="5"/>
  <c r="AD24" i="5"/>
  <c r="AG24" i="5"/>
  <c r="AC24" i="5"/>
  <c r="AD26" i="5"/>
  <c r="AG26" i="5"/>
  <c r="AC26" i="5"/>
  <c r="AD28" i="5"/>
  <c r="AG28" i="5"/>
  <c r="AC28" i="5"/>
  <c r="U30" i="5"/>
  <c r="V30" i="5"/>
  <c r="X30" i="5"/>
  <c r="AD32" i="5"/>
  <c r="AG32" i="5"/>
  <c r="AC32" i="5"/>
  <c r="U34" i="5"/>
  <c r="V34" i="5"/>
  <c r="X34" i="5"/>
  <c r="AD36" i="5"/>
  <c r="AG36" i="5"/>
  <c r="AC36" i="5"/>
  <c r="V29" i="5"/>
  <c r="R29" i="5"/>
  <c r="W29" i="5"/>
  <c r="V31" i="5"/>
  <c r="R31" i="5"/>
  <c r="S31" i="5"/>
  <c r="V33" i="5"/>
  <c r="R11" i="2"/>
  <c r="R15" i="2"/>
  <c r="R19" i="2"/>
  <c r="AC11" i="2"/>
  <c r="AC13" i="2"/>
  <c r="AE15" i="2"/>
  <c r="AG17" i="2"/>
  <c r="AA19" i="2"/>
  <c r="AD22" i="2"/>
  <c r="S13" i="5"/>
  <c r="W13" i="5"/>
  <c r="T13" i="5"/>
  <c r="X13" i="5"/>
  <c r="S37" i="5"/>
  <c r="U37" i="5"/>
  <c r="T37" i="5"/>
  <c r="X37" i="5"/>
  <c r="U35" i="5"/>
  <c r="W35" i="5"/>
  <c r="T35" i="5"/>
  <c r="X35" i="5"/>
  <c r="S33" i="5"/>
  <c r="U33" i="5"/>
  <c r="T33" i="5"/>
  <c r="W31" i="5"/>
  <c r="X31" i="5"/>
  <c r="S29" i="5"/>
  <c r="T29" i="5"/>
  <c r="AE36" i="5"/>
  <c r="AF36" i="5"/>
  <c r="T34" i="5"/>
  <c r="S34" i="5"/>
  <c r="AE32" i="5"/>
  <c r="AF32" i="5"/>
  <c r="T30" i="5"/>
  <c r="S30" i="5"/>
  <c r="AE28" i="5"/>
  <c r="AF28" i="5"/>
  <c r="AA26" i="5"/>
  <c r="AB26" i="5"/>
  <c r="AE24" i="5"/>
  <c r="AF24" i="5"/>
  <c r="AA22" i="5"/>
  <c r="AB22" i="5"/>
  <c r="AE20" i="5"/>
  <c r="AF20" i="5"/>
  <c r="AA18" i="5"/>
  <c r="AB18" i="5"/>
  <c r="AC16" i="5"/>
  <c r="AF16" i="5"/>
  <c r="AB27" i="5"/>
  <c r="AC27" i="5"/>
  <c r="U25" i="5"/>
  <c r="X25" i="5"/>
  <c r="AB23" i="5"/>
  <c r="AC23" i="5"/>
  <c r="U21" i="5"/>
  <c r="X21" i="5"/>
  <c r="AB19" i="5"/>
  <c r="AC19" i="5"/>
  <c r="W17" i="5"/>
  <c r="X17" i="5"/>
  <c r="AD15" i="5"/>
  <c r="AC15" i="5"/>
  <c r="AF11" i="5"/>
  <c r="AG11" i="5"/>
  <c r="T10" i="5"/>
  <c r="S10" i="5"/>
  <c r="T12" i="5"/>
  <c r="W12" i="5"/>
  <c r="AG14" i="5"/>
  <c r="AB14" i="5"/>
  <c r="AB30" i="5"/>
  <c r="W15" i="5"/>
  <c r="AC25" i="5"/>
  <c r="W23" i="5"/>
  <c r="T19" i="5"/>
  <c r="W11" i="5"/>
  <c r="N17" i="5"/>
  <c r="J17" i="5"/>
  <c r="I17" i="5"/>
  <c r="K17" i="5"/>
  <c r="L21" i="5"/>
  <c r="M21" i="5"/>
  <c r="O21" i="5"/>
  <c r="N25" i="5"/>
  <c r="J25" i="5"/>
  <c r="I25" i="5"/>
  <c r="K25" i="5"/>
  <c r="M30" i="5"/>
  <c r="I30" i="5"/>
  <c r="J30" i="5"/>
  <c r="N15" i="5"/>
  <c r="J15" i="5"/>
  <c r="K15" i="5"/>
  <c r="I15" i="5"/>
  <c r="M16" i="5"/>
  <c r="I16" i="5"/>
  <c r="N16" i="5"/>
  <c r="O18" i="5"/>
  <c r="K18" i="5"/>
  <c r="N18" i="5"/>
  <c r="L18" i="5"/>
  <c r="M20" i="5"/>
  <c r="I20" i="5"/>
  <c r="N20" i="5"/>
  <c r="O22" i="5"/>
  <c r="K22" i="5"/>
  <c r="N22" i="5"/>
  <c r="L22" i="5"/>
  <c r="M24" i="5"/>
  <c r="I24" i="5"/>
  <c r="N24" i="5"/>
  <c r="O26" i="5"/>
  <c r="K26" i="5"/>
  <c r="N26" i="5"/>
  <c r="L26" i="5"/>
  <c r="M28" i="5"/>
  <c r="I28" i="5"/>
  <c r="N28" i="5"/>
  <c r="N34" i="5"/>
  <c r="J34" i="5"/>
  <c r="M34" i="5"/>
  <c r="I34" i="5"/>
  <c r="M14" i="5"/>
  <c r="I14" i="5"/>
  <c r="J14" i="5"/>
  <c r="L12" i="5"/>
  <c r="M12" i="5"/>
  <c r="I12" i="5"/>
  <c r="J12" i="5"/>
  <c r="O10" i="5"/>
  <c r="K10" i="5"/>
  <c r="N10" i="5"/>
  <c r="N19" i="5"/>
  <c r="J19" i="5"/>
  <c r="K19" i="5"/>
  <c r="I19" i="5"/>
  <c r="L23" i="5"/>
  <c r="O23" i="5"/>
  <c r="M23" i="5"/>
  <c r="N27" i="5"/>
  <c r="J27" i="5"/>
  <c r="K27" i="5"/>
  <c r="I27" i="5"/>
  <c r="O32" i="5"/>
  <c r="K32" i="5"/>
  <c r="L32" i="5"/>
  <c r="N36" i="5"/>
  <c r="J36" i="5"/>
  <c r="M36" i="5"/>
  <c r="I36" i="5"/>
  <c r="L29" i="5"/>
  <c r="M29" i="5"/>
  <c r="O29" i="5"/>
  <c r="N31" i="5"/>
  <c r="J31" i="5"/>
  <c r="K31" i="5"/>
  <c r="I31" i="5"/>
  <c r="M33" i="5"/>
  <c r="I33" i="5"/>
  <c r="L33" i="5"/>
  <c r="O35" i="5"/>
  <c r="L17" i="5"/>
  <c r="M17" i="5"/>
  <c r="O17" i="5"/>
  <c r="N21" i="5"/>
  <c r="J21" i="5"/>
  <c r="I21" i="5"/>
  <c r="K21" i="5"/>
  <c r="L25" i="5"/>
  <c r="M25" i="5"/>
  <c r="O25" i="5"/>
  <c r="O30" i="5"/>
  <c r="K30" i="5"/>
  <c r="N30" i="5"/>
  <c r="L30" i="5"/>
  <c r="L15" i="5"/>
  <c r="O15" i="5"/>
  <c r="M15" i="5"/>
  <c r="O16" i="5"/>
  <c r="K16" i="5"/>
  <c r="L16" i="5"/>
  <c r="J16" i="5"/>
  <c r="M18" i="5"/>
  <c r="I18" i="5"/>
  <c r="J18" i="5"/>
  <c r="O20" i="5"/>
  <c r="K20" i="5"/>
  <c r="L20" i="5"/>
  <c r="J20" i="5"/>
  <c r="M22" i="5"/>
  <c r="I22" i="5"/>
  <c r="J22" i="5"/>
  <c r="O24" i="5"/>
  <c r="K24" i="5"/>
  <c r="L24" i="5"/>
  <c r="J24" i="5"/>
  <c r="M26" i="5"/>
  <c r="I26" i="5"/>
  <c r="J26" i="5"/>
  <c r="O28" i="5"/>
  <c r="K28" i="5"/>
  <c r="L28" i="5"/>
  <c r="J28" i="5"/>
  <c r="L34" i="5"/>
  <c r="O34" i="5"/>
  <c r="K34" i="5"/>
  <c r="O14" i="5"/>
  <c r="T9" i="2"/>
  <c r="X9" i="2"/>
  <c r="V11" i="2"/>
  <c r="X13" i="2"/>
  <c r="V15" i="2"/>
  <c r="X17" i="2"/>
  <c r="V19" i="2"/>
  <c r="U20" i="2"/>
  <c r="S24" i="2"/>
  <c r="W24" i="2"/>
  <c r="AG11" i="2"/>
  <c r="M11" i="5"/>
  <c r="L11" i="5"/>
  <c r="I11" i="5"/>
  <c r="J13" i="5"/>
  <c r="O13" i="5"/>
  <c r="K13" i="5"/>
  <c r="N13" i="5"/>
  <c r="L37" i="5"/>
  <c r="I37" i="5"/>
  <c r="M37" i="5"/>
  <c r="J35" i="5"/>
  <c r="N35" i="5"/>
  <c r="K35" i="5"/>
  <c r="J33" i="5"/>
  <c r="K33" i="5"/>
  <c r="M31" i="5"/>
  <c r="L31" i="5"/>
  <c r="I29" i="5"/>
  <c r="N29" i="5"/>
  <c r="O36" i="5"/>
  <c r="J32" i="5"/>
  <c r="M32" i="5"/>
  <c r="M27" i="5"/>
  <c r="L27" i="5"/>
  <c r="K23" i="5"/>
  <c r="N23" i="5"/>
  <c r="O19" i="5"/>
  <c r="J10" i="5"/>
  <c r="M10" i="5"/>
  <c r="N12" i="5"/>
  <c r="O12" i="5"/>
  <c r="N14" i="5"/>
  <c r="R9" i="2"/>
  <c r="V9" i="2"/>
  <c r="S20" i="2"/>
  <c r="W20" i="2"/>
  <c r="U24" i="2"/>
  <c r="K11" i="5"/>
  <c r="J11" i="5"/>
  <c r="N11" i="5"/>
  <c r="O11" i="5"/>
  <c r="L13" i="5"/>
  <c r="I13" i="5"/>
  <c r="M13" i="5"/>
  <c r="J37" i="5"/>
  <c r="N37" i="5"/>
  <c r="K37" i="5"/>
  <c r="O37" i="5"/>
  <c r="L35" i="5"/>
  <c r="I35" i="5"/>
  <c r="M35" i="5"/>
  <c r="N33" i="5"/>
  <c r="O33" i="5"/>
  <c r="O31" i="5"/>
  <c r="K29" i="5"/>
  <c r="J29" i="5"/>
  <c r="K36" i="5"/>
  <c r="L36" i="5"/>
  <c r="I32" i="5"/>
  <c r="N32" i="5"/>
  <c r="O27" i="5"/>
  <c r="I23" i="5"/>
  <c r="J23" i="5"/>
  <c r="M19" i="5"/>
  <c r="L19" i="5"/>
  <c r="I10" i="5"/>
  <c r="L10" i="5"/>
  <c r="K12" i="5"/>
  <c r="L14" i="5"/>
  <c r="K14" i="5"/>
  <c r="Z9" i="2"/>
  <c r="AF9" i="2"/>
  <c r="AD9" i="2"/>
  <c r="AB9" i="2"/>
  <c r="AG9" i="2"/>
  <c r="AC9" i="2"/>
  <c r="AE9" i="2"/>
  <c r="AA9" i="2"/>
  <c r="Q11" i="2"/>
  <c r="W11" i="2"/>
  <c r="U11" i="2"/>
  <c r="S11" i="2"/>
  <c r="Q13" i="2"/>
  <c r="W13" i="2"/>
  <c r="U13" i="2"/>
  <c r="S13" i="2"/>
  <c r="Q15" i="2"/>
  <c r="W15" i="2"/>
  <c r="U15" i="2"/>
  <c r="S15" i="2"/>
  <c r="Q17" i="2"/>
  <c r="W17" i="2"/>
  <c r="U17" i="2"/>
  <c r="S17" i="2"/>
  <c r="Q19" i="2"/>
  <c r="W19" i="2"/>
  <c r="U19" i="2"/>
  <c r="S19" i="2"/>
  <c r="T11" i="2"/>
  <c r="X11" i="2"/>
  <c r="R13" i="2"/>
  <c r="V13" i="2"/>
  <c r="T15" i="2"/>
  <c r="X15" i="2"/>
  <c r="R17" i="2"/>
  <c r="V17" i="2"/>
  <c r="T19" i="2"/>
  <c r="X19" i="2"/>
  <c r="Z11" i="2"/>
  <c r="AF11" i="2"/>
  <c r="AD11" i="2"/>
  <c r="AB11" i="2"/>
  <c r="Z13" i="2"/>
  <c r="AF13" i="2"/>
  <c r="AD13" i="2"/>
  <c r="AB13" i="2"/>
  <c r="AE13" i="2"/>
  <c r="AA13" i="2"/>
  <c r="Z15" i="2"/>
  <c r="AF15" i="2"/>
  <c r="AD15" i="2"/>
  <c r="AB15" i="2"/>
  <c r="AG15" i="2"/>
  <c r="AC15" i="2"/>
  <c r="Z17" i="2"/>
  <c r="AF17" i="2"/>
  <c r="AD17" i="2"/>
  <c r="AB17" i="2"/>
  <c r="AE17" i="2"/>
  <c r="AA17" i="2"/>
  <c r="Z19" i="2"/>
  <c r="AF19" i="2"/>
  <c r="AD19" i="2"/>
  <c r="AB19" i="2"/>
  <c r="AG19" i="2"/>
  <c r="AC19" i="2"/>
  <c r="Z22" i="2"/>
  <c r="AG22" i="2"/>
  <c r="AE22" i="2"/>
  <c r="AC22" i="2"/>
  <c r="AA22" i="2"/>
  <c r="AF22" i="2"/>
  <c r="AB22" i="2"/>
  <c r="Z26" i="2"/>
  <c r="AG26" i="2"/>
  <c r="AE26" i="2"/>
  <c r="AC26" i="2"/>
  <c r="AA26" i="2"/>
  <c r="AF26" i="2"/>
  <c r="AB26" i="2"/>
  <c r="S9" i="2"/>
  <c r="U9" i="2"/>
  <c r="W9" i="2"/>
  <c r="R20" i="2"/>
  <c r="T20" i="2"/>
  <c r="V20" i="2"/>
  <c r="X20" i="2"/>
  <c r="R24" i="2"/>
  <c r="T24" i="2"/>
  <c r="V24" i="2"/>
  <c r="X24" i="2"/>
  <c r="AA11" i="2"/>
  <c r="AE11" i="2"/>
  <c r="AG13" i="2"/>
  <c r="AA15" i="2"/>
  <c r="AC17" i="2"/>
  <c r="AE19" i="2"/>
  <c r="AD26" i="2"/>
  <c r="Z10" i="4"/>
  <c r="AF10" i="4"/>
  <c r="AD10" i="4"/>
  <c r="AB10" i="4"/>
  <c r="AG10" i="4"/>
  <c r="AE10" i="4"/>
  <c r="AC10" i="4"/>
  <c r="AA10" i="4"/>
  <c r="Z36" i="4"/>
  <c r="AF36" i="4"/>
  <c r="AD36" i="4"/>
  <c r="AB36" i="4"/>
  <c r="AG36" i="4"/>
  <c r="AE36" i="4"/>
  <c r="AC36" i="4"/>
  <c r="AA36" i="4"/>
  <c r="Z23" i="4"/>
  <c r="AG23" i="4"/>
  <c r="AE23" i="4"/>
  <c r="AC23" i="4"/>
  <c r="AA23" i="4"/>
  <c r="AF23" i="4"/>
  <c r="AD23" i="4"/>
  <c r="AB23" i="4"/>
  <c r="Q21" i="4"/>
  <c r="X21" i="4"/>
  <c r="V21" i="4"/>
  <c r="T21" i="4"/>
  <c r="R21" i="4"/>
  <c r="W21" i="4"/>
  <c r="U21" i="4"/>
  <c r="S21" i="4"/>
  <c r="Z19" i="4"/>
  <c r="AG19" i="4"/>
  <c r="AE19" i="4"/>
  <c r="AC19" i="4"/>
  <c r="AA19" i="4"/>
  <c r="AF19" i="4"/>
  <c r="AD19" i="4"/>
  <c r="AB19" i="4"/>
  <c r="Q17" i="4"/>
  <c r="W17" i="4"/>
  <c r="U17" i="4"/>
  <c r="S17" i="4"/>
  <c r="V17" i="4"/>
  <c r="R17" i="4"/>
  <c r="X17" i="4"/>
  <c r="T17" i="4"/>
  <c r="Z15" i="4"/>
  <c r="AF15" i="4"/>
  <c r="AD15" i="4"/>
  <c r="AB15" i="4"/>
  <c r="AG15" i="4"/>
  <c r="AC15" i="4"/>
  <c r="AE15" i="4"/>
  <c r="AA15" i="4"/>
  <c r="Q13" i="4"/>
  <c r="W13" i="4"/>
  <c r="U13" i="4"/>
  <c r="S13" i="4"/>
  <c r="V13" i="4"/>
  <c r="R13" i="4"/>
  <c r="X13" i="4"/>
  <c r="T13" i="4"/>
  <c r="Z11" i="4"/>
  <c r="AG11" i="4"/>
  <c r="AE11" i="4"/>
  <c r="AC11" i="4"/>
  <c r="AA11" i="4"/>
  <c r="AF11" i="4"/>
  <c r="AD11" i="4"/>
  <c r="AB11" i="4"/>
  <c r="Z12" i="4"/>
  <c r="AF12" i="4"/>
  <c r="AD12" i="4"/>
  <c r="AB12" i="4"/>
  <c r="AG12" i="4"/>
  <c r="AE12" i="4"/>
  <c r="AC12" i="4"/>
  <c r="AA12" i="4"/>
  <c r="Z14" i="4"/>
  <c r="AG14" i="4"/>
  <c r="AE14" i="4"/>
  <c r="AC14" i="4"/>
  <c r="AA14" i="4"/>
  <c r="AF14" i="4"/>
  <c r="AB14" i="4"/>
  <c r="AD14" i="4"/>
  <c r="Z16" i="4"/>
  <c r="AF16" i="4"/>
  <c r="AG16" i="4"/>
  <c r="AE16" i="4"/>
  <c r="AC16" i="4"/>
  <c r="AA16" i="4"/>
  <c r="AD16" i="4"/>
  <c r="AB16" i="4"/>
  <c r="Z18" i="4"/>
  <c r="AF18" i="4"/>
  <c r="AD18" i="4"/>
  <c r="AB18" i="4"/>
  <c r="AG18" i="4"/>
  <c r="AE18" i="4"/>
  <c r="AC18" i="4"/>
  <c r="AA18" i="4"/>
  <c r="Z20" i="4"/>
  <c r="AF20" i="4"/>
  <c r="AD20" i="4"/>
  <c r="AB20" i="4"/>
  <c r="AG20" i="4"/>
  <c r="AE20" i="4"/>
  <c r="AC20" i="4"/>
  <c r="AA20" i="4"/>
  <c r="Z22" i="4"/>
  <c r="AF22" i="4"/>
  <c r="AD22" i="4"/>
  <c r="AB22" i="4"/>
  <c r="AG22" i="4"/>
  <c r="AE22" i="4"/>
  <c r="AC22" i="4"/>
  <c r="AA22" i="4"/>
  <c r="Z24" i="4"/>
  <c r="AF24" i="4"/>
  <c r="AD24" i="4"/>
  <c r="AB24" i="4"/>
  <c r="AG24" i="4"/>
  <c r="AE24" i="4"/>
  <c r="AC24" i="4"/>
  <c r="AA24" i="4"/>
  <c r="Q26" i="4"/>
  <c r="W26" i="4"/>
  <c r="U26" i="4"/>
  <c r="S26" i="4"/>
  <c r="X26" i="4"/>
  <c r="V26" i="4"/>
  <c r="T26" i="4"/>
  <c r="R26" i="4"/>
  <c r="Z28" i="4"/>
  <c r="AF28" i="4"/>
  <c r="AD28" i="4"/>
  <c r="AB28" i="4"/>
  <c r="AG28" i="4"/>
  <c r="AE28" i="4"/>
  <c r="AC28" i="4"/>
  <c r="AA28" i="4"/>
  <c r="Z32" i="4"/>
  <c r="AF32" i="4"/>
  <c r="AD32" i="4"/>
  <c r="AB32" i="4"/>
  <c r="AG32" i="4"/>
  <c r="AE32" i="4"/>
  <c r="AC32" i="4"/>
  <c r="AA32" i="4"/>
  <c r="Z25" i="4"/>
  <c r="AG25" i="4"/>
  <c r="AE25" i="4"/>
  <c r="AC25" i="4"/>
  <c r="AA25" i="4"/>
  <c r="AF25" i="4"/>
  <c r="AD25" i="4"/>
  <c r="AB25" i="4"/>
  <c r="Z27" i="4"/>
  <c r="AG27" i="4"/>
  <c r="AE27" i="4"/>
  <c r="AC27" i="4"/>
  <c r="AA27" i="4"/>
  <c r="AF27" i="4"/>
  <c r="AD27" i="4"/>
  <c r="AB27" i="4"/>
  <c r="Z30" i="4"/>
  <c r="AF30" i="4"/>
  <c r="AD30" i="4"/>
  <c r="AB30" i="4"/>
  <c r="AG30" i="4"/>
  <c r="AE30" i="4"/>
  <c r="AC30" i="4"/>
  <c r="AA30" i="4"/>
  <c r="Q32" i="4"/>
  <c r="W32" i="4"/>
  <c r="U32" i="4"/>
  <c r="S32" i="4"/>
  <c r="X32" i="4"/>
  <c r="V32" i="4"/>
  <c r="T32" i="4"/>
  <c r="R32" i="4"/>
  <c r="Z34" i="4"/>
  <c r="AF34" i="4"/>
  <c r="AD34" i="4"/>
  <c r="AB34" i="4"/>
  <c r="AG34" i="4"/>
  <c r="AE34" i="4"/>
  <c r="AC34" i="4"/>
  <c r="AA34" i="4"/>
  <c r="Q36" i="4"/>
  <c r="W36" i="4"/>
  <c r="U36" i="4"/>
  <c r="S36" i="4"/>
  <c r="X36" i="4"/>
  <c r="V36" i="4"/>
  <c r="T36" i="4"/>
  <c r="R36" i="4"/>
  <c r="Z29" i="4"/>
  <c r="AG29" i="4"/>
  <c r="AE29" i="4"/>
  <c r="AC29" i="4"/>
  <c r="AA29" i="4"/>
  <c r="AF29" i="4"/>
  <c r="AD29" i="4"/>
  <c r="AB29" i="4"/>
  <c r="Z31" i="4"/>
  <c r="AG31" i="4"/>
  <c r="AE31" i="4"/>
  <c r="AC31" i="4"/>
  <c r="AA31" i="4"/>
  <c r="AF31" i="4"/>
  <c r="AD31" i="4"/>
  <c r="AB31" i="4"/>
  <c r="Z33" i="4"/>
  <c r="AG33" i="4"/>
  <c r="AE33" i="4"/>
  <c r="AC33" i="4"/>
  <c r="AA33" i="4"/>
  <c r="AF33" i="4"/>
  <c r="AD33" i="4"/>
  <c r="AB33" i="4"/>
  <c r="Z35" i="4"/>
  <c r="AG35" i="4"/>
  <c r="AE35" i="4"/>
  <c r="AC35" i="4"/>
  <c r="AA35" i="4"/>
  <c r="AF35" i="4"/>
  <c r="AD35" i="4"/>
  <c r="AB35" i="4"/>
  <c r="Z37" i="4"/>
  <c r="AG37" i="4"/>
  <c r="AE37" i="4"/>
  <c r="AC37" i="4"/>
  <c r="AA37" i="4"/>
  <c r="AF37" i="4"/>
  <c r="AD37" i="4"/>
  <c r="AB37" i="4"/>
  <c r="Q34" i="4"/>
  <c r="W34" i="4"/>
  <c r="U34" i="4"/>
  <c r="S34" i="4"/>
  <c r="X34" i="4"/>
  <c r="V34" i="4"/>
  <c r="T34" i="4"/>
  <c r="R34" i="4"/>
  <c r="Q28" i="4"/>
  <c r="W28" i="4"/>
  <c r="U28" i="4"/>
  <c r="S28" i="4"/>
  <c r="X28" i="4"/>
  <c r="V28" i="4"/>
  <c r="T28" i="4"/>
  <c r="R28" i="4"/>
  <c r="Q23" i="4"/>
  <c r="X23" i="4"/>
  <c r="V23" i="4"/>
  <c r="T23" i="4"/>
  <c r="R23" i="4"/>
  <c r="W23" i="4"/>
  <c r="U23" i="4"/>
  <c r="S23" i="4"/>
  <c r="Z21" i="4"/>
  <c r="AG21" i="4"/>
  <c r="AE21" i="4"/>
  <c r="AC21" i="4"/>
  <c r="AA21" i="4"/>
  <c r="AF21" i="4"/>
  <c r="AD21" i="4"/>
  <c r="AB21" i="4"/>
  <c r="Q19" i="4"/>
  <c r="X19" i="4"/>
  <c r="V19" i="4"/>
  <c r="T19" i="4"/>
  <c r="R19" i="4"/>
  <c r="W19" i="4"/>
  <c r="U19" i="4"/>
  <c r="S19" i="4"/>
  <c r="Z17" i="4"/>
  <c r="AG17" i="4"/>
  <c r="AE17" i="4"/>
  <c r="AC17" i="4"/>
  <c r="AA17" i="4"/>
  <c r="AF17" i="4"/>
  <c r="AD17" i="4"/>
  <c r="AB17" i="4"/>
  <c r="Q15" i="4"/>
  <c r="W15" i="4"/>
  <c r="U15" i="4"/>
  <c r="S15" i="4"/>
  <c r="X15" i="4"/>
  <c r="T15" i="4"/>
  <c r="V15" i="4"/>
  <c r="R15" i="4"/>
  <c r="Z13" i="4"/>
  <c r="AF13" i="4"/>
  <c r="AE13" i="4"/>
  <c r="AC13" i="4"/>
  <c r="AA13" i="4"/>
  <c r="AG13" i="4"/>
  <c r="AD13" i="4"/>
  <c r="AB13" i="4"/>
  <c r="Q11" i="4"/>
  <c r="X11" i="4"/>
  <c r="V11" i="4"/>
  <c r="T11" i="4"/>
  <c r="R11" i="4"/>
  <c r="W11" i="4"/>
  <c r="U11" i="4"/>
  <c r="S11" i="4"/>
  <c r="Q10" i="4"/>
  <c r="X10" i="4"/>
  <c r="V10" i="4"/>
  <c r="T10" i="4"/>
  <c r="W10" i="4"/>
  <c r="U10" i="4"/>
  <c r="S10" i="4"/>
  <c r="Z26" i="4"/>
  <c r="AF26" i="4"/>
  <c r="AD26" i="4"/>
  <c r="AB26" i="4"/>
  <c r="AG26" i="4"/>
  <c r="AE26" i="4"/>
  <c r="AC26" i="4"/>
  <c r="AA26" i="4"/>
  <c r="Q12" i="4"/>
  <c r="W12" i="4"/>
  <c r="U12" i="4"/>
  <c r="S12" i="4"/>
  <c r="X12" i="4"/>
  <c r="V12" i="4"/>
  <c r="T12" i="4"/>
  <c r="R12" i="4"/>
  <c r="Q14" i="4"/>
  <c r="X14" i="4"/>
  <c r="V14" i="4"/>
  <c r="T14" i="4"/>
  <c r="R14" i="4"/>
  <c r="W14" i="4"/>
  <c r="S14" i="4"/>
  <c r="U14" i="4"/>
  <c r="Q16" i="4"/>
  <c r="X16" i="4"/>
  <c r="V16" i="4"/>
  <c r="T16" i="4"/>
  <c r="R16" i="4"/>
  <c r="U16" i="4"/>
  <c r="W16" i="4"/>
  <c r="S16" i="4"/>
  <c r="Q18" i="4"/>
  <c r="X18" i="4"/>
  <c r="V18" i="4"/>
  <c r="T18" i="4"/>
  <c r="R18" i="4"/>
  <c r="W18" i="4"/>
  <c r="S18" i="4"/>
  <c r="U18" i="4"/>
  <c r="Q20" i="4"/>
  <c r="W20" i="4"/>
  <c r="U20" i="4"/>
  <c r="S20" i="4"/>
  <c r="X20" i="4"/>
  <c r="V20" i="4"/>
  <c r="T20" i="4"/>
  <c r="R20" i="4"/>
  <c r="Q22" i="4"/>
  <c r="W22" i="4"/>
  <c r="U22" i="4"/>
  <c r="S22" i="4"/>
  <c r="X22" i="4"/>
  <c r="V22" i="4"/>
  <c r="T22" i="4"/>
  <c r="R22" i="4"/>
  <c r="Q24" i="4"/>
  <c r="W24" i="4"/>
  <c r="U24" i="4"/>
  <c r="S24" i="4"/>
  <c r="X24" i="4"/>
  <c r="V24" i="4"/>
  <c r="T24" i="4"/>
  <c r="R24" i="4"/>
  <c r="Q30" i="4"/>
  <c r="W30" i="4"/>
  <c r="U30" i="4"/>
  <c r="S30" i="4"/>
  <c r="X30" i="4"/>
  <c r="V30" i="4"/>
  <c r="T30" i="4"/>
  <c r="R30" i="4"/>
  <c r="Q25" i="4"/>
  <c r="X25" i="4"/>
  <c r="V25" i="4"/>
  <c r="T25" i="4"/>
  <c r="R25" i="4"/>
  <c r="W25" i="4"/>
  <c r="U25" i="4"/>
  <c r="S25" i="4"/>
  <c r="Q27" i="4"/>
  <c r="X27" i="4"/>
  <c r="V27" i="4"/>
  <c r="T27" i="4"/>
  <c r="R27" i="4"/>
  <c r="W27" i="4"/>
  <c r="U27" i="4"/>
  <c r="S27" i="4"/>
  <c r="Q29" i="4"/>
  <c r="X29" i="4"/>
  <c r="V29" i="4"/>
  <c r="T29" i="4"/>
  <c r="R29" i="4"/>
  <c r="W29" i="4"/>
  <c r="U29" i="4"/>
  <c r="S29" i="4"/>
  <c r="Q31" i="4"/>
  <c r="X31" i="4"/>
  <c r="V31" i="4"/>
  <c r="T31" i="4"/>
  <c r="R31" i="4"/>
  <c r="W31" i="4"/>
  <c r="U31" i="4"/>
  <c r="S31" i="4"/>
  <c r="Q33" i="4"/>
  <c r="X33" i="4"/>
  <c r="V33" i="4"/>
  <c r="T33" i="4"/>
  <c r="R33" i="4"/>
  <c r="W33" i="4"/>
  <c r="U33" i="4"/>
  <c r="S33" i="4"/>
  <c r="Q35" i="4"/>
  <c r="X35" i="4"/>
  <c r="V35" i="4"/>
  <c r="T35" i="4"/>
  <c r="R35" i="4"/>
  <c r="W35" i="4"/>
  <c r="U35" i="4"/>
  <c r="S35" i="4"/>
  <c r="Q37" i="4"/>
  <c r="X37" i="4"/>
  <c r="V37" i="4"/>
  <c r="T37" i="4"/>
  <c r="R37" i="4"/>
  <c r="W37" i="4"/>
  <c r="U37" i="4"/>
  <c r="S37" i="4"/>
  <c r="J26" i="4"/>
  <c r="L26" i="4"/>
  <c r="N26" i="4"/>
  <c r="I26" i="4"/>
  <c r="K26" i="4"/>
  <c r="M26" i="4"/>
  <c r="O26" i="4"/>
  <c r="I21" i="4"/>
  <c r="K21" i="4"/>
  <c r="M21" i="4"/>
  <c r="O21" i="4"/>
  <c r="J21" i="4"/>
  <c r="L21" i="4"/>
  <c r="N21" i="4"/>
  <c r="I17" i="4"/>
  <c r="K17" i="4"/>
  <c r="M17" i="4"/>
  <c r="O17" i="4"/>
  <c r="J17" i="4"/>
  <c r="L17" i="4"/>
  <c r="N17" i="4"/>
  <c r="N16" i="4"/>
  <c r="L16" i="4"/>
  <c r="O16" i="4"/>
  <c r="M16" i="4"/>
  <c r="K16" i="4"/>
  <c r="I16" i="4"/>
  <c r="J18" i="4"/>
  <c r="L18" i="4"/>
  <c r="N18" i="4"/>
  <c r="I18" i="4"/>
  <c r="K18" i="4"/>
  <c r="M18" i="4"/>
  <c r="O18" i="4"/>
  <c r="J20" i="4"/>
  <c r="L20" i="4"/>
  <c r="N20" i="4"/>
  <c r="I20" i="4"/>
  <c r="K20" i="4"/>
  <c r="M20" i="4"/>
  <c r="O20" i="4"/>
  <c r="J22" i="4"/>
  <c r="L22" i="4"/>
  <c r="N22" i="4"/>
  <c r="I22" i="4"/>
  <c r="K22" i="4"/>
  <c r="M22" i="4"/>
  <c r="O22" i="4"/>
  <c r="J24" i="4"/>
  <c r="L24" i="4"/>
  <c r="N24" i="4"/>
  <c r="I24" i="4"/>
  <c r="K24" i="4"/>
  <c r="M24" i="4"/>
  <c r="O24" i="4"/>
  <c r="J36" i="4"/>
  <c r="L36" i="4"/>
  <c r="N36" i="4"/>
  <c r="I36" i="4"/>
  <c r="K36" i="4"/>
  <c r="M36" i="4"/>
  <c r="O36" i="4"/>
  <c r="I25" i="4"/>
  <c r="K25" i="4"/>
  <c r="M25" i="4"/>
  <c r="O25" i="4"/>
  <c r="J25" i="4"/>
  <c r="L25" i="4"/>
  <c r="N25" i="4"/>
  <c r="I27" i="4"/>
  <c r="K27" i="4"/>
  <c r="M27" i="4"/>
  <c r="O27" i="4"/>
  <c r="J27" i="4"/>
  <c r="L27" i="4"/>
  <c r="N27" i="4"/>
  <c r="I29" i="4"/>
  <c r="K29" i="4"/>
  <c r="M29" i="4"/>
  <c r="O29" i="4"/>
  <c r="J29" i="4"/>
  <c r="L29" i="4"/>
  <c r="N29" i="4"/>
  <c r="I31" i="4"/>
  <c r="K31" i="4"/>
  <c r="M31" i="4"/>
  <c r="O31" i="4"/>
  <c r="J31" i="4"/>
  <c r="L31" i="4"/>
  <c r="N31" i="4"/>
  <c r="I33" i="4"/>
  <c r="K33" i="4"/>
  <c r="M33" i="4"/>
  <c r="O33" i="4"/>
  <c r="J33" i="4"/>
  <c r="L33" i="4"/>
  <c r="N33" i="4"/>
  <c r="I35" i="4"/>
  <c r="K35" i="4"/>
  <c r="M35" i="4"/>
  <c r="O35" i="4"/>
  <c r="J35" i="4"/>
  <c r="L35" i="4"/>
  <c r="N35" i="4"/>
  <c r="I37" i="4"/>
  <c r="K37" i="4"/>
  <c r="M37" i="4"/>
  <c r="O37" i="4"/>
  <c r="J37" i="4"/>
  <c r="L37" i="4"/>
  <c r="N37" i="4"/>
  <c r="J32" i="4"/>
  <c r="L32" i="4"/>
  <c r="N32" i="4"/>
  <c r="I32" i="4"/>
  <c r="K32" i="4"/>
  <c r="M32" i="4"/>
  <c r="O32" i="4"/>
  <c r="I23" i="4"/>
  <c r="K23" i="4"/>
  <c r="M23" i="4"/>
  <c r="O23" i="4"/>
  <c r="J23" i="4"/>
  <c r="L23" i="4"/>
  <c r="N23" i="4"/>
  <c r="I19" i="4"/>
  <c r="K19" i="4"/>
  <c r="M19" i="4"/>
  <c r="O19" i="4"/>
  <c r="J19" i="4"/>
  <c r="L19" i="4"/>
  <c r="N19" i="4"/>
  <c r="J28" i="4"/>
  <c r="L28" i="4"/>
  <c r="N28" i="4"/>
  <c r="I28" i="4"/>
  <c r="K28" i="4"/>
  <c r="M28" i="4"/>
  <c r="O28" i="4"/>
  <c r="J30" i="4"/>
  <c r="L30" i="4"/>
  <c r="N30" i="4"/>
  <c r="I30" i="4"/>
  <c r="K30" i="4"/>
  <c r="M30" i="4"/>
  <c r="O30" i="4"/>
  <c r="J34" i="4"/>
  <c r="L34" i="4"/>
  <c r="N34" i="4"/>
  <c r="I34" i="4"/>
  <c r="K34" i="4"/>
  <c r="M34" i="4"/>
  <c r="O34" i="4"/>
  <c r="E10" i="4"/>
  <c r="G32" i="4"/>
  <c r="G23" i="4"/>
  <c r="E21" i="4"/>
  <c r="G19" i="4"/>
  <c r="E17" i="4"/>
  <c r="G15" i="4"/>
  <c r="E13" i="4"/>
  <c r="G11" i="4"/>
  <c r="E12" i="4"/>
  <c r="E14" i="4"/>
  <c r="E16" i="4"/>
  <c r="E18" i="4"/>
  <c r="E20" i="4"/>
  <c r="E22" i="4"/>
  <c r="E24" i="4"/>
  <c r="E26" i="4"/>
  <c r="G28" i="4"/>
  <c r="E34" i="4"/>
  <c r="E25" i="4"/>
  <c r="E27" i="4"/>
  <c r="G30" i="4"/>
  <c r="E32" i="4"/>
  <c r="G34" i="4"/>
  <c r="E36" i="4"/>
  <c r="E29" i="4"/>
  <c r="E31" i="4"/>
  <c r="E33" i="4"/>
  <c r="E35" i="4"/>
  <c r="E37" i="4"/>
  <c r="E30" i="4"/>
  <c r="G26" i="4"/>
  <c r="E23" i="4"/>
  <c r="G21" i="4"/>
  <c r="E19" i="4"/>
  <c r="G17" i="4"/>
  <c r="E15" i="4"/>
  <c r="G13" i="4"/>
  <c r="G10" i="4"/>
  <c r="E28" i="4"/>
  <c r="E11" i="4"/>
  <c r="G12" i="4"/>
  <c r="G14" i="4"/>
  <c r="G16" i="4"/>
  <c r="G18" i="4"/>
  <c r="G20" i="4"/>
  <c r="G22" i="4"/>
  <c r="G24" i="4"/>
  <c r="G36" i="4"/>
  <c r="G25" i="4"/>
  <c r="G27" i="4"/>
  <c r="G29" i="4"/>
  <c r="G31" i="4"/>
  <c r="G33" i="4"/>
  <c r="G35" i="4"/>
  <c r="G37" i="4"/>
  <c r="F12" i="3"/>
  <c r="O26" i="2"/>
  <c r="M26" i="2"/>
  <c r="K26" i="2"/>
  <c r="O22" i="2"/>
  <c r="M22" i="2"/>
  <c r="K22" i="2"/>
  <c r="N19" i="2"/>
  <c r="L19" i="2"/>
  <c r="N17" i="2"/>
  <c r="L17" i="2"/>
  <c r="N15" i="2"/>
  <c r="L15" i="2"/>
  <c r="N13" i="2"/>
  <c r="L13" i="2"/>
  <c r="N11" i="2"/>
  <c r="L11" i="2"/>
  <c r="N9" i="2"/>
  <c r="L9" i="2"/>
  <c r="J26" i="2"/>
  <c r="J22" i="2"/>
  <c r="N26" i="2"/>
  <c r="L26" i="2"/>
  <c r="N22" i="2"/>
  <c r="L22" i="2"/>
  <c r="O19" i="2"/>
  <c r="M19" i="2"/>
  <c r="K19" i="2"/>
  <c r="O17" i="2"/>
  <c r="M17" i="2"/>
  <c r="K17" i="2"/>
  <c r="O15" i="2"/>
  <c r="M15" i="2"/>
  <c r="K15" i="2"/>
  <c r="O13" i="2"/>
  <c r="M13" i="2"/>
  <c r="K13" i="2"/>
  <c r="O11" i="2"/>
  <c r="M11" i="2"/>
  <c r="K11" i="2"/>
  <c r="I22" i="2"/>
  <c r="I26" i="2"/>
  <c r="J9" i="2"/>
  <c r="J13" i="2"/>
  <c r="J17" i="2"/>
  <c r="K9" i="2"/>
  <c r="O9" i="2"/>
  <c r="I9" i="2"/>
  <c r="I11" i="2"/>
  <c r="I13" i="2"/>
  <c r="I15" i="2"/>
  <c r="I17" i="2"/>
  <c r="I19" i="2"/>
  <c r="J11" i="2"/>
  <c r="J15" i="2"/>
  <c r="J19" i="2"/>
  <c r="M9" i="2"/>
  <c r="G12" i="3"/>
  <c r="M12" i="3"/>
  <c r="N12" i="3" s="1"/>
  <c r="M1" i="2"/>
  <c r="G19" i="2"/>
  <c r="E19" i="2"/>
  <c r="Y35" i="2"/>
  <c r="P35" i="2"/>
  <c r="F35" i="2"/>
  <c r="N35" i="2" s="1"/>
  <c r="D35" i="2"/>
  <c r="Y33" i="2"/>
  <c r="P33" i="2"/>
  <c r="F33" i="2"/>
  <c r="L33" i="2" s="1"/>
  <c r="D33" i="2"/>
  <c r="Y31" i="2"/>
  <c r="P31" i="2"/>
  <c r="F31" i="2"/>
  <c r="N31" i="2" s="1"/>
  <c r="D31" i="2"/>
  <c r="Y29" i="2"/>
  <c r="P29" i="2"/>
  <c r="F29" i="2"/>
  <c r="L29" i="2" s="1"/>
  <c r="D29" i="2"/>
  <c r="Y36" i="2"/>
  <c r="P36" i="2"/>
  <c r="F36" i="2"/>
  <c r="M36" i="2" s="1"/>
  <c r="D36" i="2"/>
  <c r="Y34" i="2"/>
  <c r="P34" i="2"/>
  <c r="F34" i="2"/>
  <c r="O34" i="2" s="1"/>
  <c r="D34" i="2"/>
  <c r="Y32" i="2"/>
  <c r="P32" i="2"/>
  <c r="F32" i="2"/>
  <c r="M32" i="2" s="1"/>
  <c r="D32" i="2"/>
  <c r="Y30" i="2"/>
  <c r="P30" i="2"/>
  <c r="F30" i="2"/>
  <c r="O30" i="2" s="1"/>
  <c r="D30" i="2"/>
  <c r="Y28" i="2"/>
  <c r="F28" i="2"/>
  <c r="M28" i="2" s="1"/>
  <c r="Y27" i="2"/>
  <c r="P27" i="2"/>
  <c r="F27" i="2"/>
  <c r="N27" i="2" s="1"/>
  <c r="D27" i="2"/>
  <c r="Y25" i="2"/>
  <c r="P25" i="2"/>
  <c r="F25" i="2"/>
  <c r="L25" i="2" s="1"/>
  <c r="D25" i="2"/>
  <c r="Y23" i="2"/>
  <c r="P23" i="2"/>
  <c r="F23" i="2"/>
  <c r="N23" i="2" s="1"/>
  <c r="D23" i="2"/>
  <c r="Y21" i="2"/>
  <c r="P21" i="2"/>
  <c r="F21" i="2"/>
  <c r="L21" i="2" s="1"/>
  <c r="D21" i="2"/>
  <c r="D10" i="2"/>
  <c r="F10" i="2"/>
  <c r="O10" i="2" s="1"/>
  <c r="P10" i="2"/>
  <c r="Y10" i="2"/>
  <c r="D12" i="2"/>
  <c r="F12" i="2"/>
  <c r="M12" i="2" s="1"/>
  <c r="P12" i="2"/>
  <c r="Y12" i="2"/>
  <c r="D14" i="2"/>
  <c r="F14" i="2"/>
  <c r="O14" i="2" s="1"/>
  <c r="P14" i="2"/>
  <c r="Y14" i="2"/>
  <c r="D16" i="2"/>
  <c r="F16" i="2"/>
  <c r="M16" i="2" s="1"/>
  <c r="P16" i="2"/>
  <c r="Y16" i="2"/>
  <c r="D18" i="2"/>
  <c r="F18" i="2"/>
  <c r="O18" i="2" s="1"/>
  <c r="P18" i="2"/>
  <c r="Y18" i="2"/>
  <c r="F20" i="2"/>
  <c r="M20" i="2" s="1"/>
  <c r="Y20" i="2"/>
  <c r="D22" i="2"/>
  <c r="P22" i="2"/>
  <c r="F24" i="2"/>
  <c r="M24" i="2" s="1"/>
  <c r="Y24" i="2"/>
  <c r="D26" i="2"/>
  <c r="P26" i="2"/>
  <c r="P28" i="2"/>
  <c r="AH11" i="4" l="1"/>
  <c r="AJ10" i="4"/>
  <c r="AL9" i="2"/>
  <c r="AS9" i="2"/>
  <c r="AO11" i="2"/>
  <c r="AH11" i="2"/>
  <c r="AQ13" i="2"/>
  <c r="AJ13" i="2"/>
  <c r="AR22" i="2"/>
  <c r="AU22" i="2"/>
  <c r="AM32" i="5"/>
  <c r="AT32" i="5"/>
  <c r="AU37" i="5"/>
  <c r="AN37" i="5"/>
  <c r="AK27" i="5"/>
  <c r="AR27" i="5"/>
  <c r="AK37" i="5"/>
  <c r="AR37" i="5"/>
  <c r="AO26" i="5"/>
  <c r="AH26" i="5"/>
  <c r="AU20" i="5"/>
  <c r="AN20" i="5"/>
  <c r="AM30" i="5"/>
  <c r="AT30" i="5"/>
  <c r="AK17" i="5"/>
  <c r="AR17" i="5"/>
  <c r="AH36" i="5"/>
  <c r="AO36" i="5"/>
  <c r="AU23" i="5"/>
  <c r="AN23" i="5"/>
  <c r="AR12" i="5"/>
  <c r="AK12" i="5"/>
  <c r="AM26" i="5"/>
  <c r="AT26" i="5"/>
  <c r="AS20" i="5"/>
  <c r="AL20" i="5"/>
  <c r="AS21" i="5"/>
  <c r="AL21" i="5"/>
  <c r="AO22" i="15"/>
  <c r="AH22" i="15"/>
  <c r="AO16" i="16"/>
  <c r="AH16" i="16"/>
  <c r="AM16" i="17"/>
  <c r="AT16" i="17"/>
  <c r="AS26" i="18"/>
  <c r="AL26" i="18"/>
  <c r="AQ29" i="15"/>
  <c r="AJ29" i="15"/>
  <c r="AQ13" i="16"/>
  <c r="AJ13" i="16"/>
  <c r="AK36" i="17"/>
  <c r="AR36" i="17"/>
  <c r="AH25" i="15"/>
  <c r="AO25" i="15"/>
  <c r="AU16" i="15"/>
  <c r="AN16" i="15"/>
  <c r="AS23" i="17"/>
  <c r="AL23" i="17"/>
  <c r="AL35" i="17"/>
  <c r="AS35" i="17"/>
  <c r="AU25" i="15"/>
  <c r="AN25" i="15"/>
  <c r="AK14" i="15"/>
  <c r="AR14" i="15"/>
  <c r="AO24" i="17"/>
  <c r="AH24" i="17"/>
  <c r="AM37" i="17"/>
  <c r="AT37" i="17"/>
  <c r="AS27" i="18"/>
  <c r="AL27" i="18"/>
  <c r="AK30" i="18"/>
  <c r="AR30" i="18"/>
  <c r="AM21" i="19"/>
  <c r="AT21" i="19"/>
  <c r="AN34" i="19"/>
  <c r="AU34" i="19"/>
  <c r="AI32" i="19"/>
  <c r="AP32" i="19"/>
  <c r="AJ18" i="20"/>
  <c r="AQ18" i="20"/>
  <c r="AT35" i="20"/>
  <c r="AM35" i="20"/>
  <c r="AO20" i="20"/>
  <c r="AH20" i="20"/>
  <c r="AU11" i="15"/>
  <c r="AN11" i="15"/>
  <c r="AM29" i="15"/>
  <c r="AT29" i="15"/>
  <c r="AK28" i="15"/>
  <c r="AR28" i="15"/>
  <c r="AM19" i="15"/>
  <c r="AT19" i="15"/>
  <c r="AI16" i="16"/>
  <c r="AP16" i="16"/>
  <c r="AR32" i="16"/>
  <c r="AK32" i="16"/>
  <c r="AP35" i="16"/>
  <c r="AI35" i="16"/>
  <c r="AQ22" i="16"/>
  <c r="AJ22" i="16"/>
  <c r="AL10" i="16"/>
  <c r="AS10" i="16"/>
  <c r="AO16" i="17"/>
  <c r="AH16" i="17"/>
  <c r="AN36" i="17"/>
  <c r="AU36" i="17"/>
  <c r="AQ27" i="17"/>
  <c r="AJ27" i="17"/>
  <c r="AR25" i="17"/>
  <c r="AK25" i="17"/>
  <c r="AP25" i="18"/>
  <c r="AI25" i="18"/>
  <c r="AM26" i="18"/>
  <c r="AT26" i="18"/>
  <c r="AK8" i="18"/>
  <c r="AR8" i="18"/>
  <c r="AU13" i="18"/>
  <c r="AN13" i="18"/>
  <c r="AR21" i="19"/>
  <c r="AK21" i="19"/>
  <c r="AM12" i="19"/>
  <c r="AT12" i="19"/>
  <c r="AH33" i="19"/>
  <c r="AO33" i="19"/>
  <c r="AL15" i="19"/>
  <c r="AS15" i="19"/>
  <c r="AL32" i="20"/>
  <c r="AS32" i="20"/>
  <c r="AP21" i="20"/>
  <c r="AI21" i="20"/>
  <c r="AM25" i="15"/>
  <c r="AT25" i="15"/>
  <c r="AT26" i="15"/>
  <c r="AM26" i="15"/>
  <c r="AP24" i="15"/>
  <c r="AI24" i="15"/>
  <c r="AS12" i="15"/>
  <c r="AL12" i="15"/>
  <c r="AU17" i="15"/>
  <c r="AN17" i="15"/>
  <c r="AJ15" i="16"/>
  <c r="AQ15" i="16"/>
  <c r="AQ20" i="16"/>
  <c r="AJ20" i="16"/>
  <c r="AQ37" i="16"/>
  <c r="AJ37" i="16"/>
  <c r="AU19" i="17"/>
  <c r="AN19" i="17"/>
  <c r="AI36" i="17"/>
  <c r="AP36" i="17"/>
  <c r="AQ31" i="17"/>
  <c r="AJ31" i="17"/>
  <c r="AK30" i="17"/>
  <c r="AR30" i="17"/>
  <c r="AM28" i="18"/>
  <c r="AT28" i="18"/>
  <c r="AK10" i="18"/>
  <c r="AR10" i="18"/>
  <c r="AR33" i="18"/>
  <c r="AK33" i="18"/>
  <c r="AM23" i="18"/>
  <c r="AT23" i="18"/>
  <c r="AO23" i="19"/>
  <c r="AH23" i="19"/>
  <c r="AK12" i="19"/>
  <c r="AR12" i="19"/>
  <c r="AH29" i="19"/>
  <c r="AO29" i="19"/>
  <c r="AI19" i="19"/>
  <c r="AP19" i="19"/>
  <c r="AI32" i="20"/>
  <c r="AP32" i="20"/>
  <c r="AM22" i="20"/>
  <c r="AT22" i="20"/>
  <c r="AS8" i="20"/>
  <c r="AL8" i="20"/>
  <c r="AK26" i="15"/>
  <c r="AR26" i="15"/>
  <c r="AS13" i="15"/>
  <c r="AL13" i="15"/>
  <c r="AQ31" i="15"/>
  <c r="AJ31" i="15"/>
  <c r="AU14" i="15"/>
  <c r="AN14" i="15"/>
  <c r="AU32" i="16"/>
  <c r="AN32" i="16"/>
  <c r="AO18" i="16"/>
  <c r="AH18" i="16"/>
  <c r="AR30" i="16"/>
  <c r="AK30" i="16"/>
  <c r="AT33" i="16"/>
  <c r="AM33" i="16"/>
  <c r="AR23" i="17"/>
  <c r="AK23" i="17"/>
  <c r="AI16" i="17"/>
  <c r="AP16" i="17"/>
  <c r="AK22" i="17"/>
  <c r="AR22" i="17"/>
  <c r="AO13" i="17"/>
  <c r="AH13" i="17"/>
  <c r="AU37" i="17"/>
  <c r="AN37" i="17"/>
  <c r="AR17" i="18"/>
  <c r="AK17" i="18"/>
  <c r="AO14" i="18"/>
  <c r="AH14" i="18"/>
  <c r="AJ33" i="18"/>
  <c r="AQ33" i="18"/>
  <c r="AQ13" i="18"/>
  <c r="AJ13" i="18"/>
  <c r="AU10" i="19"/>
  <c r="AN10" i="19"/>
  <c r="AQ35" i="19"/>
  <c r="AJ35" i="19"/>
  <c r="AK26" i="19"/>
  <c r="AR26" i="19"/>
  <c r="AN30" i="20"/>
  <c r="AU30" i="20"/>
  <c r="AO11" i="20"/>
  <c r="AH11" i="20"/>
  <c r="AH33" i="20"/>
  <c r="AO33" i="20"/>
  <c r="AU26" i="19"/>
  <c r="AN26" i="19"/>
  <c r="AS27" i="19"/>
  <c r="AL27" i="19"/>
  <c r="AN24" i="19"/>
  <c r="AU24" i="19"/>
  <c r="AP14" i="20"/>
  <c r="AI14" i="20"/>
  <c r="AL29" i="20"/>
  <c r="AS29" i="20"/>
  <c r="AN9" i="20"/>
  <c r="AU9" i="20"/>
  <c r="AR34" i="20"/>
  <c r="AK34" i="20"/>
  <c r="AK17" i="20"/>
  <c r="AR17" i="20"/>
  <c r="AO30" i="15"/>
  <c r="AH30" i="15"/>
  <c r="AJ9" i="15"/>
  <c r="AQ9" i="15"/>
  <c r="AO20" i="15"/>
  <c r="AH20" i="15"/>
  <c r="AI19" i="15"/>
  <c r="AP19" i="15"/>
  <c r="AQ12" i="16"/>
  <c r="AJ12" i="16"/>
  <c r="AM28" i="16"/>
  <c r="AT28" i="16"/>
  <c r="AQ25" i="16"/>
  <c r="AJ25" i="16"/>
  <c r="AI17" i="16"/>
  <c r="AP17" i="16"/>
  <c r="AO19" i="16"/>
  <c r="AH19" i="16"/>
  <c r="AO15" i="17"/>
  <c r="AH15" i="17"/>
  <c r="AH33" i="17"/>
  <c r="AO33" i="17"/>
  <c r="AO22" i="17"/>
  <c r="AH22" i="17"/>
  <c r="AM17" i="17"/>
  <c r="AT17" i="17"/>
  <c r="AS37" i="17"/>
  <c r="AL37" i="17"/>
  <c r="AJ21" i="18"/>
  <c r="AQ21" i="18"/>
  <c r="AI26" i="18"/>
  <c r="AP26" i="18"/>
  <c r="AO15" i="18"/>
  <c r="AH15" i="18"/>
  <c r="AO16" i="18"/>
  <c r="AH16" i="18"/>
  <c r="AI23" i="19"/>
  <c r="AP23" i="19"/>
  <c r="AI10" i="19"/>
  <c r="AP10" i="19"/>
  <c r="AI29" i="19"/>
  <c r="AP29" i="19"/>
  <c r="AO19" i="19"/>
  <c r="AH19" i="19"/>
  <c r="AJ23" i="20"/>
  <c r="AQ23" i="20"/>
  <c r="AR32" i="20"/>
  <c r="AK32" i="20"/>
  <c r="AJ24" i="20"/>
  <c r="AQ24" i="20"/>
  <c r="AH26" i="20"/>
  <c r="AO26" i="20"/>
  <c r="AI20" i="20"/>
  <c r="AP20" i="20"/>
  <c r="AJ8" i="20"/>
  <c r="AQ8" i="20"/>
  <c r="AO8" i="19"/>
  <c r="AH8" i="19"/>
  <c r="AK13" i="20"/>
  <c r="AR13" i="20"/>
  <c r="AM19" i="22"/>
  <c r="AT19" i="22"/>
  <c r="AR29" i="22"/>
  <c r="AK29" i="22"/>
  <c r="AU15" i="22"/>
  <c r="AN15" i="22"/>
  <c r="AU27" i="22"/>
  <c r="AN27" i="22"/>
  <c r="AK30" i="22"/>
  <c r="AR30" i="22"/>
  <c r="AR21" i="22"/>
  <c r="AK21" i="22"/>
  <c r="AO29" i="22"/>
  <c r="AH29" i="22"/>
  <c r="AS13" i="22"/>
  <c r="AL13" i="22"/>
  <c r="AO16" i="22"/>
  <c r="AH16" i="22"/>
  <c r="AI25" i="22"/>
  <c r="AP25" i="22"/>
  <c r="AH21" i="22"/>
  <c r="AO21" i="22"/>
  <c r="AL29" i="22"/>
  <c r="AS29" i="22"/>
  <c r="AI17" i="22"/>
  <c r="AP17" i="22"/>
  <c r="AS27" i="22"/>
  <c r="AL27" i="22"/>
  <c r="AS30" i="22"/>
  <c r="AL30" i="22"/>
  <c r="AR8" i="22"/>
  <c r="AK8" i="22"/>
  <c r="AI33" i="22"/>
  <c r="AP33" i="22"/>
  <c r="AT13" i="22"/>
  <c r="AM13" i="22"/>
  <c r="AI30" i="22"/>
  <c r="AP30" i="22"/>
  <c r="AS8" i="22"/>
  <c r="AL8" i="22"/>
  <c r="AI19" i="2"/>
  <c r="AP19" i="2"/>
  <c r="AO17" i="2"/>
  <c r="AH17" i="2"/>
  <c r="AH9" i="2"/>
  <c r="AO9" i="2"/>
  <c r="AI13" i="2"/>
  <c r="AP13" i="2"/>
  <c r="AQ11" i="2"/>
  <c r="AJ11" i="2"/>
  <c r="AS13" i="2"/>
  <c r="AL13" i="2"/>
  <c r="AU15" i="2"/>
  <c r="AN15" i="2"/>
  <c r="AQ19" i="2"/>
  <c r="AJ19" i="2"/>
  <c r="AT22" i="2"/>
  <c r="AP26" i="2"/>
  <c r="AM11" i="2"/>
  <c r="AT11" i="2"/>
  <c r="AM15" i="2"/>
  <c r="AT15" i="2"/>
  <c r="AM19" i="2"/>
  <c r="AT19" i="2"/>
  <c r="AQ26" i="2"/>
  <c r="AR10" i="5"/>
  <c r="AK10" i="5"/>
  <c r="AP23" i="5"/>
  <c r="AI23" i="5"/>
  <c r="AH32" i="5"/>
  <c r="AO32" i="5"/>
  <c r="AQ29" i="5"/>
  <c r="AJ29" i="5"/>
  <c r="AS35" i="5"/>
  <c r="AL35" i="5"/>
  <c r="AQ37" i="5"/>
  <c r="AJ37" i="5"/>
  <c r="AO13" i="5"/>
  <c r="AH13" i="5"/>
  <c r="AP11" i="5"/>
  <c r="AI11" i="5"/>
  <c r="AU12" i="5"/>
  <c r="AN12" i="5"/>
  <c r="AU19" i="5"/>
  <c r="AN19" i="5"/>
  <c r="AS27" i="5"/>
  <c r="AL27" i="5"/>
  <c r="AM29" i="5"/>
  <c r="AT29" i="5"/>
  <c r="AJ33" i="5"/>
  <c r="AQ33" i="5"/>
  <c r="AI35" i="5"/>
  <c r="AP35" i="5"/>
  <c r="AT13" i="5"/>
  <c r="AM13" i="5"/>
  <c r="AO11" i="5"/>
  <c r="AH11" i="5"/>
  <c r="AU34" i="5"/>
  <c r="AN34" i="5"/>
  <c r="AQ28" i="5"/>
  <c r="AJ28" i="5"/>
  <c r="AL26" i="5"/>
  <c r="AS26" i="5"/>
  <c r="AU24" i="5"/>
  <c r="AN24" i="5"/>
  <c r="AI20" i="5"/>
  <c r="AP20" i="5"/>
  <c r="AI18" i="5"/>
  <c r="AP18" i="5"/>
  <c r="AR16" i="5"/>
  <c r="AK16" i="5"/>
  <c r="AU15" i="5"/>
  <c r="AN15" i="5"/>
  <c r="AQ30" i="5"/>
  <c r="AJ30" i="5"/>
  <c r="AK25" i="5"/>
  <c r="AR25" i="5"/>
  <c r="AM21" i="5"/>
  <c r="AT21" i="5"/>
  <c r="AN35" i="5"/>
  <c r="AU35" i="5"/>
  <c r="AO31" i="5"/>
  <c r="AH31" i="5"/>
  <c r="AU29" i="5"/>
  <c r="AN29" i="5"/>
  <c r="AS36" i="5"/>
  <c r="AL36" i="5"/>
  <c r="AQ32" i="5"/>
  <c r="AJ32" i="5"/>
  <c r="AI27" i="5"/>
  <c r="AP27" i="5"/>
  <c r="AK23" i="5"/>
  <c r="AR23" i="5"/>
  <c r="AT19" i="5"/>
  <c r="AM19" i="5"/>
  <c r="AI12" i="5"/>
  <c r="AP12" i="5"/>
  <c r="AI14" i="5"/>
  <c r="AP14" i="5"/>
  <c r="AL34" i="5"/>
  <c r="AS34" i="5"/>
  <c r="AO28" i="5"/>
  <c r="AH28" i="5"/>
  <c r="AQ26" i="5"/>
  <c r="AJ26" i="5"/>
  <c r="AS24" i="5"/>
  <c r="AL24" i="5"/>
  <c r="AU22" i="5"/>
  <c r="AN22" i="5"/>
  <c r="AR18" i="5"/>
  <c r="AK18" i="5"/>
  <c r="AM16" i="5"/>
  <c r="AT16" i="5"/>
  <c r="AQ15" i="5"/>
  <c r="AJ15" i="5"/>
  <c r="AO30" i="5"/>
  <c r="AH30" i="5"/>
  <c r="AP25" i="5"/>
  <c r="AI25" i="5"/>
  <c r="AK21" i="5"/>
  <c r="AR21" i="5"/>
  <c r="AM17" i="5"/>
  <c r="AT17" i="5"/>
  <c r="AS21" i="15"/>
  <c r="AL21" i="15"/>
  <c r="AO28" i="15"/>
  <c r="AH28" i="15"/>
  <c r="AM24" i="16"/>
  <c r="AT24" i="16"/>
  <c r="AK27" i="16"/>
  <c r="AR27" i="16"/>
  <c r="AU23" i="17"/>
  <c r="AN23" i="17"/>
  <c r="AO32" i="17"/>
  <c r="AH32" i="17"/>
  <c r="AL34" i="18"/>
  <c r="AS34" i="18"/>
  <c r="AM18" i="18"/>
  <c r="AT18" i="18"/>
  <c r="AU27" i="15"/>
  <c r="AN27" i="15"/>
  <c r="AJ10" i="15"/>
  <c r="AQ10" i="15"/>
  <c r="AR15" i="15"/>
  <c r="AK15" i="15"/>
  <c r="AO35" i="16"/>
  <c r="AH35" i="16"/>
  <c r="AK19" i="16"/>
  <c r="AR19" i="16"/>
  <c r="AJ22" i="17"/>
  <c r="AQ22" i="17"/>
  <c r="AP34" i="17"/>
  <c r="AI34" i="17"/>
  <c r="AR11" i="15"/>
  <c r="AK11" i="15"/>
  <c r="AT28" i="15"/>
  <c r="AM28" i="15"/>
  <c r="AM12" i="16"/>
  <c r="AT12" i="16"/>
  <c r="AQ18" i="16"/>
  <c r="AJ18" i="16"/>
  <c r="AI22" i="16"/>
  <c r="AP22" i="16"/>
  <c r="AL15" i="17"/>
  <c r="AS15" i="17"/>
  <c r="AK13" i="17"/>
  <c r="AR13" i="17"/>
  <c r="AP34" i="18"/>
  <c r="AI34" i="18"/>
  <c r="AL22" i="18"/>
  <c r="AS22" i="18"/>
  <c r="AL27" i="15"/>
  <c r="AS27" i="15"/>
  <c r="AS32" i="15"/>
  <c r="AL32" i="15"/>
  <c r="AR17" i="15"/>
  <c r="AK17" i="15"/>
  <c r="AU20" i="16"/>
  <c r="AN20" i="16"/>
  <c r="AU33" i="17"/>
  <c r="AN33" i="17"/>
  <c r="AJ26" i="17"/>
  <c r="AQ26" i="17"/>
  <c r="AS21" i="18"/>
  <c r="AL21" i="18"/>
  <c r="AM35" i="18"/>
  <c r="AT35" i="18"/>
  <c r="AU27" i="18"/>
  <c r="AN27" i="18"/>
  <c r="AU16" i="18"/>
  <c r="AN16" i="18"/>
  <c r="AI13" i="18"/>
  <c r="AP13" i="18"/>
  <c r="AS12" i="18"/>
  <c r="AL12" i="18"/>
  <c r="AU21" i="19"/>
  <c r="AN21" i="19"/>
  <c r="AO20" i="19"/>
  <c r="AH20" i="19"/>
  <c r="AO35" i="19"/>
  <c r="AH35" i="19"/>
  <c r="AO18" i="19"/>
  <c r="AH18" i="19"/>
  <c r="AM26" i="19"/>
  <c r="AT26" i="19"/>
  <c r="AO28" i="19"/>
  <c r="AH28" i="19"/>
  <c r="AK14" i="19"/>
  <c r="AR14" i="19"/>
  <c r="AS14" i="20"/>
  <c r="AL14" i="20"/>
  <c r="AK29" i="20"/>
  <c r="AR29" i="20"/>
  <c r="AQ25" i="20"/>
  <c r="AJ25" i="20"/>
  <c r="AL31" i="20"/>
  <c r="AS31" i="20"/>
  <c r="AT33" i="20"/>
  <c r="AM33" i="20"/>
  <c r="AR16" i="20"/>
  <c r="AK16" i="20"/>
  <c r="AI33" i="15"/>
  <c r="AP33" i="15"/>
  <c r="AJ34" i="15"/>
  <c r="AQ34" i="15"/>
  <c r="AP26" i="15"/>
  <c r="AI26" i="15"/>
  <c r="AO21" i="15"/>
  <c r="AH21" i="15"/>
  <c r="AN9" i="15"/>
  <c r="AU9" i="15"/>
  <c r="AT36" i="15"/>
  <c r="AM36" i="15"/>
  <c r="AN28" i="15"/>
  <c r="AU28" i="15"/>
  <c r="AS31" i="15"/>
  <c r="AL31" i="15"/>
  <c r="AR19" i="15"/>
  <c r="AK19" i="15"/>
  <c r="AQ17" i="15"/>
  <c r="AJ17" i="15"/>
  <c r="AR16" i="16"/>
  <c r="AK16" i="16"/>
  <c r="AT15" i="16"/>
  <c r="AM15" i="16"/>
  <c r="AL26" i="16"/>
  <c r="AS26" i="16"/>
  <c r="AU13" i="16"/>
  <c r="AN13" i="16"/>
  <c r="AS35" i="16"/>
  <c r="AL35" i="16"/>
  <c r="AI30" i="16"/>
  <c r="AP30" i="16"/>
  <c r="AM22" i="16"/>
  <c r="AT22" i="16"/>
  <c r="AO33" i="16"/>
  <c r="AH33" i="16"/>
  <c r="AU23" i="16"/>
  <c r="AN23" i="16"/>
  <c r="AN28" i="17"/>
  <c r="AU28" i="17"/>
  <c r="AM15" i="17"/>
  <c r="AT15" i="17"/>
  <c r="AO12" i="17"/>
  <c r="AH12" i="17"/>
  <c r="AI21" i="17"/>
  <c r="AP21" i="17"/>
  <c r="AP32" i="17"/>
  <c r="AI32" i="17"/>
  <c r="AK10" i="17"/>
  <c r="AR10" i="17"/>
  <c r="AI29" i="17"/>
  <c r="AP29" i="17"/>
  <c r="AH17" i="17"/>
  <c r="AO17" i="17"/>
  <c r="AS25" i="17"/>
  <c r="AL25" i="17"/>
  <c r="AI35" i="17"/>
  <c r="AP35" i="17"/>
  <c r="AN21" i="18"/>
  <c r="AU21" i="18"/>
  <c r="AU32" i="18"/>
  <c r="AN32" i="18"/>
  <c r="AJ22" i="18"/>
  <c r="AQ22" i="18"/>
  <c r="AQ15" i="18"/>
  <c r="AJ15" i="18"/>
  <c r="AJ35" i="18"/>
  <c r="AQ35" i="18"/>
  <c r="AT33" i="18"/>
  <c r="AM33" i="18"/>
  <c r="AQ30" i="18"/>
  <c r="AJ30" i="18"/>
  <c r="AU9" i="18"/>
  <c r="AN9" i="18"/>
  <c r="AR23" i="19"/>
  <c r="AK23" i="19"/>
  <c r="AI17" i="19"/>
  <c r="AP17" i="19"/>
  <c r="AI11" i="19"/>
  <c r="AP11" i="19"/>
  <c r="AL35" i="19"/>
  <c r="AS35" i="19"/>
  <c r="AM18" i="19"/>
  <c r="AT18" i="19"/>
  <c r="AQ26" i="19"/>
  <c r="AJ26" i="19"/>
  <c r="AM28" i="19"/>
  <c r="AT28" i="19"/>
  <c r="AM14" i="19"/>
  <c r="AT14" i="19"/>
  <c r="AT23" i="20"/>
  <c r="AM23" i="20"/>
  <c r="AP27" i="20"/>
  <c r="AI27" i="20"/>
  <c r="AK15" i="20"/>
  <c r="AR15" i="20"/>
  <c r="AP31" i="20"/>
  <c r="AI31" i="20"/>
  <c r="AP17" i="20"/>
  <c r="AI17" i="20"/>
  <c r="AK8" i="20"/>
  <c r="AR8" i="20"/>
  <c r="AR25" i="15"/>
  <c r="AK25" i="15"/>
  <c r="AU34" i="15"/>
  <c r="AN34" i="15"/>
  <c r="AU22" i="15"/>
  <c r="AN22" i="15"/>
  <c r="AR23" i="15"/>
  <c r="AK23" i="15"/>
  <c r="AT10" i="15"/>
  <c r="AM10" i="15"/>
  <c r="AU24" i="15"/>
  <c r="AN24" i="15"/>
  <c r="AM31" i="15"/>
  <c r="AT31" i="15"/>
  <c r="AN12" i="15"/>
  <c r="AU12" i="15"/>
  <c r="AT18" i="15"/>
  <c r="AM18" i="15"/>
  <c r="AS17" i="15"/>
  <c r="AL17" i="15"/>
  <c r="AL24" i="16"/>
  <c r="AS24" i="16"/>
  <c r="AO15" i="16"/>
  <c r="AH15" i="16"/>
  <c r="AO28" i="16"/>
  <c r="AH28" i="16"/>
  <c r="AM18" i="16"/>
  <c r="AT18" i="16"/>
  <c r="AU30" i="16"/>
  <c r="AN30" i="16"/>
  <c r="AJ17" i="16"/>
  <c r="AQ17" i="16"/>
  <c r="AK33" i="16"/>
  <c r="AR33" i="16"/>
  <c r="AN19" i="16"/>
  <c r="AU19" i="16"/>
  <c r="AP24" i="17"/>
  <c r="AI24" i="17"/>
  <c r="AI12" i="17"/>
  <c r="AP12" i="17"/>
  <c r="AM14" i="17"/>
  <c r="AT14" i="17"/>
  <c r="AO36" i="17"/>
  <c r="AH36" i="17"/>
  <c r="AL27" i="17"/>
  <c r="AS27" i="17"/>
  <c r="AI31" i="17"/>
  <c r="AP31" i="17"/>
  <c r="AH25" i="17"/>
  <c r="AO25" i="17"/>
  <c r="AS30" i="17"/>
  <c r="AL30" i="17"/>
  <c r="AO25" i="18"/>
  <c r="AH25" i="18"/>
  <c r="AO19" i="18"/>
  <c r="AH19" i="18"/>
  <c r="AU26" i="18"/>
  <c r="AN26" i="18"/>
  <c r="AS14" i="18"/>
  <c r="AL14" i="18"/>
  <c r="AT10" i="18"/>
  <c r="AM10" i="18"/>
  <c r="AT31" i="18"/>
  <c r="AM31" i="18"/>
  <c r="AT20" i="18"/>
  <c r="AM20" i="18"/>
  <c r="AS29" i="18"/>
  <c r="AL29" i="18"/>
  <c r="AM13" i="18"/>
  <c r="AT13" i="18"/>
  <c r="AU12" i="18"/>
  <c r="AN12" i="18"/>
  <c r="AM25" i="19"/>
  <c r="AT25" i="19"/>
  <c r="AQ10" i="19"/>
  <c r="AJ10" i="19"/>
  <c r="AI9" i="19"/>
  <c r="AP9" i="19"/>
  <c r="AQ31" i="19"/>
  <c r="AJ31" i="19"/>
  <c r="AJ18" i="19"/>
  <c r="AQ18" i="19"/>
  <c r="AK28" i="19"/>
  <c r="AR28" i="19"/>
  <c r="AI15" i="19"/>
  <c r="AP15" i="19"/>
  <c r="AR18" i="20"/>
  <c r="AK18" i="20"/>
  <c r="AS28" i="20"/>
  <c r="AL28" i="20"/>
  <c r="AU19" i="20"/>
  <c r="AN19" i="20"/>
  <c r="AH25" i="20"/>
  <c r="AO25" i="20"/>
  <c r="AJ31" i="20"/>
  <c r="AQ31" i="20"/>
  <c r="AN17" i="20"/>
  <c r="AU17" i="20"/>
  <c r="AR33" i="15"/>
  <c r="AK33" i="15"/>
  <c r="AO27" i="15"/>
  <c r="AH27" i="15"/>
  <c r="AU26" i="15"/>
  <c r="AN26" i="15"/>
  <c r="AU21" i="15"/>
  <c r="AN21" i="15"/>
  <c r="AM13" i="15"/>
  <c r="AT13" i="15"/>
  <c r="AK32" i="15"/>
  <c r="AR32" i="15"/>
  <c r="AS24" i="15"/>
  <c r="AL24" i="15"/>
  <c r="AT16" i="15"/>
  <c r="AM16" i="15"/>
  <c r="AS15" i="15"/>
  <c r="AL15" i="15"/>
  <c r="AM17" i="15"/>
  <c r="AT17" i="15"/>
  <c r="AO29" i="16"/>
  <c r="AH29" i="16"/>
  <c r="AO31" i="16"/>
  <c r="AH31" i="16"/>
  <c r="AK26" i="16"/>
  <c r="AR26" i="16"/>
  <c r="AM13" i="16"/>
  <c r="AT13" i="16"/>
  <c r="AM35" i="16"/>
  <c r="AT35" i="16"/>
  <c r="AT21" i="16"/>
  <c r="AM21" i="16"/>
  <c r="AM27" i="16"/>
  <c r="AT27" i="16"/>
  <c r="AU11" i="16"/>
  <c r="AN11" i="16"/>
  <c r="AI36" i="16"/>
  <c r="AP36" i="16"/>
  <c r="AS14" i="16"/>
  <c r="AL14" i="16"/>
  <c r="AI19" i="17"/>
  <c r="AP19" i="17"/>
  <c r="AT24" i="17"/>
  <c r="AM24" i="17"/>
  <c r="AK12" i="17"/>
  <c r="AR12" i="17"/>
  <c r="AS21" i="17"/>
  <c r="AL21" i="17"/>
  <c r="AS36" i="17"/>
  <c r="AL36" i="17"/>
  <c r="AJ10" i="17"/>
  <c r="AQ10" i="17"/>
  <c r="AO31" i="17"/>
  <c r="AH31" i="17"/>
  <c r="AR11" i="17"/>
  <c r="AK11" i="17"/>
  <c r="AS34" i="17"/>
  <c r="AL34" i="17"/>
  <c r="AT34" i="18"/>
  <c r="AM34" i="18"/>
  <c r="AN19" i="18"/>
  <c r="AU19" i="18"/>
  <c r="AP32" i="18"/>
  <c r="AI32" i="18"/>
  <c r="AH22" i="18"/>
  <c r="AO22" i="18"/>
  <c r="AN14" i="18"/>
  <c r="AU14" i="18"/>
  <c r="AU10" i="18"/>
  <c r="AN10" i="18"/>
  <c r="AL31" i="18"/>
  <c r="AS31" i="18"/>
  <c r="AO33" i="18"/>
  <c r="AH33" i="18"/>
  <c r="AT29" i="18"/>
  <c r="AM29" i="18"/>
  <c r="AS9" i="18"/>
  <c r="AL9" i="18"/>
  <c r="AM23" i="19"/>
  <c r="AT23" i="19"/>
  <c r="AS21" i="19"/>
  <c r="AL21" i="19"/>
  <c r="AR11" i="19"/>
  <c r="AK11" i="19"/>
  <c r="AO12" i="19"/>
  <c r="AH12" i="19"/>
  <c r="AM31" i="19"/>
  <c r="AT31" i="19"/>
  <c r="AM29" i="19"/>
  <c r="AT29" i="19"/>
  <c r="AK32" i="19"/>
  <c r="AR32" i="19"/>
  <c r="AU19" i="19"/>
  <c r="AN19" i="19"/>
  <c r="AU23" i="20"/>
  <c r="AN23" i="20"/>
  <c r="AN10" i="20"/>
  <c r="AU10" i="20"/>
  <c r="AH27" i="20"/>
  <c r="AO27" i="20"/>
  <c r="AJ9" i="20"/>
  <c r="AQ9" i="20"/>
  <c r="AH35" i="20"/>
  <c r="AO35" i="20"/>
  <c r="AR20" i="20"/>
  <c r="AK20" i="20"/>
  <c r="AS18" i="19"/>
  <c r="AL18" i="19"/>
  <c r="AU33" i="19"/>
  <c r="AN33" i="19"/>
  <c r="AS22" i="19"/>
  <c r="AL22" i="19"/>
  <c r="AP28" i="19"/>
  <c r="AI28" i="19"/>
  <c r="AU27" i="19"/>
  <c r="AN27" i="19"/>
  <c r="AM15" i="19"/>
  <c r="AT15" i="19"/>
  <c r="AS24" i="19"/>
  <c r="AL24" i="19"/>
  <c r="AL23" i="20"/>
  <c r="AS23" i="20"/>
  <c r="AN14" i="20"/>
  <c r="AU14" i="20"/>
  <c r="AO12" i="20"/>
  <c r="AH12" i="20"/>
  <c r="AT28" i="20"/>
  <c r="AM28" i="20"/>
  <c r="AR19" i="20"/>
  <c r="AK19" i="20"/>
  <c r="AN11" i="20"/>
  <c r="AU11" i="20"/>
  <c r="AL25" i="20"/>
  <c r="AS25" i="20"/>
  <c r="AH22" i="20"/>
  <c r="AO22" i="20"/>
  <c r="AT31" i="20"/>
  <c r="AM31" i="20"/>
  <c r="AR26" i="20"/>
  <c r="AK26" i="20"/>
  <c r="AT21" i="20"/>
  <c r="AM21" i="20"/>
  <c r="AN20" i="20"/>
  <c r="AU20" i="20"/>
  <c r="AH33" i="15"/>
  <c r="AO33" i="15"/>
  <c r="AM11" i="15"/>
  <c r="AT11" i="15"/>
  <c r="AO26" i="15"/>
  <c r="AH26" i="15"/>
  <c r="AQ21" i="15"/>
  <c r="AJ21" i="15"/>
  <c r="AO13" i="15"/>
  <c r="AH13" i="15"/>
  <c r="AO32" i="15"/>
  <c r="AH32" i="15"/>
  <c r="AT24" i="15"/>
  <c r="AM24" i="15"/>
  <c r="AQ35" i="15"/>
  <c r="AJ35" i="15"/>
  <c r="AQ16" i="15"/>
  <c r="AJ16" i="15"/>
  <c r="AI15" i="15"/>
  <c r="AP15" i="15"/>
  <c r="AO14" i="15"/>
  <c r="AH14" i="15"/>
  <c r="AL16" i="16"/>
  <c r="AS16" i="16"/>
  <c r="AI24" i="16"/>
  <c r="AP24" i="16"/>
  <c r="AI32" i="16"/>
  <c r="AP32" i="16"/>
  <c r="AK13" i="16"/>
  <c r="AR13" i="16"/>
  <c r="AI18" i="16"/>
  <c r="AP18" i="16"/>
  <c r="AO21" i="16"/>
  <c r="AH21" i="16"/>
  <c r="AM30" i="16"/>
  <c r="AT30" i="16"/>
  <c r="AR22" i="16"/>
  <c r="AK22" i="16"/>
  <c r="AM11" i="16"/>
  <c r="AT11" i="16"/>
  <c r="AS33" i="16"/>
  <c r="AL33" i="16"/>
  <c r="AU10" i="16"/>
  <c r="AN10" i="16"/>
  <c r="AQ19" i="16"/>
  <c r="AJ19" i="16"/>
  <c r="AQ23" i="17"/>
  <c r="AJ23" i="17"/>
  <c r="AQ15" i="17"/>
  <c r="AJ15" i="17"/>
  <c r="AS16" i="17"/>
  <c r="AL16" i="17"/>
  <c r="AM33" i="17"/>
  <c r="AT33" i="17"/>
  <c r="AO14" i="17"/>
  <c r="AH14" i="17"/>
  <c r="AK32" i="17"/>
  <c r="AR32" i="17"/>
  <c r="AT10" i="17"/>
  <c r="AM10" i="17"/>
  <c r="AH27" i="17"/>
  <c r="AO27" i="17"/>
  <c r="AU31" i="17"/>
  <c r="AN31" i="17"/>
  <c r="AQ13" i="17"/>
  <c r="AJ13" i="17"/>
  <c r="AK34" i="17"/>
  <c r="AR34" i="17"/>
  <c r="AI37" i="17"/>
  <c r="AP37" i="17"/>
  <c r="AH34" i="18"/>
  <c r="AO34" i="18"/>
  <c r="AI19" i="18"/>
  <c r="AP19" i="18"/>
  <c r="AH28" i="18"/>
  <c r="AO28" i="18"/>
  <c r="AR22" i="18"/>
  <c r="AK22" i="18"/>
  <c r="AT14" i="18"/>
  <c r="AM14" i="18"/>
  <c r="AI15" i="18"/>
  <c r="AP15" i="18"/>
  <c r="AI35" i="18"/>
  <c r="AP35" i="18"/>
  <c r="AQ20" i="18"/>
  <c r="AJ20" i="18"/>
  <c r="AK29" i="18"/>
  <c r="AR29" i="18"/>
  <c r="AU23" i="18"/>
  <c r="AN23" i="18"/>
  <c r="AO12" i="18"/>
  <c r="AH12" i="18"/>
  <c r="AQ23" i="19"/>
  <c r="AJ23" i="19"/>
  <c r="AQ21" i="19"/>
  <c r="AJ21" i="19"/>
  <c r="AO11" i="19"/>
  <c r="AH11" i="19"/>
  <c r="AQ9" i="19"/>
  <c r="AJ9" i="19"/>
  <c r="AQ34" i="19"/>
  <c r="AJ34" i="19"/>
  <c r="AP18" i="19"/>
  <c r="AI18" i="19"/>
  <c r="AU22" i="19"/>
  <c r="AN22" i="19"/>
  <c r="AU30" i="19"/>
  <c r="AN30" i="19"/>
  <c r="AQ19" i="19"/>
  <c r="AJ19" i="19"/>
  <c r="AI24" i="19"/>
  <c r="AP24" i="19"/>
  <c r="AP23" i="20"/>
  <c r="AI23" i="20"/>
  <c r="AQ10" i="20"/>
  <c r="AJ10" i="20"/>
  <c r="AJ32" i="20"/>
  <c r="AQ32" i="20"/>
  <c r="AP29" i="20"/>
  <c r="AI29" i="20"/>
  <c r="AI11" i="20"/>
  <c r="AP11" i="20"/>
  <c r="AH24" i="20"/>
  <c r="AO24" i="20"/>
  <c r="AH31" i="20"/>
  <c r="AO31" i="20"/>
  <c r="AJ26" i="20"/>
  <c r="AQ26" i="20"/>
  <c r="AH21" i="20"/>
  <c r="AO21" i="20"/>
  <c r="AP16" i="20"/>
  <c r="AI16" i="20"/>
  <c r="AL13" i="20"/>
  <c r="AS13" i="20"/>
  <c r="AP19" i="16"/>
  <c r="AI19" i="16"/>
  <c r="AS8" i="19"/>
  <c r="AL8" i="19"/>
  <c r="AM11" i="18"/>
  <c r="AT11" i="18"/>
  <c r="AQ8" i="19"/>
  <c r="AJ8" i="19"/>
  <c r="AK8" i="19"/>
  <c r="AR8" i="19"/>
  <c r="AH13" i="20"/>
  <c r="AO13" i="20"/>
  <c r="AS10" i="22"/>
  <c r="AL10" i="22"/>
  <c r="AI23" i="22"/>
  <c r="AP23" i="22"/>
  <c r="AQ21" i="22"/>
  <c r="AJ21" i="22"/>
  <c r="AT28" i="22"/>
  <c r="AM28" i="22"/>
  <c r="AM29" i="22"/>
  <c r="AT29" i="22"/>
  <c r="AK22" i="22"/>
  <c r="AR22" i="22"/>
  <c r="AO17" i="22"/>
  <c r="AH17" i="22"/>
  <c r="AS11" i="22"/>
  <c r="AL11" i="22"/>
  <c r="AM31" i="22"/>
  <c r="AT31" i="22"/>
  <c r="AK16" i="22"/>
  <c r="AR16" i="22"/>
  <c r="AT34" i="22"/>
  <c r="AM34" i="22"/>
  <c r="AK25" i="22"/>
  <c r="AR25" i="22"/>
  <c r="AM23" i="22"/>
  <c r="AT23" i="22"/>
  <c r="AO32" i="22"/>
  <c r="AH32" i="22"/>
  <c r="AQ33" i="22"/>
  <c r="AJ33" i="22"/>
  <c r="AU26" i="22"/>
  <c r="AN26" i="22"/>
  <c r="AT18" i="22"/>
  <c r="AM18" i="22"/>
  <c r="AU17" i="22"/>
  <c r="AN17" i="22"/>
  <c r="AI15" i="22"/>
  <c r="AP15" i="22"/>
  <c r="AO31" i="22"/>
  <c r="AH31" i="22"/>
  <c r="AQ16" i="22"/>
  <c r="AJ16" i="22"/>
  <c r="AO34" i="22"/>
  <c r="AH34" i="22"/>
  <c r="AO25" i="22"/>
  <c r="AH25" i="22"/>
  <c r="AK9" i="22"/>
  <c r="AR9" i="22"/>
  <c r="AS19" i="22"/>
  <c r="AL19" i="22"/>
  <c r="AS32" i="22"/>
  <c r="AL32" i="22"/>
  <c r="AU33" i="22"/>
  <c r="AN33" i="22"/>
  <c r="AS26" i="22"/>
  <c r="AL26" i="22"/>
  <c r="AO18" i="22"/>
  <c r="AH18" i="22"/>
  <c r="AN13" i="22"/>
  <c r="AU13" i="22"/>
  <c r="AT11" i="22"/>
  <c r="AM11" i="22"/>
  <c r="AL31" i="22"/>
  <c r="AS31" i="22"/>
  <c r="AS16" i="22"/>
  <c r="AL16" i="22"/>
  <c r="AN34" i="22"/>
  <c r="AU34" i="22"/>
  <c r="AM25" i="22"/>
  <c r="AT25" i="22"/>
  <c r="AR10" i="22"/>
  <c r="AK10" i="22"/>
  <c r="AI9" i="22"/>
  <c r="AP9" i="22"/>
  <c r="AU23" i="22"/>
  <c r="AN23" i="22"/>
  <c r="AL21" i="22"/>
  <c r="AS21" i="22"/>
  <c r="AI29" i="22"/>
  <c r="AP29" i="22"/>
  <c r="AN18" i="22"/>
  <c r="AU18" i="22"/>
  <c r="AK17" i="22"/>
  <c r="AR17" i="22"/>
  <c r="AH15" i="22"/>
  <c r="AO15" i="22"/>
  <c r="AI35" i="22"/>
  <c r="AP35" i="22"/>
  <c r="AP16" i="22"/>
  <c r="AI16" i="22"/>
  <c r="AQ25" i="22"/>
  <c r="AJ25" i="22"/>
  <c r="AO8" i="22"/>
  <c r="AH8" i="22"/>
  <c r="AH12" i="22"/>
  <c r="AO12" i="22"/>
  <c r="AU12" i="22"/>
  <c r="AN12" i="22"/>
  <c r="AI15" i="2"/>
  <c r="AP15" i="2"/>
  <c r="AO15" i="2"/>
  <c r="AH15" i="2"/>
  <c r="AN9" i="2"/>
  <c r="AU9" i="2"/>
  <c r="AP9" i="2"/>
  <c r="AI9" i="2"/>
  <c r="AS11" i="2"/>
  <c r="AL11" i="2"/>
  <c r="AU13" i="2"/>
  <c r="AN13" i="2"/>
  <c r="AQ17" i="2"/>
  <c r="AJ17" i="2"/>
  <c r="AS19" i="2"/>
  <c r="AL19" i="2"/>
  <c r="AR26" i="2"/>
  <c r="AR9" i="2"/>
  <c r="AK9" i="2"/>
  <c r="AR13" i="2"/>
  <c r="AK13" i="2"/>
  <c r="AK17" i="2"/>
  <c r="AR17" i="2"/>
  <c r="AQ22" i="2"/>
  <c r="AS26" i="2"/>
  <c r="AQ14" i="5"/>
  <c r="AJ14" i="5"/>
  <c r="AH10" i="5"/>
  <c r="AO10" i="5"/>
  <c r="AO23" i="5"/>
  <c r="AH23" i="5"/>
  <c r="AK36" i="5"/>
  <c r="AR36" i="5"/>
  <c r="AU31" i="5"/>
  <c r="AN31" i="5"/>
  <c r="AO35" i="5"/>
  <c r="AH35" i="5"/>
  <c r="AM37" i="5"/>
  <c r="AT37" i="5"/>
  <c r="AK13" i="5"/>
  <c r="AR13" i="5"/>
  <c r="AJ11" i="5"/>
  <c r="AQ11" i="5"/>
  <c r="AM12" i="5"/>
  <c r="AT12" i="5"/>
  <c r="AT23" i="5"/>
  <c r="AM23" i="5"/>
  <c r="AS32" i="5"/>
  <c r="AL32" i="5"/>
  <c r="AO29" i="5"/>
  <c r="AH29" i="5"/>
  <c r="AP33" i="5"/>
  <c r="AI33" i="5"/>
  <c r="AS37" i="5"/>
  <c r="AL37" i="5"/>
  <c r="AQ13" i="5"/>
  <c r="AJ13" i="5"/>
  <c r="AK11" i="5"/>
  <c r="AR11" i="5"/>
  <c r="AR34" i="5"/>
  <c r="AK34" i="5"/>
  <c r="AU28" i="5"/>
  <c r="AN28" i="5"/>
  <c r="AI24" i="5"/>
  <c r="AP24" i="5"/>
  <c r="AI22" i="5"/>
  <c r="AP22" i="5"/>
  <c r="AK20" i="5"/>
  <c r="AR20" i="5"/>
  <c r="AH18" i="5"/>
  <c r="AO18" i="5"/>
  <c r="AQ16" i="5"/>
  <c r="AJ16" i="5"/>
  <c r="AK15" i="5"/>
  <c r="AR15" i="5"/>
  <c r="AU30" i="5"/>
  <c r="AN30" i="5"/>
  <c r="AQ21" i="5"/>
  <c r="AJ21" i="5"/>
  <c r="AU17" i="5"/>
  <c r="AN17" i="5"/>
  <c r="AK33" i="5"/>
  <c r="AR33" i="5"/>
  <c r="AQ31" i="5"/>
  <c r="AJ31" i="5"/>
  <c r="AS29" i="5"/>
  <c r="AL29" i="5"/>
  <c r="AI36" i="5"/>
  <c r="AP36" i="5"/>
  <c r="AU32" i="5"/>
  <c r="AN32" i="5"/>
  <c r="AT27" i="5"/>
  <c r="AM27" i="5"/>
  <c r="AO19" i="5"/>
  <c r="AH19" i="5"/>
  <c r="AM10" i="5"/>
  <c r="AT10" i="5"/>
  <c r="AH12" i="5"/>
  <c r="AO12" i="5"/>
  <c r="AO14" i="5"/>
  <c r="AH14" i="5"/>
  <c r="AI34" i="5"/>
  <c r="AP34" i="5"/>
  <c r="AS28" i="5"/>
  <c r="AL28" i="5"/>
  <c r="AU26" i="5"/>
  <c r="AN26" i="5"/>
  <c r="AR22" i="5"/>
  <c r="AK22" i="5"/>
  <c r="AM20" i="5"/>
  <c r="AT20" i="5"/>
  <c r="AM18" i="5"/>
  <c r="AT18" i="5"/>
  <c r="AO16" i="5"/>
  <c r="AH16" i="5"/>
  <c r="AI15" i="5"/>
  <c r="AP15" i="5"/>
  <c r="AS30" i="5"/>
  <c r="AL30" i="5"/>
  <c r="AT25" i="5"/>
  <c r="AM25" i="5"/>
  <c r="AQ17" i="5"/>
  <c r="AJ17" i="5"/>
  <c r="AI11" i="15"/>
  <c r="AP11" i="15"/>
  <c r="AS23" i="15"/>
  <c r="AL23" i="15"/>
  <c r="AI20" i="15"/>
  <c r="AP20" i="15"/>
  <c r="AS31" i="16"/>
  <c r="AL31" i="16"/>
  <c r="AS17" i="16"/>
  <c r="AL17" i="16"/>
  <c r="AU15" i="17"/>
  <c r="AN15" i="17"/>
  <c r="AS13" i="17"/>
  <c r="AL13" i="17"/>
  <c r="AI17" i="18"/>
  <c r="AP17" i="18"/>
  <c r="AU24" i="18"/>
  <c r="AN24" i="18"/>
  <c r="AP30" i="15"/>
  <c r="AI30" i="15"/>
  <c r="AO31" i="15"/>
  <c r="AH31" i="15"/>
  <c r="AS14" i="15"/>
  <c r="AL14" i="15"/>
  <c r="AK11" i="16"/>
  <c r="AR11" i="16"/>
  <c r="AQ28" i="17"/>
  <c r="AJ28" i="17"/>
  <c r="AT26" i="17"/>
  <c r="AM26" i="17"/>
  <c r="AR21" i="18"/>
  <c r="AK21" i="18"/>
  <c r="AP22" i="15"/>
  <c r="AI22" i="15"/>
  <c r="AT20" i="15"/>
  <c r="AM20" i="15"/>
  <c r="AT31" i="16"/>
  <c r="AM31" i="16"/>
  <c r="AT25" i="16"/>
  <c r="AM25" i="16"/>
  <c r="AJ33" i="16"/>
  <c r="AQ33" i="16"/>
  <c r="AJ20" i="17"/>
  <c r="AQ20" i="17"/>
  <c r="AO11" i="17"/>
  <c r="AH11" i="17"/>
  <c r="AK25" i="18"/>
  <c r="AR25" i="18"/>
  <c r="AL15" i="18"/>
  <c r="AS15" i="18"/>
  <c r="AK30" i="15"/>
  <c r="AR30" i="15"/>
  <c r="AU35" i="15"/>
  <c r="AN35" i="15"/>
  <c r="AU29" i="16"/>
  <c r="AN29" i="16"/>
  <c r="AO11" i="16"/>
  <c r="AH11" i="16"/>
  <c r="AS14" i="17"/>
  <c r="AL14" i="17"/>
  <c r="AU29" i="17"/>
  <c r="AN29" i="17"/>
  <c r="AT19" i="18"/>
  <c r="AM19" i="18"/>
  <c r="AR35" i="18"/>
  <c r="AK35" i="18"/>
  <c r="AN33" i="18"/>
  <c r="AU33" i="18"/>
  <c r="AN29" i="18"/>
  <c r="AU29" i="18"/>
  <c r="AL13" i="18"/>
  <c r="AS13" i="18"/>
  <c r="AK12" i="18"/>
  <c r="AR12" i="18"/>
  <c r="AS10" i="19"/>
  <c r="AL10" i="19"/>
  <c r="AU12" i="19"/>
  <c r="AN12" i="19"/>
  <c r="AU35" i="19"/>
  <c r="AN35" i="19"/>
  <c r="AK18" i="19"/>
  <c r="AR18" i="19"/>
  <c r="AJ22" i="19"/>
  <c r="AQ22" i="19"/>
  <c r="AP30" i="19"/>
  <c r="AI30" i="19"/>
  <c r="AO24" i="19"/>
  <c r="AH24" i="19"/>
  <c r="AI12" i="20"/>
  <c r="AP12" i="20"/>
  <c r="AL19" i="20"/>
  <c r="AS19" i="20"/>
  <c r="AN24" i="20"/>
  <c r="AU24" i="20"/>
  <c r="AR31" i="20"/>
  <c r="AK31" i="20"/>
  <c r="AL21" i="20"/>
  <c r="AS21" i="20"/>
  <c r="AH14" i="16"/>
  <c r="AO14" i="16"/>
  <c r="AS25" i="15"/>
  <c r="AL25" i="15"/>
  <c r="AO34" i="15"/>
  <c r="AH34" i="15"/>
  <c r="AK22" i="15"/>
  <c r="AR22" i="15"/>
  <c r="AQ23" i="15"/>
  <c r="AJ23" i="15"/>
  <c r="AQ13" i="15"/>
  <c r="AJ13" i="15"/>
  <c r="AK36" i="15"/>
  <c r="AR36" i="15"/>
  <c r="AQ24" i="15"/>
  <c r="AJ24" i="15"/>
  <c r="AS16" i="15"/>
  <c r="AL16" i="15"/>
  <c r="AQ15" i="15"/>
  <c r="AJ15" i="15"/>
  <c r="AH17" i="15"/>
  <c r="AO17" i="15"/>
  <c r="AK29" i="16"/>
  <c r="AR29" i="16"/>
  <c r="AK15" i="16"/>
  <c r="AR15" i="16"/>
  <c r="AI28" i="16"/>
  <c r="AP28" i="16"/>
  <c r="AU34" i="16"/>
  <c r="AN34" i="16"/>
  <c r="AN25" i="16"/>
  <c r="AU25" i="16"/>
  <c r="AS30" i="16"/>
  <c r="AL30" i="16"/>
  <c r="AT17" i="16"/>
  <c r="AM17" i="16"/>
  <c r="AN33" i="16"/>
  <c r="AU33" i="16"/>
  <c r="AJ23" i="16"/>
  <c r="AQ23" i="16"/>
  <c r="AM23" i="17"/>
  <c r="AT23" i="17"/>
  <c r="AQ24" i="17"/>
  <c r="AJ24" i="17"/>
  <c r="AQ12" i="17"/>
  <c r="AJ12" i="17"/>
  <c r="AI14" i="17"/>
  <c r="AP14" i="17"/>
  <c r="AS32" i="17"/>
  <c r="AL32" i="17"/>
  <c r="AK26" i="17"/>
  <c r="AR26" i="17"/>
  <c r="AK31" i="17"/>
  <c r="AR31" i="17"/>
  <c r="AL11" i="17"/>
  <c r="AS11" i="17"/>
  <c r="AU34" i="17"/>
  <c r="AN34" i="17"/>
  <c r="AU34" i="18"/>
  <c r="AN34" i="18"/>
  <c r="AR19" i="18"/>
  <c r="AK19" i="18"/>
  <c r="AI28" i="18"/>
  <c r="AP28" i="18"/>
  <c r="AK18" i="18"/>
  <c r="AR18" i="18"/>
  <c r="AS10" i="18"/>
  <c r="AL10" i="18"/>
  <c r="AH31" i="18"/>
  <c r="AO31" i="18"/>
  <c r="AK16" i="18"/>
  <c r="AR16" i="18"/>
  <c r="AS30" i="18"/>
  <c r="AL30" i="18"/>
  <c r="AJ12" i="18"/>
  <c r="AQ12" i="18"/>
  <c r="AI25" i="19"/>
  <c r="AP25" i="19"/>
  <c r="AK17" i="19"/>
  <c r="AR17" i="19"/>
  <c r="AN20" i="19"/>
  <c r="AU20" i="19"/>
  <c r="AL31" i="19"/>
  <c r="AS31" i="19"/>
  <c r="AN16" i="19"/>
  <c r="AU16" i="19"/>
  <c r="AO22" i="19"/>
  <c r="AH22" i="19"/>
  <c r="AI27" i="19"/>
  <c r="AP27" i="19"/>
  <c r="AQ24" i="19"/>
  <c r="AJ24" i="19"/>
  <c r="AJ14" i="20"/>
  <c r="AQ14" i="20"/>
  <c r="AR27" i="20"/>
  <c r="AK27" i="20"/>
  <c r="AO9" i="20"/>
  <c r="AH9" i="20"/>
  <c r="AP34" i="20"/>
  <c r="AI34" i="20"/>
  <c r="AJ20" i="20"/>
  <c r="AQ20" i="20"/>
  <c r="AM10" i="16"/>
  <c r="AT10" i="16"/>
  <c r="AR27" i="15"/>
  <c r="AK27" i="15"/>
  <c r="AS34" i="15"/>
  <c r="AL34" i="15"/>
  <c r="AK29" i="15"/>
  <c r="AR29" i="15"/>
  <c r="AU23" i="15"/>
  <c r="AN23" i="15"/>
  <c r="AQ36" i="15"/>
  <c r="AJ36" i="15"/>
  <c r="AK20" i="15"/>
  <c r="AR20" i="15"/>
  <c r="AR31" i="15"/>
  <c r="AK31" i="15"/>
  <c r="AQ19" i="15"/>
  <c r="AJ19" i="15"/>
  <c r="AS18" i="15"/>
  <c r="AL18" i="15"/>
  <c r="AS12" i="16"/>
  <c r="AL12" i="16"/>
  <c r="AP31" i="16"/>
  <c r="AI31" i="16"/>
  <c r="AO32" i="16"/>
  <c r="AH32" i="16"/>
  <c r="AS13" i="16"/>
  <c r="AL13" i="16"/>
  <c r="AO25" i="16"/>
  <c r="AH25" i="16"/>
  <c r="AQ27" i="16"/>
  <c r="AJ27" i="16"/>
  <c r="AI11" i="16"/>
  <c r="AP11" i="16"/>
  <c r="AO36" i="16"/>
  <c r="AH36" i="16"/>
  <c r="AT28" i="17"/>
  <c r="AM28" i="17"/>
  <c r="AO20" i="17"/>
  <c r="AH20" i="17"/>
  <c r="AQ33" i="17"/>
  <c r="AJ33" i="17"/>
  <c r="AK14" i="17"/>
  <c r="AR14" i="17"/>
  <c r="AM22" i="17"/>
  <c r="AT22" i="17"/>
  <c r="AR27" i="17"/>
  <c r="AK27" i="17"/>
  <c r="AS17" i="17"/>
  <c r="AL17" i="17"/>
  <c r="AI25" i="17"/>
  <c r="AP25" i="17"/>
  <c r="AO37" i="17"/>
  <c r="AH37" i="17"/>
  <c r="AM25" i="18"/>
  <c r="AT25" i="18"/>
  <c r="AU17" i="18"/>
  <c r="AN17" i="18"/>
  <c r="AU22" i="18"/>
  <c r="AN22" i="18"/>
  <c r="AS24" i="18"/>
  <c r="AL24" i="18"/>
  <c r="AJ8" i="18"/>
  <c r="AQ8" i="18"/>
  <c r="AO27" i="18"/>
  <c r="AH27" i="18"/>
  <c r="AK20" i="18"/>
  <c r="AR20" i="18"/>
  <c r="AI30" i="18"/>
  <c r="AP30" i="18"/>
  <c r="AR13" i="18"/>
  <c r="AK13" i="18"/>
  <c r="AM13" i="19"/>
  <c r="AT13" i="19"/>
  <c r="AL25" i="19"/>
  <c r="AS25" i="19"/>
  <c r="AM11" i="19"/>
  <c r="AT11" i="19"/>
  <c r="AK9" i="19"/>
  <c r="AR9" i="19"/>
  <c r="AI34" i="19"/>
  <c r="AP34" i="19"/>
  <c r="AQ33" i="19"/>
  <c r="AJ33" i="19"/>
  <c r="AU28" i="19"/>
  <c r="AN28" i="19"/>
  <c r="AJ14" i="19"/>
  <c r="AQ14" i="19"/>
  <c r="AP10" i="20"/>
  <c r="AI10" i="20"/>
  <c r="AL27" i="20"/>
  <c r="AS27" i="20"/>
  <c r="AP15" i="20"/>
  <c r="AI15" i="20"/>
  <c r="AR25" i="20"/>
  <c r="AK25" i="20"/>
  <c r="AN34" i="20"/>
  <c r="AU34" i="20"/>
  <c r="AJ16" i="20"/>
  <c r="AQ16" i="20"/>
  <c r="AU33" i="15"/>
  <c r="AN33" i="15"/>
  <c r="AO11" i="15"/>
  <c r="AH11" i="15"/>
  <c r="AS22" i="15"/>
  <c r="AL22" i="15"/>
  <c r="AM23" i="15"/>
  <c r="AT23" i="15"/>
  <c r="AK10" i="15"/>
  <c r="AR10" i="15"/>
  <c r="AU32" i="15"/>
  <c r="AN32" i="15"/>
  <c r="AM35" i="15"/>
  <c r="AT35" i="15"/>
  <c r="AT12" i="15"/>
  <c r="AM12" i="15"/>
  <c r="AU18" i="15"/>
  <c r="AN18" i="15"/>
  <c r="AI12" i="16"/>
  <c r="AP12" i="16"/>
  <c r="AM29" i="16"/>
  <c r="AT29" i="16"/>
  <c r="AU15" i="16"/>
  <c r="AN15" i="16"/>
  <c r="AQ26" i="16"/>
  <c r="AJ26" i="16"/>
  <c r="AQ34" i="16"/>
  <c r="AJ34" i="16"/>
  <c r="AK35" i="16"/>
  <c r="AR35" i="16"/>
  <c r="AM20" i="16"/>
  <c r="AT20" i="16"/>
  <c r="AS22" i="16"/>
  <c r="AL22" i="16"/>
  <c r="AS37" i="16"/>
  <c r="AL37" i="16"/>
  <c r="AK36" i="16"/>
  <c r="AR36" i="16"/>
  <c r="AO28" i="17"/>
  <c r="AH28" i="17"/>
  <c r="AI15" i="17"/>
  <c r="AP15" i="17"/>
  <c r="AS20" i="17"/>
  <c r="AL20" i="17"/>
  <c r="AT12" i="17"/>
  <c r="AM12" i="17"/>
  <c r="AQ14" i="17"/>
  <c r="AJ14" i="17"/>
  <c r="AU32" i="17"/>
  <c r="AN32" i="17"/>
  <c r="AI27" i="17"/>
  <c r="AP27" i="17"/>
  <c r="AR17" i="17"/>
  <c r="AK17" i="17"/>
  <c r="AU11" i="17"/>
  <c r="AN11" i="17"/>
  <c r="AO30" i="17"/>
  <c r="AH30" i="17"/>
  <c r="AK34" i="18"/>
  <c r="AR34" i="18"/>
  <c r="AL19" i="18"/>
  <c r="AS19" i="18"/>
  <c r="AL28" i="18"/>
  <c r="AS28" i="18"/>
  <c r="AT22" i="18"/>
  <c r="AM22" i="18"/>
  <c r="AQ24" i="18"/>
  <c r="AJ24" i="18"/>
  <c r="AP8" i="18"/>
  <c r="AI8" i="18"/>
  <c r="AR31" i="18"/>
  <c r="AK31" i="18"/>
  <c r="AP20" i="18"/>
  <c r="AI20" i="18"/>
  <c r="AR23" i="18"/>
  <c r="AK23" i="18"/>
  <c r="AI9" i="18"/>
  <c r="AP9" i="18"/>
  <c r="AL23" i="19"/>
  <c r="AS23" i="19"/>
  <c r="AU17" i="19"/>
  <c r="AN17" i="19"/>
  <c r="AU11" i="19"/>
  <c r="AN11" i="19"/>
  <c r="AM9" i="19"/>
  <c r="AT9" i="19"/>
  <c r="AU31" i="19"/>
  <c r="AN31" i="19"/>
  <c r="AK16" i="19"/>
  <c r="AR16" i="19"/>
  <c r="AJ30" i="19"/>
  <c r="AQ30" i="19"/>
  <c r="AU15" i="19"/>
  <c r="AN15" i="19"/>
  <c r="AM18" i="20"/>
  <c r="AT18" i="20"/>
  <c r="AT12" i="20"/>
  <c r="AM12" i="20"/>
  <c r="AH15" i="20"/>
  <c r="AO15" i="20"/>
  <c r="AT25" i="20"/>
  <c r="AM25" i="20"/>
  <c r="AR35" i="20"/>
  <c r="AK35" i="20"/>
  <c r="AT8" i="20"/>
  <c r="AM8" i="20"/>
  <c r="AU18" i="19"/>
  <c r="AN18" i="19"/>
  <c r="AL33" i="19"/>
  <c r="AS33" i="19"/>
  <c r="AT22" i="19"/>
  <c r="AM22" i="19"/>
  <c r="AM30" i="19"/>
  <c r="AT30" i="19"/>
  <c r="AR19" i="19"/>
  <c r="AK19" i="19"/>
  <c r="AS14" i="19"/>
  <c r="AL14" i="19"/>
  <c r="AJ30" i="20"/>
  <c r="AQ30" i="20"/>
  <c r="AL18" i="20"/>
  <c r="AS18" i="20"/>
  <c r="AR10" i="20"/>
  <c r="AK10" i="20"/>
  <c r="AH32" i="20"/>
  <c r="AO32" i="20"/>
  <c r="AN27" i="20"/>
  <c r="AU27" i="20"/>
  <c r="AT19" i="20"/>
  <c r="AM19" i="20"/>
  <c r="AS11" i="20"/>
  <c r="AL11" i="20"/>
  <c r="AN25" i="20"/>
  <c r="AU25" i="20"/>
  <c r="AR22" i="20"/>
  <c r="AK22" i="20"/>
  <c r="AU31" i="20"/>
  <c r="AN31" i="20"/>
  <c r="AT26" i="20"/>
  <c r="AM26" i="20"/>
  <c r="AK21" i="20"/>
  <c r="AR21" i="20"/>
  <c r="AL20" i="20"/>
  <c r="AS20" i="20"/>
  <c r="AQ33" i="15"/>
  <c r="AJ33" i="15"/>
  <c r="AP34" i="15"/>
  <c r="AI34" i="15"/>
  <c r="AJ26" i="15"/>
  <c r="AQ26" i="15"/>
  <c r="AI23" i="15"/>
  <c r="AP23" i="15"/>
  <c r="AI13" i="15"/>
  <c r="AP13" i="15"/>
  <c r="AQ32" i="15"/>
  <c r="AJ32" i="15"/>
  <c r="AO24" i="15"/>
  <c r="AH24" i="15"/>
  <c r="AO35" i="15"/>
  <c r="AH35" i="15"/>
  <c r="AO12" i="15"/>
  <c r="AH12" i="15"/>
  <c r="AJ18" i="15"/>
  <c r="AQ18" i="15"/>
  <c r="AI17" i="15"/>
  <c r="AP17" i="15"/>
  <c r="AQ16" i="16"/>
  <c r="AJ16" i="16"/>
  <c r="AQ24" i="16"/>
  <c r="AJ24" i="16"/>
  <c r="AQ32" i="16"/>
  <c r="AJ32" i="16"/>
  <c r="AP13" i="16"/>
  <c r="AI13" i="16"/>
  <c r="AQ35" i="16"/>
  <c r="AJ35" i="16"/>
  <c r="AP21" i="16"/>
  <c r="AI21" i="16"/>
  <c r="AQ30" i="16"/>
  <c r="AJ30" i="16"/>
  <c r="AH22" i="16"/>
  <c r="AO22" i="16"/>
  <c r="AQ11" i="16"/>
  <c r="AJ11" i="16"/>
  <c r="AI33" i="16"/>
  <c r="AP33" i="16"/>
  <c r="AU14" i="16"/>
  <c r="AN14" i="16"/>
  <c r="AK28" i="17"/>
  <c r="AR28" i="17"/>
  <c r="AH19" i="17"/>
  <c r="AO19" i="17"/>
  <c r="AK24" i="17"/>
  <c r="AR24" i="17"/>
  <c r="AU16" i="17"/>
  <c r="AN16" i="17"/>
  <c r="AK21" i="17"/>
  <c r="AR21" i="17"/>
  <c r="AM18" i="17"/>
  <c r="AT18" i="17"/>
  <c r="AQ32" i="17"/>
  <c r="AJ32" i="17"/>
  <c r="AP10" i="17"/>
  <c r="AI10" i="17"/>
  <c r="AU27" i="17"/>
  <c r="AN27" i="17"/>
  <c r="AM31" i="17"/>
  <c r="AT31" i="17"/>
  <c r="AM13" i="17"/>
  <c r="AT13" i="17"/>
  <c r="AO34" i="17"/>
  <c r="AH34" i="17"/>
  <c r="AO35" i="17"/>
  <c r="AH35" i="17"/>
  <c r="AQ25" i="18"/>
  <c r="AJ25" i="18"/>
  <c r="AL17" i="18"/>
  <c r="AS17" i="18"/>
  <c r="AQ28" i="18"/>
  <c r="AJ28" i="18"/>
  <c r="AP22" i="18"/>
  <c r="AI22" i="18"/>
  <c r="AQ14" i="18"/>
  <c r="AJ14" i="18"/>
  <c r="AQ10" i="18"/>
  <c r="AJ10" i="18"/>
  <c r="AP31" i="18"/>
  <c r="AI31" i="18"/>
  <c r="AH20" i="18"/>
  <c r="AO20" i="18"/>
  <c r="AI29" i="18"/>
  <c r="AP29" i="18"/>
  <c r="AO23" i="18"/>
  <c r="AH23" i="18"/>
  <c r="AQ13" i="19"/>
  <c r="AJ13" i="19"/>
  <c r="AQ25" i="19"/>
  <c r="AJ25" i="19"/>
  <c r="AQ17" i="19"/>
  <c r="AJ17" i="19"/>
  <c r="AQ11" i="19"/>
  <c r="AJ11" i="19"/>
  <c r="AH9" i="19"/>
  <c r="AO9" i="19"/>
  <c r="AO34" i="19"/>
  <c r="AH34" i="19"/>
  <c r="AI16" i="19"/>
  <c r="AP16" i="19"/>
  <c r="AJ32" i="19"/>
  <c r="AQ32" i="19"/>
  <c r="AO30" i="19"/>
  <c r="AH30" i="19"/>
  <c r="AO15" i="19"/>
  <c r="AH15" i="19"/>
  <c r="AM30" i="20"/>
  <c r="AT30" i="20"/>
  <c r="AP18" i="20"/>
  <c r="AI18" i="20"/>
  <c r="AJ12" i="20"/>
  <c r="AQ12" i="20"/>
  <c r="AJ28" i="20"/>
  <c r="AQ28" i="20"/>
  <c r="AH19" i="20"/>
  <c r="AO19" i="20"/>
  <c r="AP9" i="20"/>
  <c r="AI9" i="20"/>
  <c r="AJ22" i="20"/>
  <c r="AQ22" i="20"/>
  <c r="AJ34" i="20"/>
  <c r="AQ34" i="20"/>
  <c r="AN33" i="20"/>
  <c r="AU33" i="20"/>
  <c r="AQ17" i="20"/>
  <c r="AJ17" i="20"/>
  <c r="AP8" i="20"/>
  <c r="AI8" i="20"/>
  <c r="AQ11" i="18"/>
  <c r="AJ11" i="18"/>
  <c r="AU11" i="18"/>
  <c r="AN11" i="18"/>
  <c r="AN8" i="19"/>
  <c r="AU8" i="19"/>
  <c r="AS11" i="18"/>
  <c r="AL11" i="18"/>
  <c r="AQ13" i="20"/>
  <c r="AJ13" i="20"/>
  <c r="AH8" i="20"/>
  <c r="AO8" i="20"/>
  <c r="AQ8" i="22"/>
  <c r="AJ8" i="22"/>
  <c r="AO23" i="22"/>
  <c r="AH23" i="22"/>
  <c r="AK32" i="22"/>
  <c r="AR32" i="22"/>
  <c r="AK33" i="22"/>
  <c r="AR33" i="22"/>
  <c r="AQ26" i="22"/>
  <c r="AJ26" i="22"/>
  <c r="AP18" i="22"/>
  <c r="AI18" i="22"/>
  <c r="AO13" i="22"/>
  <c r="AH13" i="22"/>
  <c r="AU11" i="22"/>
  <c r="AN11" i="22"/>
  <c r="AK31" i="22"/>
  <c r="AR31" i="22"/>
  <c r="AM16" i="22"/>
  <c r="AT16" i="22"/>
  <c r="AK34" i="22"/>
  <c r="AR34" i="22"/>
  <c r="AU25" i="22"/>
  <c r="AN25" i="22"/>
  <c r="AL23" i="22"/>
  <c r="AS23" i="22"/>
  <c r="AJ32" i="22"/>
  <c r="AQ32" i="22"/>
  <c r="AO33" i="22"/>
  <c r="AH33" i="22"/>
  <c r="AM26" i="22"/>
  <c r="AT26" i="22"/>
  <c r="AK18" i="22"/>
  <c r="AR18" i="22"/>
  <c r="AS17" i="22"/>
  <c r="AL17" i="22"/>
  <c r="AP11" i="22"/>
  <c r="AI11" i="22"/>
  <c r="AQ31" i="22"/>
  <c r="AJ31" i="22"/>
  <c r="AQ24" i="22"/>
  <c r="AJ24" i="22"/>
  <c r="AJ30" i="22"/>
  <c r="AQ30" i="22"/>
  <c r="AU20" i="22"/>
  <c r="AN20" i="22"/>
  <c r="AT9" i="22"/>
  <c r="AM9" i="22"/>
  <c r="AK19" i="22"/>
  <c r="AR19" i="22"/>
  <c r="AU32" i="22"/>
  <c r="AN32" i="22"/>
  <c r="AL33" i="22"/>
  <c r="AS33" i="22"/>
  <c r="AO22" i="22"/>
  <c r="AH22" i="22"/>
  <c r="AJ14" i="22"/>
  <c r="AQ14" i="22"/>
  <c r="AI13" i="22"/>
  <c r="AP13" i="22"/>
  <c r="AK11" i="22"/>
  <c r="AR11" i="22"/>
  <c r="AU31" i="22"/>
  <c r="AN31" i="22"/>
  <c r="AN16" i="22"/>
  <c r="AU16" i="22"/>
  <c r="AS34" i="22"/>
  <c r="AL34" i="22"/>
  <c r="AL25" i="22"/>
  <c r="AS25" i="22"/>
  <c r="AH10" i="22"/>
  <c r="AO10" i="22"/>
  <c r="AQ19" i="22"/>
  <c r="AJ19" i="22"/>
  <c r="AH19" i="22"/>
  <c r="AO19" i="22"/>
  <c r="AP32" i="22"/>
  <c r="AI32" i="22"/>
  <c r="AO26" i="22"/>
  <c r="AH26" i="22"/>
  <c r="AS18" i="22"/>
  <c r="AL18" i="22"/>
  <c r="AM17" i="22"/>
  <c r="AT17" i="22"/>
  <c r="AQ15" i="22"/>
  <c r="AJ15" i="22"/>
  <c r="AI31" i="22"/>
  <c r="AP31" i="22"/>
  <c r="AO24" i="22"/>
  <c r="AH24" i="22"/>
  <c r="AJ20" i="22"/>
  <c r="AQ20" i="22"/>
  <c r="AU8" i="22"/>
  <c r="AN8" i="22"/>
  <c r="AM12" i="22"/>
  <c r="AT12" i="22"/>
  <c r="AI8" i="22"/>
  <c r="AP8" i="22"/>
  <c r="AI11" i="2"/>
  <c r="AP11" i="2"/>
  <c r="AH13" i="2"/>
  <c r="AO13" i="2"/>
  <c r="AJ9" i="2"/>
  <c r="AQ9" i="2"/>
  <c r="AO26" i="2"/>
  <c r="AU11" i="2"/>
  <c r="AN11" i="2"/>
  <c r="AQ15" i="2"/>
  <c r="AJ15" i="2"/>
  <c r="AS17" i="2"/>
  <c r="AL17" i="2"/>
  <c r="AU19" i="2"/>
  <c r="AN19" i="2"/>
  <c r="AT26" i="2"/>
  <c r="AT9" i="2"/>
  <c r="AM9" i="2"/>
  <c r="AM13" i="2"/>
  <c r="AT13" i="2"/>
  <c r="AM17" i="2"/>
  <c r="AT17" i="2"/>
  <c r="AS22" i="2"/>
  <c r="AU26" i="2"/>
  <c r="AR10" i="4"/>
  <c r="AK14" i="5"/>
  <c r="AR14" i="5"/>
  <c r="AK19" i="5"/>
  <c r="AR19" i="5"/>
  <c r="AN27" i="5"/>
  <c r="AU27" i="5"/>
  <c r="AQ36" i="5"/>
  <c r="AJ36" i="5"/>
  <c r="AU33" i="5"/>
  <c r="AN33" i="5"/>
  <c r="AK35" i="5"/>
  <c r="AR35" i="5"/>
  <c r="AI37" i="5"/>
  <c r="AP37" i="5"/>
  <c r="AU11" i="5"/>
  <c r="AN11" i="5"/>
  <c r="AS10" i="5"/>
  <c r="AL10" i="5"/>
  <c r="AQ23" i="5"/>
  <c r="AJ23" i="5"/>
  <c r="AI32" i="5"/>
  <c r="AP32" i="5"/>
  <c r="AK31" i="5"/>
  <c r="AR31" i="5"/>
  <c r="AQ35" i="5"/>
  <c r="AJ35" i="5"/>
  <c r="AO37" i="5"/>
  <c r="AH37" i="5"/>
  <c r="AN13" i="5"/>
  <c r="AU13" i="5"/>
  <c r="AS11" i="5"/>
  <c r="AL11" i="5"/>
  <c r="AU14" i="5"/>
  <c r="AN14" i="5"/>
  <c r="AI28" i="5"/>
  <c r="AP28" i="5"/>
  <c r="AI26" i="5"/>
  <c r="AP26" i="5"/>
  <c r="AR24" i="5"/>
  <c r="AK24" i="5"/>
  <c r="AO22" i="5"/>
  <c r="AH22" i="5"/>
  <c r="AQ20" i="5"/>
  <c r="AJ20" i="5"/>
  <c r="AS18" i="5"/>
  <c r="AL18" i="5"/>
  <c r="AU16" i="5"/>
  <c r="AN16" i="5"/>
  <c r="AR30" i="5"/>
  <c r="AK30" i="5"/>
  <c r="AU25" i="5"/>
  <c r="AN25" i="5"/>
  <c r="AO21" i="5"/>
  <c r="AH21" i="5"/>
  <c r="AS17" i="5"/>
  <c r="AL17" i="5"/>
  <c r="AO33" i="5"/>
  <c r="AH33" i="5"/>
  <c r="AP31" i="5"/>
  <c r="AI31" i="5"/>
  <c r="AK29" i="5"/>
  <c r="AR29" i="5"/>
  <c r="AM36" i="5"/>
  <c r="AT36" i="5"/>
  <c r="AO27" i="5"/>
  <c r="AH27" i="5"/>
  <c r="AS23" i="5"/>
  <c r="AL23" i="5"/>
  <c r="AJ19" i="5"/>
  <c r="AQ19" i="5"/>
  <c r="AQ10" i="5"/>
  <c r="AJ10" i="5"/>
  <c r="AL12" i="5"/>
  <c r="AS12" i="5"/>
  <c r="AL14" i="5"/>
  <c r="AS14" i="5"/>
  <c r="AM34" i="5"/>
  <c r="AT34" i="5"/>
  <c r="AR26" i="5"/>
  <c r="AK26" i="5"/>
  <c r="AM24" i="5"/>
  <c r="AT24" i="5"/>
  <c r="AM22" i="5"/>
  <c r="AT22" i="5"/>
  <c r="AO20" i="5"/>
  <c r="AH20" i="5"/>
  <c r="AQ18" i="5"/>
  <c r="AJ18" i="5"/>
  <c r="AS16" i="5"/>
  <c r="AL16" i="5"/>
  <c r="AM15" i="5"/>
  <c r="AT15" i="5"/>
  <c r="AJ25" i="5"/>
  <c r="AQ25" i="5"/>
  <c r="AU21" i="5"/>
  <c r="AN21" i="5"/>
  <c r="AO17" i="5"/>
  <c r="AH17" i="5"/>
  <c r="AK34" i="15"/>
  <c r="AR34" i="15"/>
  <c r="AU13" i="15"/>
  <c r="AN13" i="15"/>
  <c r="AI12" i="15"/>
  <c r="AP12" i="15"/>
  <c r="AM34" i="16"/>
  <c r="AT34" i="16"/>
  <c r="AQ10" i="16"/>
  <c r="AJ10" i="16"/>
  <c r="AK20" i="17"/>
  <c r="AR20" i="17"/>
  <c r="AM30" i="17"/>
  <c r="AT30" i="17"/>
  <c r="AT32" i="18"/>
  <c r="AM32" i="18"/>
  <c r="AM15" i="18"/>
  <c r="AT15" i="18"/>
  <c r="AS26" i="15"/>
  <c r="AL26" i="15"/>
  <c r="AK16" i="15"/>
  <c r="AR16" i="15"/>
  <c r="AO26" i="16"/>
  <c r="AH26" i="16"/>
  <c r="AK23" i="16"/>
  <c r="AR23" i="16"/>
  <c r="AJ18" i="17"/>
  <c r="AQ18" i="17"/>
  <c r="AM27" i="17"/>
  <c r="AT27" i="17"/>
  <c r="AK14" i="18"/>
  <c r="AR14" i="18"/>
  <c r="AK21" i="15"/>
  <c r="AR21" i="15"/>
  <c r="AU31" i="15"/>
  <c r="AN31" i="15"/>
  <c r="AL32" i="16"/>
  <c r="AS32" i="16"/>
  <c r="AQ21" i="16"/>
  <c r="AJ21" i="16"/>
  <c r="AP23" i="16"/>
  <c r="AI23" i="16"/>
  <c r="AS12" i="17"/>
  <c r="AL12" i="17"/>
  <c r="AU30" i="17"/>
  <c r="AN30" i="17"/>
  <c r="AR32" i="18"/>
  <c r="AK32" i="18"/>
  <c r="AO10" i="18"/>
  <c r="AH10" i="18"/>
  <c r="AS29" i="15"/>
  <c r="AL29" i="15"/>
  <c r="AM15" i="15"/>
  <c r="AT15" i="15"/>
  <c r="AK34" i="16"/>
  <c r="AR34" i="16"/>
  <c r="AS36" i="16"/>
  <c r="AL36" i="16"/>
  <c r="AK18" i="17"/>
  <c r="AR18" i="17"/>
  <c r="AJ34" i="17"/>
  <c r="AQ34" i="17"/>
  <c r="AI24" i="18"/>
  <c r="AP24" i="18"/>
  <c r="AQ31" i="18"/>
  <c r="AJ31" i="18"/>
  <c r="AL33" i="18"/>
  <c r="AS33" i="18"/>
  <c r="AM30" i="18"/>
  <c r="AT30" i="18"/>
  <c r="AO9" i="18"/>
  <c r="AH9" i="18"/>
  <c r="AU23" i="19"/>
  <c r="AN23" i="19"/>
  <c r="AL11" i="19"/>
  <c r="AS11" i="19"/>
  <c r="AS12" i="19"/>
  <c r="AL12" i="19"/>
  <c r="AH31" i="19"/>
  <c r="AO31" i="19"/>
  <c r="AO16" i="19"/>
  <c r="AH16" i="19"/>
  <c r="AK22" i="19"/>
  <c r="AR22" i="19"/>
  <c r="AM27" i="19"/>
  <c r="AT27" i="19"/>
  <c r="AH23" i="20"/>
  <c r="AO23" i="20"/>
  <c r="AI28" i="20"/>
  <c r="AP28" i="20"/>
  <c r="AJ11" i="20"/>
  <c r="AQ11" i="20"/>
  <c r="AS22" i="20"/>
  <c r="AL22" i="20"/>
  <c r="AS34" i="20"/>
  <c r="AL34" i="20"/>
  <c r="AL17" i="20"/>
  <c r="AS17" i="20"/>
  <c r="AO23" i="16"/>
  <c r="AH23" i="16"/>
  <c r="AM27" i="15"/>
  <c r="AT27" i="15"/>
  <c r="AM30" i="15"/>
  <c r="AT30" i="15"/>
  <c r="AM22" i="15"/>
  <c r="AT22" i="15"/>
  <c r="AO23" i="15"/>
  <c r="AH23" i="15"/>
  <c r="AU10" i="15"/>
  <c r="AN10" i="15"/>
  <c r="AP32" i="15"/>
  <c r="AI32" i="15"/>
  <c r="AN20" i="15"/>
  <c r="AU20" i="15"/>
  <c r="AK12" i="15"/>
  <c r="AR12" i="15"/>
  <c r="AP18" i="15"/>
  <c r="AI18" i="15"/>
  <c r="AU12" i="16"/>
  <c r="AN12" i="16"/>
  <c r="AH24" i="16"/>
  <c r="AO24" i="16"/>
  <c r="AM32" i="16"/>
  <c r="AT32" i="16"/>
  <c r="AR28" i="16"/>
  <c r="AK28" i="16"/>
  <c r="AU18" i="16"/>
  <c r="AN18" i="16"/>
  <c r="AU21" i="16"/>
  <c r="AN21" i="16"/>
  <c r="AS27" i="16"/>
  <c r="AL27" i="16"/>
  <c r="AS11" i="16"/>
  <c r="AL11" i="16"/>
  <c r="AU36" i="16"/>
  <c r="AN36" i="16"/>
  <c r="AK10" i="16"/>
  <c r="AR10" i="16"/>
  <c r="AL19" i="17"/>
  <c r="AS19" i="17"/>
  <c r="AI20" i="17"/>
  <c r="AP20" i="17"/>
  <c r="AS33" i="17"/>
  <c r="AL33" i="17"/>
  <c r="AU18" i="17"/>
  <c r="AN18" i="17"/>
  <c r="AS22" i="17"/>
  <c r="AL22" i="17"/>
  <c r="AS26" i="17"/>
  <c r="AL26" i="17"/>
  <c r="AS31" i="17"/>
  <c r="AL31" i="17"/>
  <c r="AI11" i="17"/>
  <c r="AP11" i="17"/>
  <c r="AQ37" i="17"/>
  <c r="AJ37" i="17"/>
  <c r="AS25" i="18"/>
  <c r="AL25" i="18"/>
  <c r="AQ17" i="18"/>
  <c r="AJ17" i="18"/>
  <c r="AR26" i="18"/>
  <c r="AK26" i="18"/>
  <c r="AU18" i="18"/>
  <c r="AN18" i="18"/>
  <c r="AS8" i="18"/>
  <c r="AL8" i="18"/>
  <c r="AN31" i="18"/>
  <c r="AU31" i="18"/>
  <c r="AS16" i="18"/>
  <c r="AL16" i="18"/>
  <c r="AP23" i="18"/>
  <c r="AI23" i="18"/>
  <c r="AI13" i="19"/>
  <c r="AP13" i="19"/>
  <c r="AK25" i="19"/>
  <c r="AR25" i="19"/>
  <c r="AM10" i="19"/>
  <c r="AT10" i="19"/>
  <c r="AS20" i="19"/>
  <c r="AL20" i="19"/>
  <c r="AR31" i="19"/>
  <c r="AK31" i="19"/>
  <c r="AT16" i="19"/>
  <c r="AM16" i="19"/>
  <c r="AS32" i="19"/>
  <c r="AL32" i="19"/>
  <c r="AS19" i="19"/>
  <c r="AL19" i="19"/>
  <c r="AT24" i="19"/>
  <c r="AM24" i="19"/>
  <c r="AL10" i="20"/>
  <c r="AS10" i="20"/>
  <c r="AH29" i="20"/>
  <c r="AO29" i="20"/>
  <c r="AR9" i="20"/>
  <c r="AK9" i="20"/>
  <c r="AQ33" i="20"/>
  <c r="AJ33" i="20"/>
  <c r="AT20" i="20"/>
  <c r="AM20" i="20"/>
  <c r="AM33" i="15"/>
  <c r="AT33" i="15"/>
  <c r="AL11" i="15"/>
  <c r="AS11" i="15"/>
  <c r="AU30" i="15"/>
  <c r="AN30" i="15"/>
  <c r="AI21" i="15"/>
  <c r="AP21" i="15"/>
  <c r="AS9" i="15"/>
  <c r="AL9" i="15"/>
  <c r="AT32" i="15"/>
  <c r="AM32" i="15"/>
  <c r="AI35" i="15"/>
  <c r="AP35" i="15"/>
  <c r="AP16" i="15"/>
  <c r="AI16" i="15"/>
  <c r="AO15" i="15"/>
  <c r="AH15" i="15"/>
  <c r="AQ14" i="15"/>
  <c r="AJ14" i="15"/>
  <c r="AM16" i="16"/>
  <c r="AT16" i="16"/>
  <c r="AK31" i="16"/>
  <c r="AR31" i="16"/>
  <c r="AM26" i="16"/>
  <c r="AT26" i="16"/>
  <c r="AS34" i="16"/>
  <c r="AL34" i="16"/>
  <c r="AK21" i="16"/>
  <c r="AR21" i="16"/>
  <c r="AI27" i="16"/>
  <c r="AP27" i="16"/>
  <c r="AK37" i="16"/>
  <c r="AR37" i="16"/>
  <c r="AO10" i="16"/>
  <c r="AH10" i="16"/>
  <c r="AM19" i="17"/>
  <c r="AT19" i="17"/>
  <c r="AT20" i="17"/>
  <c r="AM20" i="17"/>
  <c r="AQ21" i="17"/>
  <c r="AJ21" i="17"/>
  <c r="AS18" i="17"/>
  <c r="AL18" i="17"/>
  <c r="AS10" i="17"/>
  <c r="AL10" i="17"/>
  <c r="AM29" i="17"/>
  <c r="AT29" i="17"/>
  <c r="AI13" i="17"/>
  <c r="AP13" i="17"/>
  <c r="AM34" i="17"/>
  <c r="AT34" i="17"/>
  <c r="AK37" i="17"/>
  <c r="AR37" i="17"/>
  <c r="AH21" i="18"/>
  <c r="AO21" i="18"/>
  <c r="AL32" i="18"/>
  <c r="AS32" i="18"/>
  <c r="AS18" i="18"/>
  <c r="AL18" i="18"/>
  <c r="AR24" i="18"/>
  <c r="AK24" i="18"/>
  <c r="AS35" i="18"/>
  <c r="AL35" i="18"/>
  <c r="AK27" i="18"/>
  <c r="AR27" i="18"/>
  <c r="AM16" i="18"/>
  <c r="AT16" i="18"/>
  <c r="AJ23" i="18"/>
  <c r="AQ23" i="18"/>
  <c r="AK9" i="18"/>
  <c r="AR9" i="18"/>
  <c r="AS13" i="19"/>
  <c r="AL13" i="19"/>
  <c r="AM17" i="19"/>
  <c r="AT17" i="19"/>
  <c r="AT20" i="19"/>
  <c r="AM20" i="19"/>
  <c r="AM35" i="19"/>
  <c r="AT35" i="19"/>
  <c r="AK34" i="19"/>
  <c r="AR34" i="19"/>
  <c r="AM33" i="19"/>
  <c r="AT33" i="19"/>
  <c r="AS30" i="19"/>
  <c r="AL30" i="19"/>
  <c r="AI30" i="20"/>
  <c r="AP30" i="20"/>
  <c r="AR12" i="20"/>
  <c r="AK12" i="20"/>
  <c r="AN29" i="20"/>
  <c r="AU29" i="20"/>
  <c r="AR11" i="20"/>
  <c r="AK11" i="20"/>
  <c r="AL24" i="20"/>
  <c r="AS24" i="20"/>
  <c r="AS26" i="20"/>
  <c r="AL26" i="20"/>
  <c r="AT16" i="20"/>
  <c r="AM16" i="20"/>
  <c r="AQ25" i="15"/>
  <c r="AJ25" i="15"/>
  <c r="AT34" i="15"/>
  <c r="AM34" i="15"/>
  <c r="AU29" i="15"/>
  <c r="AN29" i="15"/>
  <c r="AI9" i="15"/>
  <c r="AP9" i="15"/>
  <c r="AO36" i="15"/>
  <c r="AH36" i="15"/>
  <c r="AI28" i="15"/>
  <c r="AP28" i="15"/>
  <c r="AL35" i="15"/>
  <c r="AS35" i="15"/>
  <c r="AO19" i="15"/>
  <c r="AH19" i="15"/>
  <c r="AP14" i="15"/>
  <c r="AI14" i="15"/>
  <c r="AR12" i="16"/>
  <c r="AK12" i="16"/>
  <c r="AU24" i="16"/>
  <c r="AN24" i="16"/>
  <c r="AS15" i="16"/>
  <c r="AL15" i="16"/>
  <c r="AU28" i="16"/>
  <c r="AN28" i="16"/>
  <c r="AI34" i="16"/>
  <c r="AP34" i="16"/>
  <c r="AI25" i="16"/>
  <c r="AP25" i="16"/>
  <c r="AK20" i="16"/>
  <c r="AR20" i="16"/>
  <c r="AO17" i="16"/>
  <c r="AH17" i="16"/>
  <c r="AU37" i="16"/>
  <c r="AN37" i="16"/>
  <c r="AQ14" i="16"/>
  <c r="AJ14" i="16"/>
  <c r="AI23" i="17"/>
  <c r="AP23" i="17"/>
  <c r="AR15" i="17"/>
  <c r="AK15" i="17"/>
  <c r="AK16" i="17"/>
  <c r="AR16" i="17"/>
  <c r="AI33" i="17"/>
  <c r="AP33" i="17"/>
  <c r="AP18" i="17"/>
  <c r="AI18" i="17"/>
  <c r="AN22" i="17"/>
  <c r="AU22" i="17"/>
  <c r="AQ29" i="17"/>
  <c r="AJ29" i="17"/>
  <c r="AU13" i="17"/>
  <c r="AN13" i="17"/>
  <c r="AU25" i="17"/>
  <c r="AN25" i="17"/>
  <c r="AJ30" i="17"/>
  <c r="AQ30" i="17"/>
  <c r="AN25" i="18"/>
  <c r="AU25" i="18"/>
  <c r="AO17" i="18"/>
  <c r="AH17" i="18"/>
  <c r="AU28" i="18"/>
  <c r="AN28" i="18"/>
  <c r="AP18" i="18"/>
  <c r="AI18" i="18"/>
  <c r="AU15" i="18"/>
  <c r="AN15" i="18"/>
  <c r="AU8" i="18"/>
  <c r="AN8" i="18"/>
  <c r="AJ27" i="18"/>
  <c r="AQ27" i="18"/>
  <c r="AL20" i="18"/>
  <c r="AS20" i="18"/>
  <c r="AL23" i="18"/>
  <c r="AS23" i="18"/>
  <c r="AP12" i="18"/>
  <c r="AI12" i="18"/>
  <c r="AU25" i="19"/>
  <c r="AN25" i="19"/>
  <c r="AO10" i="19"/>
  <c r="AH10" i="19"/>
  <c r="AK20" i="19"/>
  <c r="AR20" i="19"/>
  <c r="AL9" i="19"/>
  <c r="AS9" i="19"/>
  <c r="AT34" i="19"/>
  <c r="AM34" i="19"/>
  <c r="AS26" i="19"/>
  <c r="AL26" i="19"/>
  <c r="AQ27" i="19"/>
  <c r="AJ27" i="19"/>
  <c r="AK24" i="19"/>
  <c r="AR24" i="19"/>
  <c r="AM14" i="20"/>
  <c r="AT14" i="20"/>
  <c r="AN32" i="20"/>
  <c r="AU32" i="20"/>
  <c r="AU15" i="20"/>
  <c r="AN15" i="20"/>
  <c r="AP24" i="20"/>
  <c r="AI24" i="20"/>
  <c r="AP26" i="20"/>
  <c r="AI26" i="20"/>
  <c r="AQ29" i="19"/>
  <c r="AJ29" i="19"/>
  <c r="AJ16" i="19"/>
  <c r="AQ16" i="19"/>
  <c r="AO26" i="19"/>
  <c r="AH26" i="19"/>
  <c r="AO32" i="19"/>
  <c r="AH32" i="19"/>
  <c r="AK30" i="19"/>
  <c r="AR30" i="19"/>
  <c r="AM19" i="19"/>
  <c r="AT19" i="19"/>
  <c r="AU14" i="19"/>
  <c r="AN14" i="19"/>
  <c r="AR30" i="20"/>
  <c r="AK30" i="20"/>
  <c r="AN18" i="20"/>
  <c r="AU18" i="20"/>
  <c r="AT10" i="20"/>
  <c r="AM10" i="20"/>
  <c r="AT32" i="20"/>
  <c r="AM32" i="20"/>
  <c r="AT27" i="20"/>
  <c r="AM27" i="20"/>
  <c r="AL15" i="20"/>
  <c r="AS15" i="20"/>
  <c r="AS9" i="20"/>
  <c r="AL9" i="20"/>
  <c r="AT24" i="20"/>
  <c r="AM24" i="20"/>
  <c r="AL35" i="20"/>
  <c r="AS35" i="20"/>
  <c r="AT34" i="20"/>
  <c r="AM34" i="20"/>
  <c r="AR33" i="20"/>
  <c r="AK33" i="20"/>
  <c r="AT17" i="20"/>
  <c r="AM17" i="20"/>
  <c r="AN16" i="20"/>
  <c r="AU16" i="20"/>
  <c r="AI25" i="15"/>
  <c r="AP25" i="15"/>
  <c r="AQ30" i="15"/>
  <c r="AJ30" i="15"/>
  <c r="AQ22" i="15"/>
  <c r="AJ22" i="15"/>
  <c r="AH9" i="15"/>
  <c r="AO9" i="15"/>
  <c r="AP10" i="15"/>
  <c r="AI10" i="15"/>
  <c r="AS28" i="15"/>
  <c r="AL28" i="15"/>
  <c r="AQ20" i="15"/>
  <c r="AJ20" i="15"/>
  <c r="AI31" i="15"/>
  <c r="AP31" i="15"/>
  <c r="AQ12" i="15"/>
  <c r="AJ12" i="15"/>
  <c r="AO18" i="15"/>
  <c r="AH18" i="15"/>
  <c r="AO12" i="16"/>
  <c r="AH12" i="16"/>
  <c r="AS29" i="16"/>
  <c r="AL29" i="16"/>
  <c r="AU31" i="16"/>
  <c r="AN31" i="16"/>
  <c r="AI26" i="16"/>
  <c r="AP26" i="16"/>
  <c r="AO34" i="16"/>
  <c r="AH34" i="16"/>
  <c r="AS25" i="16"/>
  <c r="AL25" i="16"/>
  <c r="AI20" i="16"/>
  <c r="AP20" i="16"/>
  <c r="AU27" i="16"/>
  <c r="AN27" i="16"/>
  <c r="AK17" i="16"/>
  <c r="AR17" i="16"/>
  <c r="AO37" i="16"/>
  <c r="AH37" i="16"/>
  <c r="AM36" i="16"/>
  <c r="AT36" i="16"/>
  <c r="AR14" i="16"/>
  <c r="AK14" i="16"/>
  <c r="AI28" i="17"/>
  <c r="AP28" i="17"/>
  <c r="AQ19" i="17"/>
  <c r="AJ19" i="17"/>
  <c r="AN24" i="17"/>
  <c r="AU24" i="17"/>
  <c r="AN12" i="17"/>
  <c r="AU12" i="17"/>
  <c r="AM21" i="17"/>
  <c r="AT21" i="17"/>
  <c r="AO18" i="17"/>
  <c r="AH18" i="17"/>
  <c r="AI22" i="17"/>
  <c r="AP22" i="17"/>
  <c r="AP26" i="17"/>
  <c r="AI26" i="17"/>
  <c r="AH29" i="17"/>
  <c r="AO29" i="17"/>
  <c r="AU17" i="17"/>
  <c r="AN17" i="17"/>
  <c r="AM11" i="17"/>
  <c r="AT11" i="17"/>
  <c r="AP30" i="17"/>
  <c r="AI30" i="17"/>
  <c r="AM35" i="17"/>
  <c r="AT35" i="17"/>
  <c r="AM21" i="18"/>
  <c r="AT21" i="18"/>
  <c r="AH32" i="18"/>
  <c r="AO32" i="18"/>
  <c r="AQ26" i="18"/>
  <c r="AJ26" i="18"/>
  <c r="AO18" i="18"/>
  <c r="AH18" i="18"/>
  <c r="AO24" i="18"/>
  <c r="AH24" i="18"/>
  <c r="AP10" i="18"/>
  <c r="AI10" i="18"/>
  <c r="AM27" i="18"/>
  <c r="AT27" i="18"/>
  <c r="AP16" i="18"/>
  <c r="AI16" i="18"/>
  <c r="AU30" i="18"/>
  <c r="AN30" i="18"/>
  <c r="AO13" i="18"/>
  <c r="AH13" i="18"/>
  <c r="AH13" i="19"/>
  <c r="AO13" i="19"/>
  <c r="AO25" i="19"/>
  <c r="AH25" i="19"/>
  <c r="AO17" i="19"/>
  <c r="AH17" i="19"/>
  <c r="AP20" i="19"/>
  <c r="AI20" i="19"/>
  <c r="AI35" i="19"/>
  <c r="AP35" i="19"/>
  <c r="AR29" i="19"/>
  <c r="AK29" i="19"/>
  <c r="AI33" i="19"/>
  <c r="AP33" i="19"/>
  <c r="AS28" i="19"/>
  <c r="AL28" i="19"/>
  <c r="AO27" i="19"/>
  <c r="AH27" i="19"/>
  <c r="AQ15" i="19"/>
  <c r="AJ15" i="19"/>
  <c r="AH30" i="20"/>
  <c r="AO30" i="20"/>
  <c r="AH14" i="20"/>
  <c r="AO14" i="20"/>
  <c r="AL12" i="20"/>
  <c r="AS12" i="20"/>
  <c r="AQ27" i="20"/>
  <c r="AJ27" i="20"/>
  <c r="AQ19" i="20"/>
  <c r="AJ19" i="20"/>
  <c r="AP25" i="20"/>
  <c r="AI25" i="20"/>
  <c r="AP22" i="20"/>
  <c r="AI22" i="20"/>
  <c r="AH34" i="20"/>
  <c r="AO34" i="20"/>
  <c r="AP33" i="20"/>
  <c r="AI33" i="20"/>
  <c r="AH17" i="20"/>
  <c r="AO17" i="20"/>
  <c r="AT8" i="19"/>
  <c r="AM8" i="19"/>
  <c r="AK11" i="18"/>
  <c r="AR11" i="18"/>
  <c r="AI11" i="18"/>
  <c r="AP11" i="18"/>
  <c r="AP13" i="20"/>
  <c r="AI13" i="20"/>
  <c r="AI8" i="19"/>
  <c r="AP8" i="19"/>
  <c r="AT13" i="20"/>
  <c r="AM13" i="20"/>
  <c r="AU8" i="20"/>
  <c r="AN8" i="20"/>
  <c r="AU9" i="22"/>
  <c r="AN9" i="22"/>
  <c r="AU19" i="22"/>
  <c r="AN19" i="22"/>
  <c r="AM32" i="22"/>
  <c r="AT32" i="22"/>
  <c r="AM33" i="22"/>
  <c r="AT33" i="22"/>
  <c r="AI26" i="22"/>
  <c r="AP26" i="22"/>
  <c r="AI14" i="22"/>
  <c r="AP14" i="22"/>
  <c r="AS15" i="22"/>
  <c r="AL15" i="22"/>
  <c r="AM35" i="22"/>
  <c r="AT35" i="22"/>
  <c r="AI27" i="22"/>
  <c r="AP27" i="22"/>
  <c r="AS24" i="22"/>
  <c r="AL24" i="22"/>
  <c r="AT30" i="22"/>
  <c r="AM30" i="22"/>
  <c r="AK20" i="22"/>
  <c r="AR20" i="22"/>
  <c r="AM21" i="22"/>
  <c r="AT21" i="22"/>
  <c r="AO28" i="22"/>
  <c r="AH28" i="22"/>
  <c r="AQ29" i="22"/>
  <c r="AJ29" i="22"/>
  <c r="AQ22" i="22"/>
  <c r="AJ22" i="22"/>
  <c r="AT14" i="22"/>
  <c r="AM14" i="22"/>
  <c r="AJ13" i="22"/>
  <c r="AQ13" i="22"/>
  <c r="AH35" i="22"/>
  <c r="AO35" i="22"/>
  <c r="AK27" i="22"/>
  <c r="AR27" i="22"/>
  <c r="AI24" i="22"/>
  <c r="AP24" i="22"/>
  <c r="AO30" i="22"/>
  <c r="AH30" i="22"/>
  <c r="AT20" i="22"/>
  <c r="AM20" i="22"/>
  <c r="AK23" i="22"/>
  <c r="AR23" i="22"/>
  <c r="AU21" i="22"/>
  <c r="AN21" i="22"/>
  <c r="AS28" i="22"/>
  <c r="AL28" i="22"/>
  <c r="AU29" i="22"/>
  <c r="AN29" i="22"/>
  <c r="AN22" i="22"/>
  <c r="AU22" i="22"/>
  <c r="AO14" i="22"/>
  <c r="AH14" i="22"/>
  <c r="AM15" i="22"/>
  <c r="AT15" i="22"/>
  <c r="AS35" i="22"/>
  <c r="AL35" i="22"/>
  <c r="AH27" i="22"/>
  <c r="AO27" i="22"/>
  <c r="AU24" i="22"/>
  <c r="AN24" i="22"/>
  <c r="AN30" i="22"/>
  <c r="AU30" i="22"/>
  <c r="AO20" i="22"/>
  <c r="AH20" i="22"/>
  <c r="AM10" i="22"/>
  <c r="AT10" i="22"/>
  <c r="AQ9" i="22"/>
  <c r="AJ9" i="22"/>
  <c r="AI19" i="22"/>
  <c r="AP19" i="22"/>
  <c r="AP28" i="22"/>
  <c r="AI28" i="22"/>
  <c r="AK26" i="22"/>
  <c r="AR26" i="22"/>
  <c r="AN14" i="22"/>
  <c r="AU14" i="22"/>
  <c r="AK13" i="22"/>
  <c r="AR13" i="22"/>
  <c r="AO11" i="22"/>
  <c r="AH11" i="22"/>
  <c r="AM27" i="22"/>
  <c r="AT27" i="22"/>
  <c r="AP34" i="22"/>
  <c r="AI34" i="22"/>
  <c r="AS20" i="22"/>
  <c r="AL20" i="22"/>
  <c r="AL12" i="22"/>
  <c r="AS12" i="22"/>
  <c r="AM8" i="22"/>
  <c r="AT8" i="22"/>
  <c r="AQ12" i="22"/>
  <c r="AJ12" i="22"/>
  <c r="AL24" i="2"/>
  <c r="AL20" i="2"/>
  <c r="AO19" i="2"/>
  <c r="AH19" i="2"/>
  <c r="AI17" i="2"/>
  <c r="AP17" i="2"/>
  <c r="AO22" i="2"/>
  <c r="AL15" i="2"/>
  <c r="AS15" i="2"/>
  <c r="AU17" i="2"/>
  <c r="AN17" i="2"/>
  <c r="AP22" i="2"/>
  <c r="AR11" i="2"/>
  <c r="AK11" i="2"/>
  <c r="AR15" i="2"/>
  <c r="AK15" i="2"/>
  <c r="AR19" i="2"/>
  <c r="AK19" i="2"/>
  <c r="AQ12" i="5"/>
  <c r="AJ12" i="5"/>
  <c r="AS19" i="5"/>
  <c r="AL19" i="5"/>
  <c r="AP29" i="5"/>
  <c r="AI29" i="5"/>
  <c r="AT33" i="5"/>
  <c r="AM33" i="5"/>
  <c r="AS13" i="5"/>
  <c r="AL13" i="5"/>
  <c r="AT11" i="5"/>
  <c r="AM11" i="5"/>
  <c r="AM14" i="5"/>
  <c r="AT14" i="5"/>
  <c r="AI10" i="5"/>
  <c r="AP10" i="5"/>
  <c r="AU36" i="5"/>
  <c r="AN36" i="5"/>
  <c r="AS31" i="5"/>
  <c r="AL31" i="5"/>
  <c r="AT35" i="5"/>
  <c r="AM35" i="5"/>
  <c r="AI13" i="5"/>
  <c r="AP13" i="5"/>
  <c r="AQ34" i="5"/>
  <c r="AJ34" i="5"/>
  <c r="AK28" i="5"/>
  <c r="AR28" i="5"/>
  <c r="AQ24" i="5"/>
  <c r="AJ24" i="5"/>
  <c r="AS22" i="5"/>
  <c r="AL22" i="5"/>
  <c r="AI16" i="5"/>
  <c r="AP16" i="5"/>
  <c r="AS15" i="5"/>
  <c r="AL15" i="5"/>
  <c r="AS25" i="5"/>
  <c r="AL25" i="5"/>
  <c r="AP21" i="5"/>
  <c r="AI21" i="5"/>
  <c r="AS33" i="5"/>
  <c r="AL33" i="5"/>
  <c r="AT31" i="5"/>
  <c r="AM31" i="5"/>
  <c r="AR32" i="5"/>
  <c r="AK32" i="5"/>
  <c r="AQ27" i="5"/>
  <c r="AJ27" i="5"/>
  <c r="AP19" i="5"/>
  <c r="AI19" i="5"/>
  <c r="AU10" i="5"/>
  <c r="AN10" i="5"/>
  <c r="AH34" i="5"/>
  <c r="AO34" i="5"/>
  <c r="AM28" i="5"/>
  <c r="AT28" i="5"/>
  <c r="AH24" i="5"/>
  <c r="AO24" i="5"/>
  <c r="AQ22" i="5"/>
  <c r="AJ22" i="5"/>
  <c r="AU18" i="5"/>
  <c r="AN18" i="5"/>
  <c r="AO15" i="5"/>
  <c r="AH15" i="5"/>
  <c r="AI30" i="5"/>
  <c r="AP30" i="5"/>
  <c r="AO25" i="5"/>
  <c r="AH25" i="5"/>
  <c r="AP17" i="5"/>
  <c r="AI17" i="5"/>
  <c r="AS36" i="15"/>
  <c r="AL36" i="15"/>
  <c r="AS21" i="16"/>
  <c r="AL21" i="16"/>
  <c r="AM19" i="16"/>
  <c r="AT19" i="16"/>
  <c r="AR35" i="17"/>
  <c r="AK35" i="17"/>
  <c r="AS33" i="15"/>
  <c r="AL33" i="15"/>
  <c r="AL19" i="15"/>
  <c r="AS19" i="15"/>
  <c r="AS23" i="16"/>
  <c r="AL23" i="16"/>
  <c r="AI17" i="17"/>
  <c r="AP17" i="17"/>
  <c r="AT9" i="15"/>
  <c r="AM9" i="15"/>
  <c r="AU26" i="16"/>
  <c r="AN26" i="16"/>
  <c r="AH30" i="16"/>
  <c r="AO30" i="16"/>
  <c r="AM32" i="17"/>
  <c r="AT32" i="17"/>
  <c r="AR28" i="18"/>
  <c r="AK28" i="18"/>
  <c r="AO10" i="15"/>
  <c r="AH10" i="15"/>
  <c r="AN35" i="16"/>
  <c r="AU35" i="16"/>
  <c r="AU10" i="17"/>
  <c r="AN10" i="17"/>
  <c r="AM8" i="18"/>
  <c r="AT8" i="18"/>
  <c r="AN20" i="18"/>
  <c r="AU20" i="18"/>
  <c r="AM9" i="18"/>
  <c r="AT9" i="18"/>
  <c r="AQ20" i="19"/>
  <c r="AJ20" i="19"/>
  <c r="AU9" i="19"/>
  <c r="AN9" i="19"/>
  <c r="AR33" i="19"/>
  <c r="AK33" i="19"/>
  <c r="AO14" i="19"/>
  <c r="AH14" i="19"/>
  <c r="AN28" i="20"/>
  <c r="AU28" i="20"/>
  <c r="AT11" i="20"/>
  <c r="AM11" i="20"/>
  <c r="AN26" i="20"/>
  <c r="AU26" i="20"/>
  <c r="AS19" i="16"/>
  <c r="AL19" i="16"/>
  <c r="AS30" i="15"/>
  <c r="AL30" i="15"/>
  <c r="AR9" i="15"/>
  <c r="AK9" i="15"/>
  <c r="AS10" i="15"/>
  <c r="AL10" i="15"/>
  <c r="AS20" i="15"/>
  <c r="AL20" i="15"/>
  <c r="AK18" i="15"/>
  <c r="AR18" i="15"/>
  <c r="AR24" i="16"/>
  <c r="AK24" i="16"/>
  <c r="AO13" i="16"/>
  <c r="AH13" i="16"/>
  <c r="AS20" i="16"/>
  <c r="AL20" i="16"/>
  <c r="AT37" i="16"/>
  <c r="AM37" i="16"/>
  <c r="AS28" i="17"/>
  <c r="AL28" i="17"/>
  <c r="AR19" i="17"/>
  <c r="AK19" i="17"/>
  <c r="AK33" i="17"/>
  <c r="AR33" i="17"/>
  <c r="AO10" i="17"/>
  <c r="AH10" i="17"/>
  <c r="AQ17" i="17"/>
  <c r="AJ17" i="17"/>
  <c r="AU35" i="17"/>
  <c r="AN35" i="17"/>
  <c r="AM17" i="18"/>
  <c r="AT17" i="18"/>
  <c r="AM24" i="18"/>
  <c r="AT24" i="18"/>
  <c r="AP27" i="18"/>
  <c r="AI27" i="18"/>
  <c r="AO29" i="18"/>
  <c r="AH29" i="18"/>
  <c r="AK13" i="19"/>
  <c r="AR13" i="19"/>
  <c r="AK10" i="19"/>
  <c r="AR10" i="19"/>
  <c r="AU29" i="19"/>
  <c r="AN29" i="19"/>
  <c r="AN32" i="19"/>
  <c r="AU32" i="19"/>
  <c r="AS30" i="20"/>
  <c r="AL30" i="20"/>
  <c r="AP19" i="20"/>
  <c r="AI19" i="20"/>
  <c r="AQ35" i="20"/>
  <c r="AJ35" i="20"/>
  <c r="AO16" i="20"/>
  <c r="AH16" i="20"/>
  <c r="AQ11" i="15"/>
  <c r="AJ11" i="15"/>
  <c r="AM21" i="15"/>
  <c r="AT21" i="15"/>
  <c r="AK13" i="15"/>
  <c r="AR13" i="15"/>
  <c r="AR35" i="15"/>
  <c r="AK35" i="15"/>
  <c r="AU15" i="15"/>
  <c r="AN15" i="15"/>
  <c r="AP29" i="16"/>
  <c r="AI29" i="16"/>
  <c r="AQ28" i="16"/>
  <c r="AJ28" i="16"/>
  <c r="AS18" i="16"/>
  <c r="AL18" i="16"/>
  <c r="AU22" i="16"/>
  <c r="AN22" i="16"/>
  <c r="AI14" i="16"/>
  <c r="AP14" i="16"/>
  <c r="AQ16" i="17"/>
  <c r="AJ16" i="17"/>
  <c r="AH21" i="17"/>
  <c r="AO21" i="17"/>
  <c r="AU26" i="17"/>
  <c r="AN26" i="17"/>
  <c r="AQ11" i="17"/>
  <c r="AJ11" i="17"/>
  <c r="AQ35" i="17"/>
  <c r="AJ35" i="17"/>
  <c r="AJ19" i="18"/>
  <c r="AQ19" i="18"/>
  <c r="AI14" i="18"/>
  <c r="AP14" i="18"/>
  <c r="AN35" i="18"/>
  <c r="AU35" i="18"/>
  <c r="AQ29" i="18"/>
  <c r="AJ29" i="18"/>
  <c r="AT12" i="18"/>
  <c r="AM12" i="18"/>
  <c r="AS17" i="19"/>
  <c r="AL17" i="19"/>
  <c r="AK35" i="19"/>
  <c r="AR35" i="19"/>
  <c r="AP22" i="19"/>
  <c r="AI22" i="19"/>
  <c r="AO18" i="20"/>
  <c r="AH18" i="20"/>
  <c r="AT29" i="20"/>
  <c r="AM29" i="20"/>
  <c r="AM9" i="20"/>
  <c r="AT9" i="20"/>
  <c r="AU21" i="20"/>
  <c r="AN21" i="20"/>
  <c r="AQ27" i="15"/>
  <c r="AJ27" i="15"/>
  <c r="AO29" i="15"/>
  <c r="AH29" i="15"/>
  <c r="AN36" i="15"/>
  <c r="AU36" i="15"/>
  <c r="AK24" i="15"/>
  <c r="AR24" i="15"/>
  <c r="AU19" i="15"/>
  <c r="AN19" i="15"/>
  <c r="AU16" i="16"/>
  <c r="AN16" i="16"/>
  <c r="AJ31" i="16"/>
  <c r="AQ31" i="16"/>
  <c r="AS28" i="16"/>
  <c r="AL28" i="16"/>
  <c r="AK25" i="16"/>
  <c r="AR25" i="16"/>
  <c r="AN17" i="16"/>
  <c r="AU17" i="16"/>
  <c r="AM14" i="16"/>
  <c r="AT14" i="16"/>
  <c r="AS24" i="17"/>
  <c r="AL24" i="17"/>
  <c r="AU21" i="17"/>
  <c r="AN21" i="17"/>
  <c r="AT36" i="17"/>
  <c r="AM36" i="17"/>
  <c r="AS29" i="17"/>
  <c r="AL29" i="17"/>
  <c r="AM25" i="17"/>
  <c r="AT25" i="17"/>
  <c r="AP21" i="18"/>
  <c r="AI21" i="18"/>
  <c r="AH26" i="18"/>
  <c r="AO26" i="18"/>
  <c r="AK15" i="18"/>
  <c r="AR15" i="18"/>
  <c r="AH35" i="18"/>
  <c r="AO35" i="18"/>
  <c r="AQ16" i="18"/>
  <c r="AJ16" i="18"/>
  <c r="AU13" i="19"/>
  <c r="AN13" i="19"/>
  <c r="AH21" i="19"/>
  <c r="AO21" i="19"/>
  <c r="AQ12" i="19"/>
  <c r="AJ12" i="19"/>
  <c r="AS34" i="19"/>
  <c r="AL34" i="19"/>
  <c r="AR27" i="19"/>
  <c r="AK27" i="19"/>
  <c r="AR14" i="20"/>
  <c r="AK14" i="20"/>
  <c r="AO28" i="20"/>
  <c r="AH28" i="20"/>
  <c r="AN22" i="20"/>
  <c r="AU22" i="20"/>
  <c r="AS29" i="19"/>
  <c r="AL29" i="19"/>
  <c r="AS16" i="19"/>
  <c r="AL16" i="19"/>
  <c r="AT32" i="19"/>
  <c r="AM32" i="19"/>
  <c r="AR15" i="19"/>
  <c r="AK15" i="19"/>
  <c r="AK23" i="20"/>
  <c r="AR23" i="20"/>
  <c r="AN12" i="20"/>
  <c r="AU12" i="20"/>
  <c r="AR28" i="20"/>
  <c r="AK28" i="20"/>
  <c r="AT15" i="20"/>
  <c r="AM15" i="20"/>
  <c r="AR24" i="20"/>
  <c r="AK24" i="20"/>
  <c r="AN35" i="20"/>
  <c r="AU35" i="20"/>
  <c r="AL33" i="20"/>
  <c r="AS33" i="20"/>
  <c r="AL16" i="20"/>
  <c r="AS16" i="20"/>
  <c r="AI27" i="15"/>
  <c r="AP27" i="15"/>
  <c r="AI29" i="15"/>
  <c r="AP29" i="15"/>
  <c r="AI36" i="15"/>
  <c r="AP36" i="15"/>
  <c r="AQ28" i="15"/>
  <c r="AJ28" i="15"/>
  <c r="AO16" i="15"/>
  <c r="AH16" i="15"/>
  <c r="AM14" i="15"/>
  <c r="AT14" i="15"/>
  <c r="AQ29" i="16"/>
  <c r="AJ29" i="16"/>
  <c r="AP15" i="16"/>
  <c r="AI15" i="16"/>
  <c r="AK18" i="16"/>
  <c r="AR18" i="16"/>
  <c r="AO20" i="16"/>
  <c r="AH20" i="16"/>
  <c r="AO27" i="16"/>
  <c r="AH27" i="16"/>
  <c r="AP37" i="16"/>
  <c r="AI37" i="16"/>
  <c r="AQ36" i="16"/>
  <c r="AJ36" i="16"/>
  <c r="AO23" i="17"/>
  <c r="AH23" i="17"/>
  <c r="AN20" i="17"/>
  <c r="AU20" i="17"/>
  <c r="AU14" i="17"/>
  <c r="AN14" i="17"/>
  <c r="AJ36" i="17"/>
  <c r="AQ36" i="17"/>
  <c r="AO26" i="17"/>
  <c r="AH26" i="17"/>
  <c r="AK29" i="17"/>
  <c r="AR29" i="17"/>
  <c r="AQ25" i="17"/>
  <c r="AJ25" i="17"/>
  <c r="AQ34" i="18"/>
  <c r="AJ34" i="18"/>
  <c r="AQ32" i="18"/>
  <c r="AJ32" i="18"/>
  <c r="AQ18" i="18"/>
  <c r="AJ18" i="18"/>
  <c r="AO8" i="18"/>
  <c r="AH8" i="18"/>
  <c r="AI33" i="18"/>
  <c r="AP33" i="18"/>
  <c r="AH30" i="18"/>
  <c r="AO30" i="18"/>
  <c r="AQ9" i="18"/>
  <c r="AJ9" i="18"/>
  <c r="AI21" i="19"/>
  <c r="AP21" i="19"/>
  <c r="AI12" i="19"/>
  <c r="AP12" i="19"/>
  <c r="AI31" i="19"/>
  <c r="AP31" i="19"/>
  <c r="AI26" i="19"/>
  <c r="AP26" i="19"/>
  <c r="AQ28" i="19"/>
  <c r="AJ28" i="19"/>
  <c r="AP14" i="19"/>
  <c r="AI14" i="19"/>
  <c r="AH10" i="20"/>
  <c r="AO10" i="20"/>
  <c r="AQ29" i="20"/>
  <c r="AJ29" i="20"/>
  <c r="AJ15" i="20"/>
  <c r="AQ15" i="20"/>
  <c r="AP35" i="20"/>
  <c r="AI35" i="20"/>
  <c r="AQ21" i="20"/>
  <c r="AJ21" i="20"/>
  <c r="AI10" i="16"/>
  <c r="AP10" i="16"/>
  <c r="AH11" i="18"/>
  <c r="AO11" i="18"/>
  <c r="AU13" i="20"/>
  <c r="AN13" i="20"/>
  <c r="AT23" i="16"/>
  <c r="AM23" i="16"/>
  <c r="AS9" i="22"/>
  <c r="AL9" i="22"/>
  <c r="AK28" i="22"/>
  <c r="AR28" i="22"/>
  <c r="AS22" i="22"/>
  <c r="AL22" i="22"/>
  <c r="AQ17" i="22"/>
  <c r="AJ17" i="22"/>
  <c r="AR35" i="22"/>
  <c r="AK35" i="22"/>
  <c r="AK24" i="22"/>
  <c r="AR24" i="22"/>
  <c r="AP20" i="22"/>
  <c r="AI20" i="22"/>
  <c r="AJ28" i="22"/>
  <c r="AQ28" i="22"/>
  <c r="AT22" i="22"/>
  <c r="AM22" i="22"/>
  <c r="AK14" i="22"/>
  <c r="AR14" i="22"/>
  <c r="AQ35" i="22"/>
  <c r="AJ35" i="22"/>
  <c r="AQ34" i="22"/>
  <c r="AJ34" i="22"/>
  <c r="AU10" i="22"/>
  <c r="AN10" i="22"/>
  <c r="AQ23" i="22"/>
  <c r="AJ23" i="22"/>
  <c r="AU28" i="22"/>
  <c r="AN28" i="22"/>
  <c r="AQ18" i="22"/>
  <c r="AJ18" i="22"/>
  <c r="AK15" i="22"/>
  <c r="AR15" i="22"/>
  <c r="AU35" i="22"/>
  <c r="AN35" i="22"/>
  <c r="AM24" i="22"/>
  <c r="AT24" i="22"/>
  <c r="AI10" i="22"/>
  <c r="AP10" i="22"/>
  <c r="AO9" i="22"/>
  <c r="AH9" i="22"/>
  <c r="AI21" i="22"/>
  <c r="AP21" i="22"/>
  <c r="AI22" i="22"/>
  <c r="AP22" i="22"/>
  <c r="AS14" i="22"/>
  <c r="AL14" i="22"/>
  <c r="AJ11" i="22"/>
  <c r="AQ11" i="22"/>
  <c r="AQ27" i="22"/>
  <c r="AJ27" i="22"/>
  <c r="AQ10" i="22"/>
  <c r="AJ10" i="22"/>
  <c r="AI12" i="22"/>
  <c r="AP12" i="22"/>
  <c r="AR12" i="22"/>
  <c r="AK12" i="22"/>
  <c r="AI23" i="8"/>
  <c r="AP23" i="8"/>
  <c r="AJ18" i="8"/>
  <c r="AQ18" i="8"/>
  <c r="AI27" i="8"/>
  <c r="AP27" i="8"/>
  <c r="AJ22" i="8"/>
  <c r="AQ22" i="8"/>
  <c r="AI20" i="9"/>
  <c r="AP20" i="9"/>
  <c r="AO12" i="9"/>
  <c r="AH12" i="9"/>
  <c r="AH19" i="9"/>
  <c r="AO19" i="9"/>
  <c r="AK32" i="9"/>
  <c r="AR32" i="9"/>
  <c r="AR20" i="9"/>
  <c r="AK20" i="9"/>
  <c r="AK34" i="9"/>
  <c r="AR34" i="9"/>
  <c r="AK13" i="10"/>
  <c r="AR13" i="10"/>
  <c r="AJ20" i="8"/>
  <c r="AQ20" i="8"/>
  <c r="AU29" i="9"/>
  <c r="AN29" i="9"/>
  <c r="AQ21" i="9"/>
  <c r="AJ21" i="9"/>
  <c r="AM29" i="8"/>
  <c r="AT29" i="8"/>
  <c r="AM15" i="8"/>
  <c r="AT15" i="8"/>
  <c r="AR25" i="8"/>
  <c r="AK25" i="8"/>
  <c r="AL12" i="8"/>
  <c r="AS12" i="8"/>
  <c r="AM25" i="9"/>
  <c r="AT25" i="9"/>
  <c r="AM36" i="9"/>
  <c r="AT36" i="9"/>
  <c r="AU21" i="9"/>
  <c r="AN21" i="9"/>
  <c r="AL33" i="8"/>
  <c r="AS33" i="8"/>
  <c r="AL21" i="8"/>
  <c r="AS21" i="8"/>
  <c r="AK18" i="8"/>
  <c r="AR18" i="8"/>
  <c r="AK30" i="8"/>
  <c r="AR30" i="8"/>
  <c r="AT20" i="8"/>
  <c r="AM20" i="8"/>
  <c r="AK26" i="9"/>
  <c r="AR26" i="9"/>
  <c r="AO36" i="9"/>
  <c r="AH36" i="9"/>
  <c r="AN32" i="9"/>
  <c r="AU32" i="9"/>
  <c r="AJ20" i="9"/>
  <c r="AQ20" i="9"/>
  <c r="AO16" i="9"/>
  <c r="AH16" i="9"/>
  <c r="AH13" i="10"/>
  <c r="AO13" i="10"/>
  <c r="AQ15" i="10"/>
  <c r="AJ15" i="10"/>
  <c r="AI26" i="9"/>
  <c r="AP26" i="9"/>
  <c r="AH23" i="9"/>
  <c r="AO23" i="9"/>
  <c r="AN26" i="8"/>
  <c r="AU26" i="8"/>
  <c r="AN18" i="8"/>
  <c r="AU18" i="8"/>
  <c r="AU33" i="8"/>
  <c r="AN33" i="8"/>
  <c r="AS22" i="8"/>
  <c r="AL22" i="8"/>
  <c r="AL23" i="8"/>
  <c r="AS23" i="8"/>
  <c r="AQ27" i="8"/>
  <c r="AJ27" i="8"/>
  <c r="AI20" i="8"/>
  <c r="AP20" i="8"/>
  <c r="AU31" i="9"/>
  <c r="AN31" i="9"/>
  <c r="AI29" i="9"/>
  <c r="AP29" i="9"/>
  <c r="AK35" i="9"/>
  <c r="AR35" i="9"/>
  <c r="AI32" i="9"/>
  <c r="AP32" i="9"/>
  <c r="AN20" i="9"/>
  <c r="AU20" i="9"/>
  <c r="AM16" i="9"/>
  <c r="AT16" i="9"/>
  <c r="AU13" i="10"/>
  <c r="AN13" i="10"/>
  <c r="AM23" i="10"/>
  <c r="AT23" i="10"/>
  <c r="AK33" i="10"/>
  <c r="AR33" i="10"/>
  <c r="AM17" i="10"/>
  <c r="AT17" i="10"/>
  <c r="AJ32" i="10"/>
  <c r="AQ32" i="10"/>
  <c r="AL25" i="10"/>
  <c r="AS25" i="10"/>
  <c r="AK27" i="10"/>
  <c r="AR27" i="10"/>
  <c r="AP13" i="11"/>
  <c r="AI13" i="11"/>
  <c r="AN31" i="11"/>
  <c r="AU31" i="11"/>
  <c r="AR24" i="11"/>
  <c r="AK24" i="11"/>
  <c r="AP19" i="11"/>
  <c r="AI19" i="11"/>
  <c r="AI30" i="10"/>
  <c r="AP30" i="10"/>
  <c r="AO10" i="10"/>
  <c r="AH10" i="10"/>
  <c r="AQ29" i="10"/>
  <c r="AJ29" i="10"/>
  <c r="AL27" i="10"/>
  <c r="AS27" i="10"/>
  <c r="AR13" i="11"/>
  <c r="AK13" i="11"/>
  <c r="AL23" i="11"/>
  <c r="AS23" i="11"/>
  <c r="AN28" i="11"/>
  <c r="AU28" i="11"/>
  <c r="AN11" i="11"/>
  <c r="AU11" i="11"/>
  <c r="AT12" i="11"/>
  <c r="AM12" i="11"/>
  <c r="AI19" i="10"/>
  <c r="AP19" i="10"/>
  <c r="AK30" i="10"/>
  <c r="AR30" i="10"/>
  <c r="AK17" i="10"/>
  <c r="AR17" i="10"/>
  <c r="AJ26" i="10"/>
  <c r="AQ26" i="10"/>
  <c r="AM24" i="10"/>
  <c r="AT24" i="10"/>
  <c r="AH34" i="11"/>
  <c r="AO34" i="11"/>
  <c r="AH26" i="11"/>
  <c r="AO26" i="11"/>
  <c r="AP24" i="11"/>
  <c r="AI24" i="11"/>
  <c r="AP15" i="11"/>
  <c r="AI15" i="11"/>
  <c r="AH19" i="10"/>
  <c r="AO19" i="10"/>
  <c r="AQ35" i="10"/>
  <c r="AJ35" i="10"/>
  <c r="AI10" i="10"/>
  <c r="AP10" i="10"/>
  <c r="AO22" i="10"/>
  <c r="AH22" i="10"/>
  <c r="AM14" i="10"/>
  <c r="AT14" i="10"/>
  <c r="AJ36" i="10"/>
  <c r="AQ36" i="10"/>
  <c r="AL13" i="11"/>
  <c r="AS13" i="11"/>
  <c r="AN23" i="11"/>
  <c r="AU23" i="11"/>
  <c r="AM28" i="11"/>
  <c r="AT28" i="11"/>
  <c r="AR11" i="11"/>
  <c r="AK11" i="11"/>
  <c r="AL25" i="11"/>
  <c r="AS25" i="11"/>
  <c r="AT36" i="11"/>
  <c r="AM36" i="11"/>
  <c r="AL16" i="11"/>
  <c r="AS16" i="11"/>
  <c r="AH21" i="12"/>
  <c r="AO21" i="12"/>
  <c r="AP18" i="12"/>
  <c r="AI18" i="12"/>
  <c r="AJ17" i="12"/>
  <c r="AQ17" i="12"/>
  <c r="AP30" i="12"/>
  <c r="AI30" i="12"/>
  <c r="AT11" i="12"/>
  <c r="AM11" i="12"/>
  <c r="AR10" i="12"/>
  <c r="AK10" i="12"/>
  <c r="AR27" i="13"/>
  <c r="AK27" i="13"/>
  <c r="AT21" i="13"/>
  <c r="AM21" i="13"/>
  <c r="AP35" i="11"/>
  <c r="AI35" i="11"/>
  <c r="AJ28" i="12"/>
  <c r="AQ28" i="12"/>
  <c r="AT32" i="12"/>
  <c r="AM32" i="12"/>
  <c r="AR24" i="12"/>
  <c r="AK24" i="12"/>
  <c r="AP26" i="12"/>
  <c r="AI26" i="12"/>
  <c r="AO12" i="12"/>
  <c r="AH12" i="12"/>
  <c r="AT13" i="12"/>
  <c r="AM13" i="12"/>
  <c r="AJ14" i="12"/>
  <c r="AQ14" i="12"/>
  <c r="AJ23" i="13"/>
  <c r="AQ23" i="13"/>
  <c r="AL22" i="13"/>
  <c r="AS22" i="13"/>
  <c r="AM35" i="11"/>
  <c r="AT35" i="11"/>
  <c r="AH10" i="8"/>
  <c r="AO10" i="8"/>
  <c r="AH22" i="12"/>
  <c r="AO22" i="12"/>
  <c r="AT26" i="12"/>
  <c r="AM26" i="12"/>
  <c r="AH9" i="12"/>
  <c r="AO9" i="12"/>
  <c r="AH13" i="12"/>
  <c r="AO13" i="12"/>
  <c r="AH15" i="12"/>
  <c r="AO15" i="12"/>
  <c r="AP14" i="12"/>
  <c r="AI14" i="12"/>
  <c r="AJ27" i="13"/>
  <c r="AQ27" i="13"/>
  <c r="AS21" i="13"/>
  <c r="AL21" i="13"/>
  <c r="AH33" i="11"/>
  <c r="AO33" i="11"/>
  <c r="AH16" i="11"/>
  <c r="AO16" i="11"/>
  <c r="AP28" i="12"/>
  <c r="AI28" i="12"/>
  <c r="AH24" i="12"/>
  <c r="AO24" i="12"/>
  <c r="AT34" i="12"/>
  <c r="AM34" i="12"/>
  <c r="AL11" i="12"/>
  <c r="AS11" i="12"/>
  <c r="AH10" i="13"/>
  <c r="AO10" i="13"/>
  <c r="AN30" i="13"/>
  <c r="AU30" i="13"/>
  <c r="AR20" i="13"/>
  <c r="AK20" i="13"/>
  <c r="AJ34" i="13"/>
  <c r="AQ34" i="13"/>
  <c r="AR11" i="14"/>
  <c r="AK11" i="14"/>
  <c r="AS24" i="14"/>
  <c r="AL24" i="14"/>
  <c r="AU13" i="14"/>
  <c r="AN13" i="14"/>
  <c r="AN10" i="14"/>
  <c r="AU10" i="14"/>
  <c r="AH35" i="13"/>
  <c r="AO35" i="13"/>
  <c r="AL9" i="13"/>
  <c r="AS9" i="13"/>
  <c r="AQ25" i="14"/>
  <c r="AJ25" i="14"/>
  <c r="AJ20" i="14"/>
  <c r="AQ20" i="14"/>
  <c r="AJ22" i="14"/>
  <c r="AQ22" i="14"/>
  <c r="AT19" i="13"/>
  <c r="AM19" i="13"/>
  <c r="AT34" i="13"/>
  <c r="AM34" i="13"/>
  <c r="AK21" i="14"/>
  <c r="AR21" i="14"/>
  <c r="AN36" i="14"/>
  <c r="AU36" i="14"/>
  <c r="AM26" i="14"/>
  <c r="AT26" i="14"/>
  <c r="AS14" i="12"/>
  <c r="AL14" i="12"/>
  <c r="AJ31" i="13"/>
  <c r="AQ31" i="13"/>
  <c r="AI33" i="14"/>
  <c r="AP33" i="14"/>
  <c r="AI28" i="14"/>
  <c r="AP28" i="14"/>
  <c r="AR13" i="14"/>
  <c r="AK13" i="14"/>
  <c r="AI22" i="14"/>
  <c r="AP22" i="14"/>
  <c r="AN24" i="7"/>
  <c r="AU24" i="7"/>
  <c r="AR30" i="7"/>
  <c r="AK30" i="7"/>
  <c r="AN18" i="14"/>
  <c r="AU18" i="14"/>
  <c r="AJ26" i="7"/>
  <c r="AQ26" i="7"/>
  <c r="AM31" i="8"/>
  <c r="AT31" i="8"/>
  <c r="AJ29" i="7"/>
  <c r="AQ29" i="7"/>
  <c r="AM32" i="7"/>
  <c r="AT32" i="7"/>
  <c r="AK19" i="7"/>
  <c r="AR19" i="7"/>
  <c r="AH30" i="7"/>
  <c r="AO30" i="7"/>
  <c r="AM24" i="7"/>
  <c r="AT24" i="7"/>
  <c r="AH28" i="7"/>
  <c r="AO28" i="7"/>
  <c r="AH31" i="7"/>
  <c r="AO31" i="7"/>
  <c r="AR14" i="12"/>
  <c r="AK14" i="12"/>
  <c r="AJ15" i="7"/>
  <c r="AQ15" i="7"/>
  <c r="AH14" i="7"/>
  <c r="AO14" i="7"/>
  <c r="AH11" i="7"/>
  <c r="AO11" i="7"/>
  <c r="AJ14" i="8"/>
  <c r="AQ14" i="8"/>
  <c r="AT24" i="8"/>
  <c r="AM24" i="8"/>
  <c r="AO34" i="8"/>
  <c r="AH34" i="8"/>
  <c r="AQ23" i="8"/>
  <c r="AJ23" i="8"/>
  <c r="AJ36" i="8"/>
  <c r="AQ36" i="8"/>
  <c r="AI19" i="8"/>
  <c r="AP19" i="8"/>
  <c r="AO28" i="8"/>
  <c r="AH28" i="8"/>
  <c r="AI28" i="9"/>
  <c r="AP28" i="9"/>
  <c r="AJ24" i="9"/>
  <c r="AQ24" i="9"/>
  <c r="AJ12" i="9"/>
  <c r="AQ12" i="9"/>
  <c r="AS30" i="9"/>
  <c r="AL30" i="9"/>
  <c r="AP11" i="9"/>
  <c r="AI11" i="9"/>
  <c r="AO16" i="10"/>
  <c r="AH16" i="10"/>
  <c r="AM28" i="9"/>
  <c r="AT28" i="9"/>
  <c r="AL14" i="9"/>
  <c r="AS14" i="9"/>
  <c r="AN24" i="9"/>
  <c r="AU24" i="9"/>
  <c r="AN12" i="9"/>
  <c r="AU12" i="9"/>
  <c r="AM34" i="9"/>
  <c r="AT34" i="9"/>
  <c r="AU11" i="9"/>
  <c r="AN11" i="9"/>
  <c r="AK20" i="10"/>
  <c r="AR20" i="10"/>
  <c r="AU23" i="10"/>
  <c r="AN23" i="10"/>
  <c r="AJ30" i="8"/>
  <c r="AQ30" i="8"/>
  <c r="AK16" i="8"/>
  <c r="AR16" i="8"/>
  <c r="AO26" i="9"/>
  <c r="AH26" i="9"/>
  <c r="AH37" i="9"/>
  <c r="AO37" i="9"/>
  <c r="AH27" i="9"/>
  <c r="AO27" i="9"/>
  <c r="AQ17" i="9"/>
  <c r="AJ17" i="9"/>
  <c r="AN32" i="8"/>
  <c r="AU32" i="8"/>
  <c r="AM21" i="8"/>
  <c r="AT21" i="8"/>
  <c r="AS18" i="8"/>
  <c r="AL18" i="8"/>
  <c r="AS34" i="8"/>
  <c r="AL34" i="8"/>
  <c r="AK35" i="8"/>
  <c r="AR35" i="8"/>
  <c r="AP11" i="8"/>
  <c r="AI11" i="8"/>
  <c r="AM16" i="8"/>
  <c r="AT16" i="8"/>
  <c r="AK13" i="8"/>
  <c r="AR13" i="8"/>
  <c r="AM26" i="9"/>
  <c r="AT26" i="9"/>
  <c r="AU25" i="9"/>
  <c r="AN25" i="9"/>
  <c r="AU37" i="9"/>
  <c r="AN37" i="9"/>
  <c r="AK36" i="9"/>
  <c r="AR36" i="9"/>
  <c r="AL27" i="9"/>
  <c r="AS27" i="9"/>
  <c r="AL17" i="9"/>
  <c r="AS17" i="9"/>
  <c r="AH19" i="8"/>
  <c r="AO19" i="8"/>
  <c r="AQ33" i="8"/>
  <c r="AJ33" i="8"/>
  <c r="AO22" i="8"/>
  <c r="AH22" i="8"/>
  <c r="AQ21" i="8"/>
  <c r="AJ21" i="8"/>
  <c r="AP28" i="8"/>
  <c r="AI28" i="8"/>
  <c r="AI18" i="8"/>
  <c r="AP18" i="8"/>
  <c r="AH27" i="8"/>
  <c r="AO27" i="8"/>
  <c r="AP30" i="8"/>
  <c r="AI30" i="8"/>
  <c r="AI25" i="8"/>
  <c r="AP25" i="8"/>
  <c r="AJ16" i="8"/>
  <c r="AQ16" i="8"/>
  <c r="AP13" i="8"/>
  <c r="AI13" i="8"/>
  <c r="AJ26" i="9"/>
  <c r="AQ26" i="9"/>
  <c r="AI37" i="9"/>
  <c r="AP37" i="9"/>
  <c r="AI35" i="9"/>
  <c r="AP35" i="9"/>
  <c r="AI21" i="9"/>
  <c r="AP21" i="9"/>
  <c r="AO32" i="9"/>
  <c r="AH32" i="9"/>
  <c r="AJ18" i="9"/>
  <c r="AQ18" i="9"/>
  <c r="AH20" i="9"/>
  <c r="AO20" i="9"/>
  <c r="AP15" i="9"/>
  <c r="AI15" i="9"/>
  <c r="AS34" i="9"/>
  <c r="AL34" i="9"/>
  <c r="AP19" i="9"/>
  <c r="AI19" i="9"/>
  <c r="AS20" i="10"/>
  <c r="AL20" i="10"/>
  <c r="AI15" i="8"/>
  <c r="AP15" i="8"/>
  <c r="AO20" i="8"/>
  <c r="AH20" i="8"/>
  <c r="AO22" i="9"/>
  <c r="AH22" i="9"/>
  <c r="AQ33" i="9"/>
  <c r="AJ33" i="9"/>
  <c r="AH17" i="9"/>
  <c r="AO17" i="9"/>
  <c r="AR33" i="8"/>
  <c r="AK33" i="8"/>
  <c r="AN22" i="8"/>
  <c r="AU22" i="8"/>
  <c r="AM23" i="8"/>
  <c r="AT23" i="8"/>
  <c r="AK27" i="8"/>
  <c r="AR27" i="8"/>
  <c r="AL37" i="8"/>
  <c r="AS37" i="8"/>
  <c r="AI36" i="8"/>
  <c r="AP36" i="8"/>
  <c r="AI26" i="8"/>
  <c r="AP26" i="8"/>
  <c r="AL29" i="8"/>
  <c r="AS29" i="8"/>
  <c r="AH17" i="8"/>
  <c r="AO17" i="8"/>
  <c r="AM28" i="8"/>
  <c r="AT28" i="8"/>
  <c r="AM18" i="8"/>
  <c r="AT18" i="8"/>
  <c r="AL27" i="8"/>
  <c r="AS27" i="8"/>
  <c r="AT34" i="8"/>
  <c r="AM34" i="8"/>
  <c r="AU25" i="8"/>
  <c r="AN25" i="8"/>
  <c r="AK20" i="8"/>
  <c r="AR20" i="8"/>
  <c r="AJ13" i="8"/>
  <c r="AQ13" i="8"/>
  <c r="AM31" i="9"/>
  <c r="AT31" i="9"/>
  <c r="AU22" i="9"/>
  <c r="AN22" i="9"/>
  <c r="AK29" i="9"/>
  <c r="AR29" i="9"/>
  <c r="AK33" i="9"/>
  <c r="AR33" i="9"/>
  <c r="AM35" i="9"/>
  <c r="AT35" i="9"/>
  <c r="AM23" i="9"/>
  <c r="AT23" i="9"/>
  <c r="AK17" i="9"/>
  <c r="AR17" i="9"/>
  <c r="AS32" i="9"/>
  <c r="AL32" i="9"/>
  <c r="AN18" i="9"/>
  <c r="AU18" i="9"/>
  <c r="AS20" i="9"/>
  <c r="AL20" i="9"/>
  <c r="AT15" i="9"/>
  <c r="AM15" i="9"/>
  <c r="AL16" i="9"/>
  <c r="AS16" i="9"/>
  <c r="AK19" i="9"/>
  <c r="AR19" i="9"/>
  <c r="AL13" i="10"/>
  <c r="AS13" i="10"/>
  <c r="AI15" i="10"/>
  <c r="AP15" i="10"/>
  <c r="AM15" i="10"/>
  <c r="AT15" i="10"/>
  <c r="AS30" i="10"/>
  <c r="AL30" i="10"/>
  <c r="AR35" i="10"/>
  <c r="AK35" i="10"/>
  <c r="AH21" i="10"/>
  <c r="AO21" i="10"/>
  <c r="AM10" i="10"/>
  <c r="AT10" i="10"/>
  <c r="AI26" i="10"/>
  <c r="AP26" i="10"/>
  <c r="AH37" i="10"/>
  <c r="AO37" i="10"/>
  <c r="AU25" i="10"/>
  <c r="AN25" i="10"/>
  <c r="AQ31" i="10"/>
  <c r="AJ31" i="10"/>
  <c r="AH27" i="10"/>
  <c r="AO27" i="10"/>
  <c r="AH29" i="11"/>
  <c r="AO29" i="11"/>
  <c r="AH13" i="11"/>
  <c r="AO13" i="11"/>
  <c r="AP27" i="11"/>
  <c r="AI27" i="11"/>
  <c r="AH31" i="11"/>
  <c r="AO31" i="11"/>
  <c r="AJ22" i="11"/>
  <c r="AQ22" i="11"/>
  <c r="AH24" i="11"/>
  <c r="AO24" i="11"/>
  <c r="AH18" i="11"/>
  <c r="AO18" i="11"/>
  <c r="AJ25" i="11"/>
  <c r="AQ25" i="11"/>
  <c r="AL37" i="11"/>
  <c r="AS37" i="11"/>
  <c r="AH33" i="10"/>
  <c r="AO33" i="10"/>
  <c r="AQ21" i="10"/>
  <c r="AJ21" i="10"/>
  <c r="AJ10" i="10"/>
  <c r="AQ10" i="10"/>
  <c r="AK32" i="10"/>
  <c r="AR32" i="10"/>
  <c r="AP37" i="10"/>
  <c r="AI37" i="10"/>
  <c r="AH25" i="10"/>
  <c r="AO25" i="10"/>
  <c r="AK31" i="10"/>
  <c r="AR31" i="10"/>
  <c r="AJ24" i="10"/>
  <c r="AQ24" i="10"/>
  <c r="AL29" i="11"/>
  <c r="AS29" i="11"/>
  <c r="AT13" i="11"/>
  <c r="AM13" i="11"/>
  <c r="AT30" i="11"/>
  <c r="AM30" i="11"/>
  <c r="AT23" i="11"/>
  <c r="AM23" i="11"/>
  <c r="AN26" i="11"/>
  <c r="AU26" i="11"/>
  <c r="AS28" i="11"/>
  <c r="AL28" i="11"/>
  <c r="AN18" i="11"/>
  <c r="AU18" i="11"/>
  <c r="AT19" i="11"/>
  <c r="AM19" i="11"/>
  <c r="AN15" i="11"/>
  <c r="AU15" i="11"/>
  <c r="AI37" i="11"/>
  <c r="AP37" i="11"/>
  <c r="AU19" i="10"/>
  <c r="AN19" i="10"/>
  <c r="AM34" i="10"/>
  <c r="AT34" i="10"/>
  <c r="AM33" i="10"/>
  <c r="AT33" i="10"/>
  <c r="AN28" i="10"/>
  <c r="AU28" i="10"/>
  <c r="AL17" i="10"/>
  <c r="AS17" i="10"/>
  <c r="AI32" i="10"/>
  <c r="AP32" i="10"/>
  <c r="AS22" i="10"/>
  <c r="AL22" i="10"/>
  <c r="AM25" i="10"/>
  <c r="AT25" i="10"/>
  <c r="AH36" i="10"/>
  <c r="AO36" i="10"/>
  <c r="AO24" i="10"/>
  <c r="AH24" i="10"/>
  <c r="AH17" i="11"/>
  <c r="AO17" i="11"/>
  <c r="AJ34" i="11"/>
  <c r="AQ34" i="11"/>
  <c r="AQ27" i="11"/>
  <c r="AJ27" i="11"/>
  <c r="AH22" i="11"/>
  <c r="AO22" i="11"/>
  <c r="AH21" i="11"/>
  <c r="AO21" i="11"/>
  <c r="AH19" i="11"/>
  <c r="AO19" i="11"/>
  <c r="AH15" i="11"/>
  <c r="AO15" i="11"/>
  <c r="AJ20" i="10"/>
  <c r="AQ20" i="10"/>
  <c r="AL23" i="10"/>
  <c r="AS23" i="10"/>
  <c r="AJ34" i="10"/>
  <c r="AQ34" i="10"/>
  <c r="AP35" i="10"/>
  <c r="AI35" i="10"/>
  <c r="AU21" i="10"/>
  <c r="AN21" i="10"/>
  <c r="AK10" i="10"/>
  <c r="AR10" i="10"/>
  <c r="AS32" i="10"/>
  <c r="AL32" i="10"/>
  <c r="AN22" i="10"/>
  <c r="AU22" i="10"/>
  <c r="AK29" i="10"/>
  <c r="AR29" i="10"/>
  <c r="AK14" i="10"/>
  <c r="AR14" i="10"/>
  <c r="AL36" i="10"/>
  <c r="AS36" i="10"/>
  <c r="AS24" i="10"/>
  <c r="AL24" i="10"/>
  <c r="AR29" i="11"/>
  <c r="AK29" i="11"/>
  <c r="AN13" i="11"/>
  <c r="AU13" i="11"/>
  <c r="AL27" i="11"/>
  <c r="AS27" i="11"/>
  <c r="AR31" i="11"/>
  <c r="AK31" i="11"/>
  <c r="AL22" i="11"/>
  <c r="AS22" i="11"/>
  <c r="AN24" i="11"/>
  <c r="AU24" i="11"/>
  <c r="AR18" i="11"/>
  <c r="AK18" i="11"/>
  <c r="AN19" i="11"/>
  <c r="AU19" i="11"/>
  <c r="AJ15" i="11"/>
  <c r="AQ15" i="11"/>
  <c r="AN37" i="11"/>
  <c r="AU37" i="11"/>
  <c r="AK36" i="11"/>
  <c r="AR36" i="11"/>
  <c r="AL35" i="11"/>
  <c r="AS35" i="11"/>
  <c r="AN16" i="11"/>
  <c r="AU16" i="11"/>
  <c r="AN10" i="8"/>
  <c r="AU10" i="8"/>
  <c r="AH20" i="12"/>
  <c r="AO20" i="12"/>
  <c r="AP32" i="12"/>
  <c r="AI32" i="12"/>
  <c r="AQ35" i="12"/>
  <c r="AJ35" i="12"/>
  <c r="AL24" i="12"/>
  <c r="AS24" i="12"/>
  <c r="AJ26" i="12"/>
  <c r="AQ26" i="12"/>
  <c r="AH17" i="12"/>
  <c r="AO17" i="12"/>
  <c r="AR34" i="12"/>
  <c r="AK34" i="12"/>
  <c r="AH27" i="12"/>
  <c r="AO27" i="12"/>
  <c r="AO16" i="12"/>
  <c r="AH16" i="12"/>
  <c r="AJ11" i="12"/>
  <c r="AQ11" i="12"/>
  <c r="AR33" i="12"/>
  <c r="AK33" i="12"/>
  <c r="AK32" i="13"/>
  <c r="AR32" i="13"/>
  <c r="AN33" i="13"/>
  <c r="AU33" i="13"/>
  <c r="AN23" i="13"/>
  <c r="AU23" i="13"/>
  <c r="AT26" i="13"/>
  <c r="AM26" i="13"/>
  <c r="AL25" i="13"/>
  <c r="AS25" i="13"/>
  <c r="AH36" i="11"/>
  <c r="AO36" i="11"/>
  <c r="AP20" i="11"/>
  <c r="AI20" i="11"/>
  <c r="AJ10" i="8"/>
  <c r="AQ10" i="8"/>
  <c r="AR28" i="12"/>
  <c r="AK28" i="12"/>
  <c r="AR22" i="12"/>
  <c r="AK22" i="12"/>
  <c r="AL32" i="12"/>
  <c r="AS32" i="12"/>
  <c r="AM35" i="12"/>
  <c r="AT35" i="12"/>
  <c r="AT24" i="12"/>
  <c r="AM24" i="12"/>
  <c r="AR26" i="12"/>
  <c r="AK26" i="12"/>
  <c r="AL25" i="12"/>
  <c r="AS25" i="12"/>
  <c r="AT12" i="12"/>
  <c r="AM12" i="12"/>
  <c r="AR30" i="12"/>
  <c r="AK30" i="12"/>
  <c r="AL16" i="12"/>
  <c r="AS16" i="12"/>
  <c r="AU11" i="12"/>
  <c r="AN11" i="12"/>
  <c r="AP33" i="12"/>
  <c r="AI33" i="12"/>
  <c r="AL32" i="13"/>
  <c r="AS32" i="13"/>
  <c r="AH33" i="13"/>
  <c r="AO33" i="13"/>
  <c r="AI10" i="13"/>
  <c r="AP10" i="13"/>
  <c r="AJ25" i="13"/>
  <c r="AQ25" i="13"/>
  <c r="AT33" i="11"/>
  <c r="AM33" i="11"/>
  <c r="AN32" i="11"/>
  <c r="AU32" i="11"/>
  <c r="AT20" i="11"/>
  <c r="AM20" i="11"/>
  <c r="AJ14" i="11"/>
  <c r="AQ14" i="11"/>
  <c r="AM10" i="8"/>
  <c r="AT10" i="8"/>
  <c r="AJ20" i="12"/>
  <c r="AQ20" i="12"/>
  <c r="AP21" i="12"/>
  <c r="AI21" i="12"/>
  <c r="AH18" i="12"/>
  <c r="AO18" i="12"/>
  <c r="AH26" i="12"/>
  <c r="AO26" i="12"/>
  <c r="AP25" i="12"/>
  <c r="AI25" i="12"/>
  <c r="AP9" i="12"/>
  <c r="AI9" i="12"/>
  <c r="AJ30" i="12"/>
  <c r="AQ30" i="12"/>
  <c r="AQ13" i="12"/>
  <c r="AJ13" i="12"/>
  <c r="AP11" i="12"/>
  <c r="AI11" i="12"/>
  <c r="AN33" i="12"/>
  <c r="AU33" i="12"/>
  <c r="AH32" i="13"/>
  <c r="AO32" i="13"/>
  <c r="AR33" i="13"/>
  <c r="AK33" i="13"/>
  <c r="AT23" i="13"/>
  <c r="AM23" i="13"/>
  <c r="AN26" i="13"/>
  <c r="AU26" i="13"/>
  <c r="AH25" i="13"/>
  <c r="AO25" i="13"/>
  <c r="AH22" i="13"/>
  <c r="AO22" i="13"/>
  <c r="AJ33" i="11"/>
  <c r="AQ33" i="11"/>
  <c r="AH35" i="11"/>
  <c r="AO35" i="11"/>
  <c r="AJ16" i="11"/>
  <c r="AQ16" i="11"/>
  <c r="AI10" i="8"/>
  <c r="AP10" i="8"/>
  <c r="AL28" i="12"/>
  <c r="AS28" i="12"/>
  <c r="AL22" i="12"/>
  <c r="AS22" i="12"/>
  <c r="AN32" i="12"/>
  <c r="AU32" i="12"/>
  <c r="AR35" i="12"/>
  <c r="AK35" i="12"/>
  <c r="AN24" i="12"/>
  <c r="AU24" i="12"/>
  <c r="AL26" i="12"/>
  <c r="AS26" i="12"/>
  <c r="AT25" i="12"/>
  <c r="AM25" i="12"/>
  <c r="AR12" i="12"/>
  <c r="AK12" i="12"/>
  <c r="AL34" i="12"/>
  <c r="AS34" i="12"/>
  <c r="AL13" i="12"/>
  <c r="AS13" i="12"/>
  <c r="AU15" i="12"/>
  <c r="AN15" i="12"/>
  <c r="AP8" i="12"/>
  <c r="AI8" i="12"/>
  <c r="AJ28" i="13"/>
  <c r="AQ28" i="13"/>
  <c r="AP23" i="13"/>
  <c r="AI23" i="13"/>
  <c r="AP26" i="13"/>
  <c r="AI26" i="13"/>
  <c r="AP25" i="13"/>
  <c r="AI25" i="13"/>
  <c r="AL17" i="13"/>
  <c r="AS17" i="13"/>
  <c r="AK30" i="13"/>
  <c r="AR30" i="13"/>
  <c r="AN35" i="13"/>
  <c r="AU35" i="13"/>
  <c r="AT20" i="13"/>
  <c r="AM20" i="13"/>
  <c r="AM12" i="13"/>
  <c r="AT12" i="13"/>
  <c r="AN11" i="13"/>
  <c r="AU11" i="13"/>
  <c r="AK34" i="13"/>
  <c r="AR34" i="13"/>
  <c r="AS15" i="14"/>
  <c r="AL15" i="14"/>
  <c r="AU33" i="14"/>
  <c r="AN33" i="14"/>
  <c r="AL21" i="14"/>
  <c r="AS21" i="14"/>
  <c r="AM11" i="14"/>
  <c r="AT11" i="14"/>
  <c r="AL25" i="14"/>
  <c r="AS25" i="14"/>
  <c r="AM34" i="14"/>
  <c r="AT34" i="14"/>
  <c r="AK36" i="14"/>
  <c r="AR36" i="14"/>
  <c r="AM24" i="14"/>
  <c r="AT24" i="14"/>
  <c r="AM20" i="14"/>
  <c r="AT20" i="14"/>
  <c r="AK26" i="14"/>
  <c r="AR26" i="14"/>
  <c r="AH13" i="14"/>
  <c r="AO13" i="14"/>
  <c r="AL35" i="14"/>
  <c r="AS35" i="14"/>
  <c r="AU23" i="14"/>
  <c r="AN23" i="14"/>
  <c r="AL10" i="14"/>
  <c r="AS10" i="14"/>
  <c r="AP17" i="13"/>
  <c r="AI17" i="13"/>
  <c r="AH30" i="13"/>
  <c r="AO30" i="13"/>
  <c r="AH31" i="13"/>
  <c r="AO31" i="13"/>
  <c r="AH16" i="13"/>
  <c r="AO16" i="13"/>
  <c r="AP15" i="13"/>
  <c r="AI15" i="13"/>
  <c r="AP34" i="13"/>
  <c r="AI34" i="13"/>
  <c r="AI37" i="14"/>
  <c r="AP37" i="14"/>
  <c r="AQ21" i="14"/>
  <c r="AJ21" i="14"/>
  <c r="AH11" i="14"/>
  <c r="AO11" i="14"/>
  <c r="AI25" i="14"/>
  <c r="AP25" i="14"/>
  <c r="AJ36" i="14"/>
  <c r="AQ36" i="14"/>
  <c r="AJ24" i="14"/>
  <c r="AQ24" i="14"/>
  <c r="AQ16" i="14"/>
  <c r="AJ16" i="14"/>
  <c r="AJ13" i="14"/>
  <c r="AQ13" i="14"/>
  <c r="AI35" i="14"/>
  <c r="AP35" i="14"/>
  <c r="AO22" i="14"/>
  <c r="AH22" i="14"/>
  <c r="AU22" i="13"/>
  <c r="AN22" i="13"/>
  <c r="AL14" i="13"/>
  <c r="AS14" i="13"/>
  <c r="AL18" i="13"/>
  <c r="AS18" i="13"/>
  <c r="AR31" i="13"/>
  <c r="AK31" i="13"/>
  <c r="AK19" i="13"/>
  <c r="AR19" i="13"/>
  <c r="AN12" i="13"/>
  <c r="AU12" i="13"/>
  <c r="AK11" i="13"/>
  <c r="AR11" i="13"/>
  <c r="AL34" i="13"/>
  <c r="AS34" i="13"/>
  <c r="AK15" i="14"/>
  <c r="AR15" i="14"/>
  <c r="AK33" i="14"/>
  <c r="AR33" i="14"/>
  <c r="AM21" i="14"/>
  <c r="AT21" i="14"/>
  <c r="AN11" i="14"/>
  <c r="AU11" i="14"/>
  <c r="AM25" i="14"/>
  <c r="AT25" i="14"/>
  <c r="AN34" i="14"/>
  <c r="AU34" i="14"/>
  <c r="AS36" i="14"/>
  <c r="AL36" i="14"/>
  <c r="AN24" i="14"/>
  <c r="AU24" i="14"/>
  <c r="AN20" i="14"/>
  <c r="AU20" i="14"/>
  <c r="AS26" i="14"/>
  <c r="AL26" i="14"/>
  <c r="AK14" i="14"/>
  <c r="AR14" i="14"/>
  <c r="AL27" i="14"/>
  <c r="AS27" i="14"/>
  <c r="AK22" i="14"/>
  <c r="AR22" i="14"/>
  <c r="AL31" i="8"/>
  <c r="AS31" i="8"/>
  <c r="AH17" i="13"/>
  <c r="AO17" i="13"/>
  <c r="AM35" i="13"/>
  <c r="AT35" i="13"/>
  <c r="AI20" i="13"/>
  <c r="AP20" i="13"/>
  <c r="AI16" i="13"/>
  <c r="AP16" i="13"/>
  <c r="AJ15" i="13"/>
  <c r="AQ15" i="13"/>
  <c r="AN34" i="13"/>
  <c r="AU34" i="13"/>
  <c r="AO15" i="14"/>
  <c r="AH15" i="14"/>
  <c r="AQ33" i="14"/>
  <c r="AJ33" i="14"/>
  <c r="AI11" i="14"/>
  <c r="AP11" i="14"/>
  <c r="AH19" i="14"/>
  <c r="AO19" i="14"/>
  <c r="AI30" i="14"/>
  <c r="AP30" i="14"/>
  <c r="AO24" i="14"/>
  <c r="AH24" i="14"/>
  <c r="AI20" i="14"/>
  <c r="AP20" i="14"/>
  <c r="AJ12" i="14"/>
  <c r="AQ12" i="14"/>
  <c r="AI14" i="14"/>
  <c r="AP14" i="14"/>
  <c r="AQ27" i="14"/>
  <c r="AJ27" i="14"/>
  <c r="AK10" i="14"/>
  <c r="AR10" i="14"/>
  <c r="AJ30" i="7"/>
  <c r="AQ30" i="7"/>
  <c r="AI28" i="7"/>
  <c r="AP28" i="7"/>
  <c r="AN26" i="7"/>
  <c r="AU26" i="7"/>
  <c r="AN21" i="7"/>
  <c r="AU21" i="7"/>
  <c r="AL22" i="7"/>
  <c r="AS22" i="7"/>
  <c r="AR18" i="7"/>
  <c r="AK18" i="7"/>
  <c r="AI30" i="7"/>
  <c r="AP30" i="7"/>
  <c r="AH20" i="7"/>
  <c r="AO20" i="7"/>
  <c r="AL30" i="7"/>
  <c r="AS30" i="7"/>
  <c r="AJ18" i="10"/>
  <c r="AQ18" i="10"/>
  <c r="AN34" i="7"/>
  <c r="AU34" i="7"/>
  <c r="AJ18" i="7"/>
  <c r="AQ18" i="7"/>
  <c r="AM36" i="7"/>
  <c r="AT36" i="7"/>
  <c r="AI24" i="7"/>
  <c r="AP24" i="7"/>
  <c r="AI32" i="7"/>
  <c r="AP32" i="7"/>
  <c r="AH22" i="7"/>
  <c r="AO22" i="7"/>
  <c r="AI16" i="7"/>
  <c r="AP16" i="7"/>
  <c r="AP23" i="7"/>
  <c r="AI23" i="7"/>
  <c r="AK25" i="7"/>
  <c r="AR25" i="7"/>
  <c r="AS10" i="9"/>
  <c r="AL10" i="9"/>
  <c r="AK18" i="10"/>
  <c r="AR18" i="10"/>
  <c r="AK18" i="14"/>
  <c r="AR18" i="14"/>
  <c r="AL25" i="7"/>
  <c r="AS25" i="7"/>
  <c r="AJ37" i="7"/>
  <c r="AQ37" i="7"/>
  <c r="AH25" i="7"/>
  <c r="AO25" i="7"/>
  <c r="AR28" i="7"/>
  <c r="AK28" i="7"/>
  <c r="AH33" i="7"/>
  <c r="AO33" i="7"/>
  <c r="AL18" i="7"/>
  <c r="AS18" i="7"/>
  <c r="AL20" i="7"/>
  <c r="AS20" i="7"/>
  <c r="AP27" i="7"/>
  <c r="AI27" i="7"/>
  <c r="AT27" i="7"/>
  <c r="AM27" i="7"/>
  <c r="AH10" i="9"/>
  <c r="AO10" i="9"/>
  <c r="AK13" i="13"/>
  <c r="AR13" i="13"/>
  <c r="AL36" i="7"/>
  <c r="AS36" i="7"/>
  <c r="AM20" i="7"/>
  <c r="AT20" i="7"/>
  <c r="AP31" i="7"/>
  <c r="AI31" i="7"/>
  <c r="AK29" i="7"/>
  <c r="AR29" i="7"/>
  <c r="AI26" i="7"/>
  <c r="AP26" i="7"/>
  <c r="AK33" i="7"/>
  <c r="AR33" i="7"/>
  <c r="AP21" i="7"/>
  <c r="AI21" i="7"/>
  <c r="AH24" i="7"/>
  <c r="AO24" i="7"/>
  <c r="AL34" i="7"/>
  <c r="AS34" i="7"/>
  <c r="AM34" i="7"/>
  <c r="AT34" i="7"/>
  <c r="AM18" i="7"/>
  <c r="AT18" i="7"/>
  <c r="AN13" i="13"/>
  <c r="AU13" i="13"/>
  <c r="AT35" i="7"/>
  <c r="AM35" i="7"/>
  <c r="AN19" i="7"/>
  <c r="AU19" i="7"/>
  <c r="AM14" i="7"/>
  <c r="AT14" i="7"/>
  <c r="AR12" i="7"/>
  <c r="AK12" i="7"/>
  <c r="AT15" i="7"/>
  <c r="AM15" i="7"/>
  <c r="AK13" i="7"/>
  <c r="AR13" i="7"/>
  <c r="AP11" i="7"/>
  <c r="AI11" i="7"/>
  <c r="AH15" i="7"/>
  <c r="AO15" i="7"/>
  <c r="AM12" i="7"/>
  <c r="AT12" i="7"/>
  <c r="AI10" i="7"/>
  <c r="AP10" i="7"/>
  <c r="AJ14" i="7"/>
  <c r="AQ14" i="7"/>
  <c r="AH12" i="7"/>
  <c r="AO12" i="7"/>
  <c r="AT10" i="11"/>
  <c r="AM10" i="11"/>
  <c r="AJ10" i="11"/>
  <c r="AQ10" i="11"/>
  <c r="AR32" i="12"/>
  <c r="AK32" i="12"/>
  <c r="AN26" i="12"/>
  <c r="AU26" i="12"/>
  <c r="AN12" i="12"/>
  <c r="AU12" i="12"/>
  <c r="AR16" i="12"/>
  <c r="AK16" i="12"/>
  <c r="AL27" i="13"/>
  <c r="AS27" i="13"/>
  <c r="AK17" i="13"/>
  <c r="AR17" i="13"/>
  <c r="AM16" i="13"/>
  <c r="AT16" i="13"/>
  <c r="AU15" i="14"/>
  <c r="AN15" i="14"/>
  <c r="AU21" i="14"/>
  <c r="AN21" i="14"/>
  <c r="AM36" i="14"/>
  <c r="AT36" i="14"/>
  <c r="AJ26" i="14"/>
  <c r="AQ26" i="14"/>
  <c r="AL23" i="14"/>
  <c r="AS23" i="14"/>
  <c r="AJ30" i="13"/>
  <c r="AQ30" i="13"/>
  <c r="AJ12" i="13"/>
  <c r="AQ12" i="13"/>
  <c r="AO32" i="14"/>
  <c r="AH32" i="14"/>
  <c r="AJ30" i="14"/>
  <c r="AQ30" i="14"/>
  <c r="AP12" i="14"/>
  <c r="AI12" i="14"/>
  <c r="AL11" i="9"/>
  <c r="AS11" i="9"/>
  <c r="AJ18" i="13"/>
  <c r="AQ18" i="13"/>
  <c r="AL12" i="13"/>
  <c r="AS12" i="13"/>
  <c r="AQ15" i="14"/>
  <c r="AJ15" i="14"/>
  <c r="AL11" i="14"/>
  <c r="AS11" i="14"/>
  <c r="AK34" i="14"/>
  <c r="AR34" i="14"/>
  <c r="AS20" i="14"/>
  <c r="AL20" i="14"/>
  <c r="AM35" i="14"/>
  <c r="AT35" i="14"/>
  <c r="AJ17" i="13"/>
  <c r="AQ17" i="13"/>
  <c r="AL15" i="13"/>
  <c r="AS15" i="13"/>
  <c r="AM15" i="14"/>
  <c r="AT15" i="14"/>
  <c r="AI34" i="14"/>
  <c r="AP34" i="14"/>
  <c r="AN26" i="14"/>
  <c r="AU26" i="14"/>
  <c r="AT13" i="8"/>
  <c r="AM13" i="8"/>
  <c r="AL28" i="7"/>
  <c r="AS28" i="7"/>
  <c r="AR34" i="7"/>
  <c r="AK34" i="7"/>
  <c r="AI10" i="9"/>
  <c r="AP10" i="9"/>
  <c r="AL37" i="7"/>
  <c r="AS37" i="7"/>
  <c r="AJ24" i="7"/>
  <c r="AQ24" i="7"/>
  <c r="AM28" i="7"/>
  <c r="AT28" i="7"/>
  <c r="AJ18" i="14"/>
  <c r="AQ18" i="14"/>
  <c r="AJ31" i="7"/>
  <c r="AQ31" i="7"/>
  <c r="AT21" i="7"/>
  <c r="AM21" i="7"/>
  <c r="AO18" i="10"/>
  <c r="AH18" i="10"/>
  <c r="AJ34" i="7"/>
  <c r="AQ34" i="7"/>
  <c r="AL33" i="7"/>
  <c r="AS33" i="7"/>
  <c r="AL24" i="7"/>
  <c r="AS24" i="7"/>
  <c r="AI18" i="7"/>
  <c r="AP18" i="7"/>
  <c r="AN23" i="7"/>
  <c r="AU23" i="7"/>
  <c r="AR10" i="7"/>
  <c r="AK10" i="7"/>
  <c r="AL15" i="7"/>
  <c r="AS15" i="7"/>
  <c r="AN14" i="7"/>
  <c r="AU14" i="7"/>
  <c r="AN10" i="7"/>
  <c r="AU10" i="7"/>
  <c r="AJ28" i="8"/>
  <c r="AQ28" i="8"/>
  <c r="AI33" i="8"/>
  <c r="AP33" i="8"/>
  <c r="AI29" i="8"/>
  <c r="AP29" i="8"/>
  <c r="AL13" i="9"/>
  <c r="AS13" i="9"/>
  <c r="AI18" i="9"/>
  <c r="AP18" i="9"/>
  <c r="AN16" i="9"/>
  <c r="AU16" i="9"/>
  <c r="AK11" i="9"/>
  <c r="AR11" i="9"/>
  <c r="AK28" i="9"/>
  <c r="AR28" i="9"/>
  <c r="AK24" i="9"/>
  <c r="AR24" i="9"/>
  <c r="AJ16" i="9"/>
  <c r="AQ16" i="9"/>
  <c r="AH11" i="9"/>
  <c r="AO11" i="9"/>
  <c r="AN20" i="10"/>
  <c r="AU20" i="10"/>
  <c r="AO34" i="10"/>
  <c r="AH34" i="10"/>
  <c r="AH25" i="8"/>
  <c r="AO25" i="8"/>
  <c r="AH12" i="8"/>
  <c r="AO12" i="8"/>
  <c r="AP22" i="9"/>
  <c r="AI22" i="9"/>
  <c r="AM33" i="9"/>
  <c r="AT33" i="9"/>
  <c r="AK23" i="9"/>
  <c r="AR23" i="9"/>
  <c r="AR19" i="8"/>
  <c r="AK19" i="8"/>
  <c r="AT26" i="8"/>
  <c r="AM26" i="8"/>
  <c r="AM17" i="8"/>
  <c r="AT17" i="8"/>
  <c r="AN14" i="8"/>
  <c r="AU14" i="8"/>
  <c r="AN34" i="8"/>
  <c r="AU34" i="8"/>
  <c r="AM35" i="8"/>
  <c r="AT35" i="8"/>
  <c r="AT11" i="8"/>
  <c r="AM11" i="8"/>
  <c r="AS16" i="8"/>
  <c r="AL16" i="8"/>
  <c r="AU31" i="8"/>
  <c r="AN31" i="8"/>
  <c r="AK22" i="9"/>
  <c r="AR22" i="9"/>
  <c r="AH29" i="9"/>
  <c r="AO29" i="9"/>
  <c r="AH33" i="9"/>
  <c r="AO33" i="9"/>
  <c r="AU35" i="9"/>
  <c r="AN35" i="9"/>
  <c r="AL23" i="9"/>
  <c r="AS23" i="9"/>
  <c r="AN17" i="9"/>
  <c r="AU17" i="9"/>
  <c r="AH37" i="8"/>
  <c r="AO37" i="8"/>
  <c r="AT36" i="8"/>
  <c r="AM36" i="8"/>
  <c r="AH29" i="8"/>
  <c r="AO29" i="8"/>
  <c r="AI24" i="8"/>
  <c r="AP24" i="8"/>
  <c r="AR14" i="8"/>
  <c r="AK14" i="8"/>
  <c r="AL15" i="8"/>
  <c r="AS15" i="8"/>
  <c r="AQ35" i="8"/>
  <c r="AJ35" i="8"/>
  <c r="AH11" i="8"/>
  <c r="AO11" i="8"/>
  <c r="AM12" i="8"/>
  <c r="AT12" i="8"/>
  <c r="AK31" i="9"/>
  <c r="AR31" i="9"/>
  <c r="AQ22" i="9"/>
  <c r="AJ22" i="9"/>
  <c r="AI33" i="9"/>
  <c r="AP33" i="9"/>
  <c r="AI27" i="9"/>
  <c r="AP27" i="9"/>
  <c r="AP17" i="9"/>
  <c r="AI17" i="9"/>
  <c r="AJ28" i="9"/>
  <c r="AQ28" i="9"/>
  <c r="AO14" i="9"/>
  <c r="AH14" i="9"/>
  <c r="AI24" i="9"/>
  <c r="AP24" i="9"/>
  <c r="AI12" i="9"/>
  <c r="AP12" i="9"/>
  <c r="AJ34" i="9"/>
  <c r="AQ34" i="9"/>
  <c r="AT11" i="9"/>
  <c r="AM11" i="9"/>
  <c r="AK16" i="10"/>
  <c r="AR16" i="10"/>
  <c r="AO30" i="8"/>
  <c r="AH30" i="8"/>
  <c r="AO16" i="8"/>
  <c r="AH16" i="8"/>
  <c r="AQ25" i="9"/>
  <c r="AJ25" i="9"/>
  <c r="AQ35" i="9"/>
  <c r="AJ35" i="9"/>
  <c r="AM19" i="8"/>
  <c r="AT19" i="8"/>
  <c r="AS36" i="8"/>
  <c r="AL36" i="8"/>
  <c r="AK29" i="8"/>
  <c r="AR29" i="8"/>
  <c r="AN28" i="8"/>
  <c r="AU28" i="8"/>
  <c r="AQ15" i="8"/>
  <c r="AJ15" i="8"/>
  <c r="AU37" i="8"/>
  <c r="AN37" i="8"/>
  <c r="AK36" i="8"/>
  <c r="AR36" i="8"/>
  <c r="AS26" i="8"/>
  <c r="AL26" i="8"/>
  <c r="AU29" i="8"/>
  <c r="AN29" i="8"/>
  <c r="AU17" i="8"/>
  <c r="AN17" i="8"/>
  <c r="AK28" i="8"/>
  <c r="AR28" i="8"/>
  <c r="AM14" i="8"/>
  <c r="AT14" i="8"/>
  <c r="AU15" i="8"/>
  <c r="AN15" i="8"/>
  <c r="AM30" i="8"/>
  <c r="AT30" i="8"/>
  <c r="AM25" i="8"/>
  <c r="AT25" i="8"/>
  <c r="AI16" i="8"/>
  <c r="AP16" i="8"/>
  <c r="AH31" i="8"/>
  <c r="AO31" i="8"/>
  <c r="AS26" i="9"/>
  <c r="AL26" i="9"/>
  <c r="AL25" i="9"/>
  <c r="AS25" i="9"/>
  <c r="AM37" i="9"/>
  <c r="AT37" i="9"/>
  <c r="AN36" i="9"/>
  <c r="AU36" i="9"/>
  <c r="AK27" i="9"/>
  <c r="AR27" i="9"/>
  <c r="AM21" i="9"/>
  <c r="AT21" i="9"/>
  <c r="AP13" i="9"/>
  <c r="AI13" i="9"/>
  <c r="AN28" i="9"/>
  <c r="AU28" i="9"/>
  <c r="AM14" i="9"/>
  <c r="AT14" i="9"/>
  <c r="AM24" i="9"/>
  <c r="AT24" i="9"/>
  <c r="AM12" i="9"/>
  <c r="AT12" i="9"/>
  <c r="AN34" i="9"/>
  <c r="AU34" i="9"/>
  <c r="AT19" i="9"/>
  <c r="AM19" i="9"/>
  <c r="AI20" i="10"/>
  <c r="AP20" i="10"/>
  <c r="AK19" i="10"/>
  <c r="AR19" i="10"/>
  <c r="AK15" i="10"/>
  <c r="AR15" i="10"/>
  <c r="AN30" i="10"/>
  <c r="AU30" i="10"/>
  <c r="AT35" i="10"/>
  <c r="AM35" i="10"/>
  <c r="AK21" i="10"/>
  <c r="AR21" i="10"/>
  <c r="AJ12" i="10"/>
  <c r="AQ12" i="10"/>
  <c r="AK22" i="10"/>
  <c r="AR22" i="10"/>
  <c r="AH29" i="10"/>
  <c r="AO29" i="10"/>
  <c r="AO14" i="10"/>
  <c r="AH14" i="10"/>
  <c r="AR36" i="10"/>
  <c r="AK36" i="10"/>
  <c r="AK24" i="10"/>
  <c r="AR24" i="10"/>
  <c r="AJ29" i="11"/>
  <c r="AQ29" i="11"/>
  <c r="AP34" i="11"/>
  <c r="AI34" i="11"/>
  <c r="AH23" i="11"/>
  <c r="AO23" i="11"/>
  <c r="AI26" i="11"/>
  <c r="AP26" i="11"/>
  <c r="AJ28" i="11"/>
  <c r="AQ28" i="11"/>
  <c r="AR21" i="11"/>
  <c r="AK21" i="11"/>
  <c r="AH11" i="11"/>
  <c r="AO11" i="11"/>
  <c r="AT15" i="11"/>
  <c r="AM15" i="11"/>
  <c r="AR37" i="11"/>
  <c r="AK37" i="11"/>
  <c r="AQ33" i="10"/>
  <c r="AJ33" i="10"/>
  <c r="AM21" i="10"/>
  <c r="AT21" i="10"/>
  <c r="AN12" i="10"/>
  <c r="AU12" i="10"/>
  <c r="AS26" i="10"/>
  <c r="AL26" i="10"/>
  <c r="AL37" i="10"/>
  <c r="AS37" i="10"/>
  <c r="AQ25" i="10"/>
  <c r="AJ25" i="10"/>
  <c r="AN36" i="10"/>
  <c r="AU36" i="10"/>
  <c r="AK11" i="10"/>
  <c r="AR11" i="10"/>
  <c r="AR17" i="11"/>
  <c r="AK17" i="11"/>
  <c r="AR34" i="11"/>
  <c r="AK34" i="11"/>
  <c r="AK27" i="11"/>
  <c r="AR27" i="11"/>
  <c r="AQ31" i="11"/>
  <c r="AJ31" i="11"/>
  <c r="AT22" i="11"/>
  <c r="AM22" i="11"/>
  <c r="AL24" i="11"/>
  <c r="AS24" i="11"/>
  <c r="AL18" i="11"/>
  <c r="AS18" i="11"/>
  <c r="AR19" i="11"/>
  <c r="AK19" i="11"/>
  <c r="AR15" i="11"/>
  <c r="AK15" i="11"/>
  <c r="AP33" i="11"/>
  <c r="AI33" i="11"/>
  <c r="AQ23" i="10"/>
  <c r="AJ23" i="10"/>
  <c r="AS34" i="10"/>
  <c r="AL34" i="10"/>
  <c r="AL33" i="10"/>
  <c r="AS33" i="10"/>
  <c r="AK28" i="10"/>
  <c r="AR28" i="10"/>
  <c r="AS10" i="10"/>
  <c r="AL10" i="10"/>
  <c r="AO32" i="10"/>
  <c r="AH32" i="10"/>
  <c r="AJ22" i="10"/>
  <c r="AQ22" i="10"/>
  <c r="AI14" i="10"/>
  <c r="AP14" i="10"/>
  <c r="AQ27" i="10"/>
  <c r="AJ27" i="10"/>
  <c r="AH11" i="10"/>
  <c r="AO11" i="10"/>
  <c r="AJ17" i="11"/>
  <c r="AQ17" i="11"/>
  <c r="AL30" i="11"/>
  <c r="AS30" i="11"/>
  <c r="AJ23" i="11"/>
  <c r="AQ23" i="11"/>
  <c r="AP28" i="11"/>
  <c r="AI28" i="11"/>
  <c r="AP18" i="11"/>
  <c r="AI18" i="11"/>
  <c r="AP25" i="11"/>
  <c r="AI25" i="11"/>
  <c r="AJ12" i="11"/>
  <c r="AQ12" i="11"/>
  <c r="AS16" i="10"/>
  <c r="AL16" i="10"/>
  <c r="AI23" i="10"/>
  <c r="AP23" i="10"/>
  <c r="AJ30" i="10"/>
  <c r="AQ30" i="10"/>
  <c r="AI28" i="10"/>
  <c r="AP28" i="10"/>
  <c r="AQ17" i="10"/>
  <c r="AJ17" i="10"/>
  <c r="AK12" i="10"/>
  <c r="AR12" i="10"/>
  <c r="AO26" i="10"/>
  <c r="AH26" i="10"/>
  <c r="AT37" i="10"/>
  <c r="AM37" i="10"/>
  <c r="AI25" i="10"/>
  <c r="AP25" i="10"/>
  <c r="AU31" i="10"/>
  <c r="AN31" i="10"/>
  <c r="AU27" i="10"/>
  <c r="AN27" i="10"/>
  <c r="AL11" i="10"/>
  <c r="AS11" i="10"/>
  <c r="AL17" i="11"/>
  <c r="AS17" i="11"/>
  <c r="AL34" i="11"/>
  <c r="AS34" i="11"/>
  <c r="AN27" i="11"/>
  <c r="AU27" i="11"/>
  <c r="AT31" i="11"/>
  <c r="AM31" i="11"/>
  <c r="AR22" i="11"/>
  <c r="AK22" i="11"/>
  <c r="AT24" i="11"/>
  <c r="AM24" i="11"/>
  <c r="AT18" i="11"/>
  <c r="AM18" i="11"/>
  <c r="AL19" i="11"/>
  <c r="AS19" i="11"/>
  <c r="AL15" i="11"/>
  <c r="AS15" i="11"/>
  <c r="AL33" i="11"/>
  <c r="AS33" i="11"/>
  <c r="AT32" i="11"/>
  <c r="AM32" i="11"/>
  <c r="AL20" i="11"/>
  <c r="AS20" i="11"/>
  <c r="AN14" i="11"/>
  <c r="AU14" i="11"/>
  <c r="AJ31" i="12"/>
  <c r="AQ31" i="12"/>
  <c r="AN22" i="12"/>
  <c r="AU22" i="12"/>
  <c r="AH32" i="12"/>
  <c r="AO32" i="12"/>
  <c r="AI35" i="12"/>
  <c r="AP35" i="12"/>
  <c r="AP24" i="12"/>
  <c r="AI24" i="12"/>
  <c r="AL19" i="12"/>
  <c r="AS19" i="12"/>
  <c r="AJ12" i="12"/>
  <c r="AQ12" i="12"/>
  <c r="AJ34" i="12"/>
  <c r="AQ34" i="12"/>
  <c r="AJ27" i="12"/>
  <c r="AQ27" i="12"/>
  <c r="AJ16" i="12"/>
  <c r="AQ16" i="12"/>
  <c r="AH8" i="12"/>
  <c r="AO8" i="12"/>
  <c r="AN10" i="12"/>
  <c r="AU10" i="12"/>
  <c r="AN32" i="13"/>
  <c r="AU32" i="13"/>
  <c r="AM33" i="13"/>
  <c r="AT33" i="13"/>
  <c r="AL23" i="13"/>
  <c r="AS23" i="13"/>
  <c r="AL26" i="13"/>
  <c r="AS26" i="13"/>
  <c r="AT25" i="13"/>
  <c r="AM25" i="13"/>
  <c r="AJ32" i="11"/>
  <c r="AQ32" i="11"/>
  <c r="AP16" i="11"/>
  <c r="AI16" i="11"/>
  <c r="AN31" i="12"/>
  <c r="AU31" i="12"/>
  <c r="AR20" i="12"/>
  <c r="AK20" i="12"/>
  <c r="AJ21" i="12"/>
  <c r="AQ21" i="12"/>
  <c r="AT29" i="12"/>
  <c r="AM29" i="12"/>
  <c r="AR18" i="12"/>
  <c r="AK18" i="12"/>
  <c r="AH23" i="12"/>
  <c r="AO23" i="12"/>
  <c r="AT19" i="12"/>
  <c r="AM19" i="12"/>
  <c r="AR17" i="12"/>
  <c r="AK17" i="12"/>
  <c r="AU9" i="12"/>
  <c r="AN9" i="12"/>
  <c r="AT30" i="12"/>
  <c r="AM30" i="12"/>
  <c r="AN16" i="12"/>
  <c r="AU16" i="12"/>
  <c r="AL8" i="12"/>
  <c r="AS8" i="12"/>
  <c r="AP10" i="12"/>
  <c r="AI10" i="12"/>
  <c r="AP32" i="13"/>
  <c r="AI32" i="13"/>
  <c r="AH27" i="13"/>
  <c r="AO27" i="13"/>
  <c r="AJ26" i="13"/>
  <c r="AQ26" i="13"/>
  <c r="AN29" i="13"/>
  <c r="AU29" i="13"/>
  <c r="AR33" i="11"/>
  <c r="AK33" i="11"/>
  <c r="AL32" i="11"/>
  <c r="AS32" i="11"/>
  <c r="AR20" i="11"/>
  <c r="AK20" i="11"/>
  <c r="AH14" i="11"/>
  <c r="AO14" i="11"/>
  <c r="AH31" i="12"/>
  <c r="AO31" i="12"/>
  <c r="AP20" i="12"/>
  <c r="AI20" i="12"/>
  <c r="AJ32" i="12"/>
  <c r="AQ32" i="12"/>
  <c r="AJ24" i="12"/>
  <c r="AQ24" i="12"/>
  <c r="AH19" i="12"/>
  <c r="AO19" i="12"/>
  <c r="AP17" i="12"/>
  <c r="AI17" i="12"/>
  <c r="AP34" i="12"/>
  <c r="AI34" i="12"/>
  <c r="AL27" i="12"/>
  <c r="AS27" i="12"/>
  <c r="AP16" i="12"/>
  <c r="AI16" i="12"/>
  <c r="AH11" i="12"/>
  <c r="AO11" i="12"/>
  <c r="AT33" i="12"/>
  <c r="AM33" i="12"/>
  <c r="AT32" i="13"/>
  <c r="AM32" i="13"/>
  <c r="AL33" i="13"/>
  <c r="AS33" i="13"/>
  <c r="AR23" i="13"/>
  <c r="AK23" i="13"/>
  <c r="AR26" i="13"/>
  <c r="AK26" i="13"/>
  <c r="AN25" i="13"/>
  <c r="AU25" i="13"/>
  <c r="AH37" i="11"/>
  <c r="AO37" i="11"/>
  <c r="AP36" i="11"/>
  <c r="AI36" i="11"/>
  <c r="AH20" i="11"/>
  <c r="AO20" i="11"/>
  <c r="AR14" i="11"/>
  <c r="AK14" i="11"/>
  <c r="AL31" i="12"/>
  <c r="AS31" i="12"/>
  <c r="AN20" i="12"/>
  <c r="AU20" i="12"/>
  <c r="AN21" i="12"/>
  <c r="AU21" i="12"/>
  <c r="AL29" i="12"/>
  <c r="AS29" i="12"/>
  <c r="AT18" i="12"/>
  <c r="AM18" i="12"/>
  <c r="AT23" i="12"/>
  <c r="AM23" i="12"/>
  <c r="AP19" i="12"/>
  <c r="AI19" i="12"/>
  <c r="AL17" i="12"/>
  <c r="AS17" i="12"/>
  <c r="AL9" i="12"/>
  <c r="AS9" i="12"/>
  <c r="AN30" i="12"/>
  <c r="AU30" i="12"/>
  <c r="AN13" i="12"/>
  <c r="AU13" i="12"/>
  <c r="AL15" i="12"/>
  <c r="AS15" i="12"/>
  <c r="AH33" i="12"/>
  <c r="AO33" i="12"/>
  <c r="AJ33" i="13"/>
  <c r="AQ33" i="13"/>
  <c r="AH23" i="13"/>
  <c r="AO23" i="13"/>
  <c r="AH26" i="13"/>
  <c r="AO26" i="13"/>
  <c r="AM29" i="13"/>
  <c r="AT29" i="13"/>
  <c r="AI14" i="13"/>
  <c r="AP14" i="13"/>
  <c r="AN18" i="13"/>
  <c r="AU18" i="13"/>
  <c r="AI31" i="13"/>
  <c r="AP31" i="13"/>
  <c r="AL19" i="13"/>
  <c r="AS19" i="13"/>
  <c r="AH15" i="13"/>
  <c r="AO15" i="13"/>
  <c r="AN9" i="13"/>
  <c r="AU9" i="13"/>
  <c r="AT24" i="13"/>
  <c r="AM24" i="13"/>
  <c r="AL37" i="14"/>
  <c r="AS37" i="14"/>
  <c r="AI32" i="14"/>
  <c r="AP32" i="14"/>
  <c r="AK17" i="14"/>
  <c r="AR17" i="14"/>
  <c r="AK31" i="14"/>
  <c r="AR31" i="14"/>
  <c r="AL19" i="14"/>
  <c r="AS19" i="14"/>
  <c r="AK30" i="14"/>
  <c r="AR30" i="14"/>
  <c r="AK28" i="14"/>
  <c r="AR28" i="14"/>
  <c r="AU29" i="14"/>
  <c r="AN29" i="14"/>
  <c r="AS16" i="14"/>
  <c r="AL16" i="14"/>
  <c r="AN12" i="14"/>
  <c r="AU12" i="14"/>
  <c r="AU14" i="14"/>
  <c r="AN14" i="14"/>
  <c r="AM27" i="14"/>
  <c r="AT27" i="14"/>
  <c r="AN22" i="14"/>
  <c r="AU22" i="14"/>
  <c r="AS10" i="12"/>
  <c r="AL10" i="12"/>
  <c r="AJ14" i="13"/>
  <c r="AQ14" i="13"/>
  <c r="AI18" i="13"/>
  <c r="AP18" i="13"/>
  <c r="AH20" i="13"/>
  <c r="AO20" i="13"/>
  <c r="AJ16" i="13"/>
  <c r="AQ16" i="13"/>
  <c r="AP11" i="13"/>
  <c r="AI11" i="13"/>
  <c r="AH34" i="13"/>
  <c r="AO34" i="13"/>
  <c r="AH33" i="14"/>
  <c r="AO33" i="14"/>
  <c r="AI21" i="14"/>
  <c r="AP21" i="14"/>
  <c r="AJ11" i="14"/>
  <c r="AQ11" i="14"/>
  <c r="AI19" i="14"/>
  <c r="AP19" i="14"/>
  <c r="AO36" i="14"/>
  <c r="AH36" i="14"/>
  <c r="AQ29" i="14"/>
  <c r="AJ29" i="14"/>
  <c r="AI26" i="14"/>
  <c r="AP26" i="14"/>
  <c r="AL13" i="14"/>
  <c r="AS13" i="14"/>
  <c r="AH27" i="14"/>
  <c r="AO27" i="14"/>
  <c r="AT10" i="14"/>
  <c r="AM10" i="14"/>
  <c r="AT22" i="13"/>
  <c r="AM22" i="13"/>
  <c r="AT30" i="13"/>
  <c r="AM30" i="13"/>
  <c r="AL35" i="13"/>
  <c r="AS35" i="13"/>
  <c r="AL20" i="13"/>
  <c r="AS20" i="13"/>
  <c r="AL16" i="13"/>
  <c r="AS16" i="13"/>
  <c r="AT15" i="13"/>
  <c r="AM15" i="13"/>
  <c r="AP9" i="13"/>
  <c r="AI9" i="13"/>
  <c r="AN24" i="13"/>
  <c r="AU24" i="13"/>
  <c r="AM37" i="14"/>
  <c r="AT37" i="14"/>
  <c r="AM32" i="14"/>
  <c r="AT32" i="14"/>
  <c r="AU17" i="14"/>
  <c r="AN17" i="14"/>
  <c r="AL31" i="14"/>
  <c r="AS31" i="14"/>
  <c r="AM19" i="14"/>
  <c r="AT19" i="14"/>
  <c r="AS30" i="14"/>
  <c r="AL30" i="14"/>
  <c r="AS28" i="14"/>
  <c r="AL28" i="14"/>
  <c r="AL29" i="14"/>
  <c r="AS29" i="14"/>
  <c r="AK16" i="14"/>
  <c r="AR16" i="14"/>
  <c r="AK12" i="14"/>
  <c r="AR12" i="14"/>
  <c r="AS14" i="14"/>
  <c r="AL14" i="14"/>
  <c r="AK27" i="14"/>
  <c r="AR27" i="14"/>
  <c r="AS22" i="14"/>
  <c r="AL22" i="14"/>
  <c r="AH29" i="13"/>
  <c r="AO29" i="13"/>
  <c r="AM14" i="13"/>
  <c r="AT14" i="13"/>
  <c r="AJ35" i="13"/>
  <c r="AQ35" i="13"/>
  <c r="AH19" i="13"/>
  <c r="AO19" i="13"/>
  <c r="AR12" i="13"/>
  <c r="AK12" i="13"/>
  <c r="AL11" i="13"/>
  <c r="AS11" i="13"/>
  <c r="AH24" i="13"/>
  <c r="AO24" i="13"/>
  <c r="AH37" i="14"/>
  <c r="AO37" i="14"/>
  <c r="AN32" i="14"/>
  <c r="AU32" i="14"/>
  <c r="AQ31" i="14"/>
  <c r="AJ31" i="14"/>
  <c r="AQ19" i="14"/>
  <c r="AJ19" i="14"/>
  <c r="AO30" i="14"/>
  <c r="AH30" i="14"/>
  <c r="AI24" i="14"/>
  <c r="AP24" i="14"/>
  <c r="AO16" i="14"/>
  <c r="AH16" i="14"/>
  <c r="AH12" i="14"/>
  <c r="AO12" i="14"/>
  <c r="AQ35" i="14"/>
  <c r="AJ35" i="14"/>
  <c r="AI23" i="14"/>
  <c r="AP23" i="14"/>
  <c r="AJ10" i="14"/>
  <c r="AQ10" i="14"/>
  <c r="AJ36" i="7"/>
  <c r="AQ36" i="7"/>
  <c r="AJ27" i="7"/>
  <c r="AQ27" i="7"/>
  <c r="AN32" i="7"/>
  <c r="AU32" i="7"/>
  <c r="AJ33" i="7"/>
  <c r="AQ33" i="7"/>
  <c r="AN20" i="7"/>
  <c r="AU20" i="7"/>
  <c r="AR16" i="7"/>
  <c r="AK16" i="7"/>
  <c r="AL31" i="7"/>
  <c r="AS31" i="7"/>
  <c r="AJ16" i="7"/>
  <c r="AQ16" i="7"/>
  <c r="AT17" i="7"/>
  <c r="AM17" i="7"/>
  <c r="AO14" i="12"/>
  <c r="AH14" i="12"/>
  <c r="AN30" i="7"/>
  <c r="AU30" i="7"/>
  <c r="AN37" i="7"/>
  <c r="AU37" i="7"/>
  <c r="AN31" i="7"/>
  <c r="AU31" i="7"/>
  <c r="AH21" i="7"/>
  <c r="AO21" i="7"/>
  <c r="AJ21" i="7"/>
  <c r="AQ21" i="7"/>
  <c r="AJ20" i="7"/>
  <c r="AQ20" i="7"/>
  <c r="AK27" i="7"/>
  <c r="AR27" i="7"/>
  <c r="AN17" i="7"/>
  <c r="AU17" i="7"/>
  <c r="AH19" i="7"/>
  <c r="AO19" i="7"/>
  <c r="AR10" i="9"/>
  <c r="AK10" i="9"/>
  <c r="AT14" i="12"/>
  <c r="AM14" i="12"/>
  <c r="AK37" i="7"/>
  <c r="AR37" i="7"/>
  <c r="AL21" i="7"/>
  <c r="AS21" i="7"/>
  <c r="AH37" i="7"/>
  <c r="AO37" i="7"/>
  <c r="AI20" i="7"/>
  <c r="AP20" i="7"/>
  <c r="AM26" i="7"/>
  <c r="AT26" i="7"/>
  <c r="AL26" i="7"/>
  <c r="AS26" i="7"/>
  <c r="AM16" i="7"/>
  <c r="AT16" i="7"/>
  <c r="AL35" i="7"/>
  <c r="AS35" i="7"/>
  <c r="AP19" i="7"/>
  <c r="AI19" i="7"/>
  <c r="AL27" i="7"/>
  <c r="AS27" i="7"/>
  <c r="AJ10" i="9"/>
  <c r="AQ10" i="9"/>
  <c r="AT13" i="13"/>
  <c r="AM13" i="13"/>
  <c r="AR32" i="7"/>
  <c r="AK32" i="7"/>
  <c r="AL16" i="7"/>
  <c r="AS16" i="7"/>
  <c r="AN36" i="7"/>
  <c r="AU36" i="7"/>
  <c r="AJ22" i="7"/>
  <c r="AQ22" i="7"/>
  <c r="AJ25" i="7"/>
  <c r="AQ25" i="7"/>
  <c r="AN29" i="7"/>
  <c r="AU29" i="7"/>
  <c r="AK17" i="7"/>
  <c r="AR17" i="7"/>
  <c r="AH23" i="7"/>
  <c r="AO23" i="7"/>
  <c r="AK31" i="7"/>
  <c r="AR31" i="7"/>
  <c r="AH27" i="7"/>
  <c r="AO27" i="7"/>
  <c r="AM18" i="10"/>
  <c r="AT18" i="10"/>
  <c r="AH13" i="13"/>
  <c r="AO13" i="13"/>
  <c r="AT31" i="7"/>
  <c r="AM31" i="7"/>
  <c r="AJ13" i="13"/>
  <c r="AQ13" i="13"/>
  <c r="AI14" i="7"/>
  <c r="AP14" i="7"/>
  <c r="AN11" i="7"/>
  <c r="AU11" i="7"/>
  <c r="AP15" i="7"/>
  <c r="AI15" i="7"/>
  <c r="AN12" i="7"/>
  <c r="AU12" i="7"/>
  <c r="AH10" i="7"/>
  <c r="AO10" i="7"/>
  <c r="AR14" i="7"/>
  <c r="AK14" i="7"/>
  <c r="AI12" i="7"/>
  <c r="AP12" i="7"/>
  <c r="AM10" i="7"/>
  <c r="AT10" i="7"/>
  <c r="AT13" i="7"/>
  <c r="AM13" i="7"/>
  <c r="AK11" i="7"/>
  <c r="AR11" i="7"/>
  <c r="AN10" i="11"/>
  <c r="AU10" i="11"/>
  <c r="AH10" i="11"/>
  <c r="AO10" i="11"/>
  <c r="AI17" i="8"/>
  <c r="AP17" i="8"/>
  <c r="AI21" i="8"/>
  <c r="AP21" i="8"/>
  <c r="AO32" i="8"/>
  <c r="AH32" i="8"/>
  <c r="AJ32" i="9"/>
  <c r="AQ32" i="9"/>
  <c r="AI34" i="9"/>
  <c r="AP34" i="9"/>
  <c r="AM20" i="10"/>
  <c r="AT20" i="10"/>
  <c r="AM18" i="9"/>
  <c r="AT18" i="9"/>
  <c r="AL12" i="9"/>
  <c r="AS12" i="9"/>
  <c r="AL19" i="9"/>
  <c r="AS19" i="9"/>
  <c r="AQ19" i="10"/>
  <c r="AJ19" i="10"/>
  <c r="AJ34" i="8"/>
  <c r="AQ34" i="8"/>
  <c r="AH31" i="9"/>
  <c r="AO31" i="9"/>
  <c r="AH35" i="9"/>
  <c r="AO35" i="9"/>
  <c r="AN36" i="8"/>
  <c r="AU36" i="8"/>
  <c r="AS28" i="8"/>
  <c r="AL28" i="8"/>
  <c r="AN30" i="8"/>
  <c r="AU30" i="8"/>
  <c r="AS20" i="8"/>
  <c r="AL20" i="8"/>
  <c r="AL31" i="9"/>
  <c r="AS31" i="9"/>
  <c r="AL37" i="9"/>
  <c r="AS37" i="9"/>
  <c r="AU27" i="9"/>
  <c r="AN27" i="9"/>
  <c r="AQ19" i="8"/>
  <c r="AJ19" i="8"/>
  <c r="AO26" i="8"/>
  <c r="AH26" i="8"/>
  <c r="AH23" i="8"/>
  <c r="AO23" i="8"/>
  <c r="AU27" i="8"/>
  <c r="AN27" i="8"/>
  <c r="AL25" i="8"/>
  <c r="AS25" i="8"/>
  <c r="AL13" i="8"/>
  <c r="AS13" i="8"/>
  <c r="AM29" i="9"/>
  <c r="AT29" i="9"/>
  <c r="AI23" i="9"/>
  <c r="AP23" i="9"/>
  <c r="AO18" i="9"/>
  <c r="AH18" i="9"/>
  <c r="AJ15" i="9"/>
  <c r="AQ15" i="9"/>
  <c r="AJ30" i="9"/>
  <c r="AQ30" i="9"/>
  <c r="AK11" i="8"/>
  <c r="AR11" i="8"/>
  <c r="AQ37" i="9"/>
  <c r="AJ37" i="9"/>
  <c r="AM33" i="8"/>
  <c r="AT33" i="8"/>
  <c r="AK17" i="8"/>
  <c r="AR17" i="8"/>
  <c r="AL19" i="8"/>
  <c r="AS19" i="8"/>
  <c r="AK32" i="8"/>
  <c r="AR32" i="8"/>
  <c r="AU21" i="8"/>
  <c r="AN21" i="8"/>
  <c r="AN24" i="8"/>
  <c r="AU24" i="8"/>
  <c r="AK34" i="8"/>
  <c r="AR34" i="8"/>
  <c r="AL35" i="8"/>
  <c r="AS35" i="8"/>
  <c r="AN12" i="8"/>
  <c r="AU12" i="8"/>
  <c r="AS22" i="9"/>
  <c r="AL22" i="9"/>
  <c r="AL33" i="9"/>
  <c r="AS33" i="9"/>
  <c r="AU23" i="9"/>
  <c r="AN23" i="9"/>
  <c r="AT17" i="9"/>
  <c r="AM17" i="9"/>
  <c r="AL18" i="9"/>
  <c r="AS18" i="9"/>
  <c r="AK15" i="9"/>
  <c r="AR15" i="9"/>
  <c r="AN30" i="9"/>
  <c r="AU30" i="9"/>
  <c r="AK23" i="10"/>
  <c r="AR23" i="10"/>
  <c r="AN34" i="10"/>
  <c r="AU34" i="10"/>
  <c r="AS28" i="10"/>
  <c r="AL28" i="10"/>
  <c r="AN37" i="10"/>
  <c r="AU37" i="10"/>
  <c r="AH31" i="10"/>
  <c r="AO31" i="10"/>
  <c r="AI11" i="10"/>
  <c r="AP11" i="10"/>
  <c r="AI30" i="11"/>
  <c r="AP30" i="11"/>
  <c r="AP22" i="11"/>
  <c r="AI22" i="11"/>
  <c r="AJ18" i="11"/>
  <c r="AQ18" i="11"/>
  <c r="AH12" i="11"/>
  <c r="AO12" i="11"/>
  <c r="AJ28" i="10"/>
  <c r="AQ28" i="10"/>
  <c r="AM32" i="10"/>
  <c r="AT32" i="10"/>
  <c r="AI22" i="10"/>
  <c r="AP22" i="10"/>
  <c r="AN14" i="10"/>
  <c r="AU14" i="10"/>
  <c r="AT29" i="11"/>
  <c r="AM29" i="11"/>
  <c r="AR30" i="11"/>
  <c r="AK30" i="11"/>
  <c r="AT26" i="11"/>
  <c r="AM26" i="11"/>
  <c r="AT21" i="11"/>
  <c r="AM21" i="11"/>
  <c r="AR25" i="11"/>
  <c r="AK25" i="11"/>
  <c r="AU15" i="10"/>
  <c r="AN15" i="10"/>
  <c r="AS35" i="10"/>
  <c r="AL35" i="10"/>
  <c r="AI12" i="10"/>
  <c r="AP12" i="10"/>
  <c r="AL29" i="10"/>
  <c r="AS29" i="10"/>
  <c r="AI31" i="10"/>
  <c r="AP31" i="10"/>
  <c r="AP29" i="11"/>
  <c r="AI29" i="11"/>
  <c r="AH27" i="11"/>
  <c r="AO27" i="11"/>
  <c r="AJ19" i="11"/>
  <c r="AQ19" i="11"/>
  <c r="AO20" i="10"/>
  <c r="AH20" i="10"/>
  <c r="AI34" i="10"/>
  <c r="AP34" i="10"/>
  <c r="AL21" i="10"/>
  <c r="AS21" i="10"/>
  <c r="AN32" i="10"/>
  <c r="AU32" i="10"/>
  <c r="AI29" i="10"/>
  <c r="AP29" i="10"/>
  <c r="AI24" i="10"/>
  <c r="AP24" i="10"/>
  <c r="AU29" i="11"/>
  <c r="AN29" i="11"/>
  <c r="AN30" i="11"/>
  <c r="AU30" i="11"/>
  <c r="AR26" i="11"/>
  <c r="AK26" i="11"/>
  <c r="AL21" i="11"/>
  <c r="AS21" i="11"/>
  <c r="AR12" i="11"/>
  <c r="AK12" i="11"/>
  <c r="AN35" i="11"/>
  <c r="AU35" i="11"/>
  <c r="AI31" i="8"/>
  <c r="AP31" i="8"/>
  <c r="AT28" i="12"/>
  <c r="AM28" i="12"/>
  <c r="AJ29" i="12"/>
  <c r="AQ29" i="12"/>
  <c r="AJ23" i="12"/>
  <c r="AQ23" i="12"/>
  <c r="AQ9" i="12"/>
  <c r="AJ9" i="12"/>
  <c r="AP13" i="12"/>
  <c r="AI13" i="12"/>
  <c r="AL33" i="12"/>
  <c r="AS33" i="12"/>
  <c r="AN28" i="13"/>
  <c r="AU28" i="13"/>
  <c r="AL10" i="13"/>
  <c r="AS10" i="13"/>
  <c r="AJ36" i="11"/>
  <c r="AQ36" i="11"/>
  <c r="AL10" i="8"/>
  <c r="AS10" i="8"/>
  <c r="AT22" i="12"/>
  <c r="AM22" i="12"/>
  <c r="AU35" i="12"/>
  <c r="AN35" i="12"/>
  <c r="AN25" i="12"/>
  <c r="AU25" i="12"/>
  <c r="AN34" i="12"/>
  <c r="AU34" i="12"/>
  <c r="AR15" i="12"/>
  <c r="AK15" i="12"/>
  <c r="AJ33" i="12"/>
  <c r="AQ33" i="12"/>
  <c r="AP28" i="13"/>
  <c r="AI28" i="13"/>
  <c r="AO21" i="13"/>
  <c r="AH21" i="13"/>
  <c r="AL36" i="11"/>
  <c r="AS36" i="11"/>
  <c r="AR16" i="11"/>
  <c r="AK16" i="11"/>
  <c r="AH28" i="12"/>
  <c r="AO28" i="12"/>
  <c r="AH35" i="12"/>
  <c r="AO35" i="12"/>
  <c r="AJ25" i="12"/>
  <c r="AQ25" i="12"/>
  <c r="AL30" i="12"/>
  <c r="AS30" i="12"/>
  <c r="AN8" i="12"/>
  <c r="AU8" i="12"/>
  <c r="AK28" i="13"/>
  <c r="AR28" i="13"/>
  <c r="AR10" i="13"/>
  <c r="AK10" i="13"/>
  <c r="AI29" i="13"/>
  <c r="AP29" i="13"/>
  <c r="AJ35" i="11"/>
  <c r="AQ35" i="11"/>
  <c r="AR10" i="8"/>
  <c r="AK10" i="8"/>
  <c r="AJ22" i="12"/>
  <c r="AQ22" i="12"/>
  <c r="AL35" i="12"/>
  <c r="AS35" i="12"/>
  <c r="AR25" i="12"/>
  <c r="AK25" i="12"/>
  <c r="AT27" i="12"/>
  <c r="AM27" i="12"/>
  <c r="AJ32" i="13"/>
  <c r="AQ32" i="13"/>
  <c r="AR25" i="13"/>
  <c r="AK25" i="13"/>
  <c r="AI35" i="13"/>
  <c r="AP35" i="13"/>
  <c r="AH11" i="13"/>
  <c r="AO11" i="13"/>
  <c r="AM33" i="14"/>
  <c r="AT33" i="14"/>
  <c r="AK25" i="14"/>
  <c r="AR25" i="14"/>
  <c r="AS34" i="14"/>
  <c r="AL34" i="14"/>
  <c r="AK20" i="14"/>
  <c r="AR20" i="14"/>
  <c r="AU35" i="14"/>
  <c r="AN35" i="14"/>
  <c r="AN17" i="13"/>
  <c r="AU17" i="13"/>
  <c r="AP19" i="13"/>
  <c r="AI19" i="13"/>
  <c r="AI15" i="14"/>
  <c r="AP15" i="14"/>
  <c r="AI17" i="14"/>
  <c r="AP17" i="14"/>
  <c r="AJ28" i="14"/>
  <c r="AQ28" i="14"/>
  <c r="AO14" i="14"/>
  <c r="AH14" i="14"/>
  <c r="AN14" i="13"/>
  <c r="AU14" i="13"/>
  <c r="AL31" i="13"/>
  <c r="AS31" i="13"/>
  <c r="AT11" i="13"/>
  <c r="AM11" i="13"/>
  <c r="AL33" i="14"/>
  <c r="AS33" i="14"/>
  <c r="AU25" i="14"/>
  <c r="AN25" i="14"/>
  <c r="AK24" i="14"/>
  <c r="AR24" i="14"/>
  <c r="AM13" i="14"/>
  <c r="AT13" i="14"/>
  <c r="AK23" i="14"/>
  <c r="AR23" i="14"/>
  <c r="AM18" i="13"/>
  <c r="AT18" i="13"/>
  <c r="AR16" i="13"/>
  <c r="AK16" i="13"/>
  <c r="AJ9" i="13"/>
  <c r="AQ9" i="13"/>
  <c r="AO17" i="14"/>
  <c r="AH17" i="14"/>
  <c r="AH25" i="14"/>
  <c r="AO25" i="14"/>
  <c r="AH29" i="14"/>
  <c r="AO29" i="14"/>
  <c r="AI27" i="14"/>
  <c r="AP27" i="14"/>
  <c r="AT29" i="7"/>
  <c r="AM29" i="7"/>
  <c r="AJ19" i="7"/>
  <c r="AQ19" i="7"/>
  <c r="AN18" i="7"/>
  <c r="AU18" i="7"/>
  <c r="AT19" i="7"/>
  <c r="AM19" i="7"/>
  <c r="AR22" i="7"/>
  <c r="AK22" i="7"/>
  <c r="AH29" i="7"/>
  <c r="AO29" i="7"/>
  <c r="AH18" i="7"/>
  <c r="AO18" i="7"/>
  <c r="AL23" i="7"/>
  <c r="AS23" i="7"/>
  <c r="AN18" i="10"/>
  <c r="AU18" i="10"/>
  <c r="AH36" i="7"/>
  <c r="AO36" i="7"/>
  <c r="AM22" i="7"/>
  <c r="AT22" i="7"/>
  <c r="AL19" i="7"/>
  <c r="AS19" i="7"/>
  <c r="AH34" i="7"/>
  <c r="AO34" i="7"/>
  <c r="AO18" i="14"/>
  <c r="AH18" i="14"/>
  <c r="AN28" i="7"/>
  <c r="AU28" i="7"/>
  <c r="AP25" i="7"/>
  <c r="AI25" i="7"/>
  <c r="AM30" i="7"/>
  <c r="AT30" i="7"/>
  <c r="AS18" i="14"/>
  <c r="AL18" i="14"/>
  <c r="AH13" i="7"/>
  <c r="AO13" i="7"/>
  <c r="AT11" i="7"/>
  <c r="AM11" i="7"/>
  <c r="AJ13" i="7"/>
  <c r="AQ13" i="7"/>
  <c r="AL12" i="7"/>
  <c r="AS12" i="7"/>
  <c r="AP10" i="11"/>
  <c r="AI10" i="11"/>
  <c r="AQ13" i="9"/>
  <c r="AJ13" i="9"/>
  <c r="AO24" i="8"/>
  <c r="AH24" i="8"/>
  <c r="AJ32" i="8"/>
  <c r="AQ32" i="8"/>
  <c r="AU15" i="9"/>
  <c r="AN15" i="9"/>
  <c r="AI30" i="9"/>
  <c r="AP30" i="9"/>
  <c r="AL19" i="10"/>
  <c r="AS19" i="10"/>
  <c r="AR14" i="9"/>
  <c r="AK14" i="9"/>
  <c r="AM30" i="9"/>
  <c r="AT30" i="9"/>
  <c r="AL17" i="8"/>
  <c r="AS17" i="8"/>
  <c r="AI37" i="8"/>
  <c r="AP37" i="8"/>
  <c r="AJ26" i="8"/>
  <c r="AQ26" i="8"/>
  <c r="AP22" i="8"/>
  <c r="AI22" i="8"/>
  <c r="AO36" i="8"/>
  <c r="AH36" i="8"/>
  <c r="AI14" i="8"/>
  <c r="AP14" i="8"/>
  <c r="AO18" i="8"/>
  <c r="AH18" i="8"/>
  <c r="AK26" i="8"/>
  <c r="AR26" i="8"/>
  <c r="AN13" i="9"/>
  <c r="AU13" i="9"/>
  <c r="AI14" i="9"/>
  <c r="AP14" i="9"/>
  <c r="AH15" i="9"/>
  <c r="AO15" i="9"/>
  <c r="AO34" i="9"/>
  <c r="AH34" i="9"/>
  <c r="AJ19" i="9"/>
  <c r="AQ19" i="9"/>
  <c r="AI13" i="10"/>
  <c r="AP13" i="10"/>
  <c r="AM32" i="9"/>
  <c r="AT32" i="9"/>
  <c r="AR18" i="9"/>
  <c r="AK18" i="9"/>
  <c r="AT20" i="9"/>
  <c r="AM20" i="9"/>
  <c r="AL15" i="9"/>
  <c r="AS15" i="9"/>
  <c r="AR16" i="9"/>
  <c r="AK16" i="9"/>
  <c r="AU19" i="9"/>
  <c r="AN19" i="9"/>
  <c r="AM13" i="10"/>
  <c r="AT13" i="10"/>
  <c r="AM16" i="10"/>
  <c r="AT16" i="10"/>
  <c r="AH15" i="8"/>
  <c r="AO15" i="8"/>
  <c r="AJ11" i="8"/>
  <c r="AQ11" i="8"/>
  <c r="AH13" i="8"/>
  <c r="AO13" i="8"/>
  <c r="AI25" i="9"/>
  <c r="AP25" i="9"/>
  <c r="AI36" i="9"/>
  <c r="AP36" i="9"/>
  <c r="AO21" i="9"/>
  <c r="AH21" i="9"/>
  <c r="AR37" i="8"/>
  <c r="AK37" i="8"/>
  <c r="AK22" i="8"/>
  <c r="AR22" i="8"/>
  <c r="AR23" i="8"/>
  <c r="AK23" i="8"/>
  <c r="AM27" i="8"/>
  <c r="AT27" i="8"/>
  <c r="AS30" i="8"/>
  <c r="AL30" i="8"/>
  <c r="AQ25" i="8"/>
  <c r="AJ25" i="8"/>
  <c r="AN20" i="8"/>
  <c r="AU20" i="8"/>
  <c r="AI12" i="8"/>
  <c r="AP12" i="8"/>
  <c r="AQ31" i="9"/>
  <c r="AJ31" i="9"/>
  <c r="AT22" i="9"/>
  <c r="AM22" i="9"/>
  <c r="AQ29" i="9"/>
  <c r="AJ29" i="9"/>
  <c r="AU33" i="9"/>
  <c r="AN33" i="9"/>
  <c r="AL35" i="9"/>
  <c r="AS35" i="9"/>
  <c r="AS21" i="9"/>
  <c r="AL21" i="9"/>
  <c r="AH13" i="9"/>
  <c r="AO13" i="9"/>
  <c r="AQ37" i="8"/>
  <c r="AJ37" i="8"/>
  <c r="AI32" i="8"/>
  <c r="AP32" i="8"/>
  <c r="AQ29" i="8"/>
  <c r="AJ29" i="8"/>
  <c r="AQ17" i="8"/>
  <c r="AJ17" i="8"/>
  <c r="AJ24" i="8"/>
  <c r="AQ24" i="8"/>
  <c r="AH14" i="8"/>
  <c r="AO14" i="8"/>
  <c r="AI34" i="8"/>
  <c r="AP34" i="8"/>
  <c r="AH35" i="8"/>
  <c r="AO35" i="8"/>
  <c r="AN11" i="8"/>
  <c r="AU11" i="8"/>
  <c r="AJ12" i="8"/>
  <c r="AQ12" i="8"/>
  <c r="AI31" i="9"/>
  <c r="AP31" i="9"/>
  <c r="AH25" i="9"/>
  <c r="AO25" i="9"/>
  <c r="AJ36" i="9"/>
  <c r="AQ36" i="9"/>
  <c r="AQ23" i="9"/>
  <c r="AJ23" i="9"/>
  <c r="AT13" i="9"/>
  <c r="AM13" i="9"/>
  <c r="AO28" i="9"/>
  <c r="AH28" i="9"/>
  <c r="AJ14" i="9"/>
  <c r="AQ14" i="9"/>
  <c r="AO24" i="9"/>
  <c r="AH24" i="9"/>
  <c r="AI16" i="9"/>
  <c r="AP16" i="9"/>
  <c r="AO30" i="9"/>
  <c r="AH30" i="9"/>
  <c r="AQ13" i="10"/>
  <c r="AJ13" i="10"/>
  <c r="AN16" i="10"/>
  <c r="AU16" i="10"/>
  <c r="AI35" i="8"/>
  <c r="AP35" i="8"/>
  <c r="AR12" i="8"/>
  <c r="AK12" i="8"/>
  <c r="AL29" i="9"/>
  <c r="AS29" i="9"/>
  <c r="AQ27" i="9"/>
  <c r="AJ27" i="9"/>
  <c r="AM37" i="8"/>
  <c r="AT37" i="8"/>
  <c r="AS32" i="8"/>
  <c r="AL32" i="8"/>
  <c r="AR21" i="8"/>
  <c r="AK21" i="8"/>
  <c r="AS24" i="8"/>
  <c r="AL24" i="8"/>
  <c r="AU19" i="8"/>
  <c r="AN19" i="8"/>
  <c r="AH33" i="8"/>
  <c r="AO33" i="8"/>
  <c r="AT32" i="8"/>
  <c r="AM32" i="8"/>
  <c r="AM22" i="8"/>
  <c r="AT22" i="8"/>
  <c r="AH21" i="8"/>
  <c r="AO21" i="8"/>
  <c r="AU23" i="8"/>
  <c r="AN23" i="8"/>
  <c r="AK24" i="8"/>
  <c r="AR24" i="8"/>
  <c r="AS14" i="8"/>
  <c r="AL14" i="8"/>
  <c r="AK15" i="8"/>
  <c r="AR15" i="8"/>
  <c r="AU35" i="8"/>
  <c r="AN35" i="8"/>
  <c r="AL11" i="8"/>
  <c r="AS11" i="8"/>
  <c r="AN16" i="8"/>
  <c r="AU16" i="8"/>
  <c r="AN13" i="8"/>
  <c r="AU13" i="8"/>
  <c r="AN26" i="9"/>
  <c r="AU26" i="9"/>
  <c r="AK25" i="9"/>
  <c r="AR25" i="9"/>
  <c r="AK37" i="9"/>
  <c r="AR37" i="9"/>
  <c r="AS36" i="9"/>
  <c r="AL36" i="9"/>
  <c r="AM27" i="9"/>
  <c r="AT27" i="9"/>
  <c r="AK21" i="9"/>
  <c r="AR21" i="9"/>
  <c r="AK13" i="9"/>
  <c r="AR13" i="9"/>
  <c r="AS28" i="9"/>
  <c r="AL28" i="9"/>
  <c r="AN14" i="9"/>
  <c r="AU14" i="9"/>
  <c r="AS24" i="9"/>
  <c r="AL24" i="9"/>
  <c r="AR12" i="9"/>
  <c r="AK12" i="9"/>
  <c r="AK30" i="9"/>
  <c r="AR30" i="9"/>
  <c r="AQ11" i="9"/>
  <c r="AJ11" i="9"/>
  <c r="AM19" i="10"/>
  <c r="AT19" i="10"/>
  <c r="AH23" i="10"/>
  <c r="AO23" i="10"/>
  <c r="AK34" i="10"/>
  <c r="AR34" i="10"/>
  <c r="AU33" i="10"/>
  <c r="AN33" i="10"/>
  <c r="AM28" i="10"/>
  <c r="AT28" i="10"/>
  <c r="AU17" i="10"/>
  <c r="AN17" i="10"/>
  <c r="AO12" i="10"/>
  <c r="AH12" i="10"/>
  <c r="AM22" i="10"/>
  <c r="AT22" i="10"/>
  <c r="AU29" i="10"/>
  <c r="AN29" i="10"/>
  <c r="AJ14" i="10"/>
  <c r="AQ14" i="10"/>
  <c r="AP36" i="10"/>
  <c r="AI36" i="10"/>
  <c r="AN24" i="10"/>
  <c r="AU24" i="10"/>
  <c r="AP17" i="11"/>
  <c r="AI17" i="11"/>
  <c r="AO30" i="11"/>
  <c r="AH30" i="11"/>
  <c r="AP23" i="11"/>
  <c r="AI23" i="11"/>
  <c r="AQ26" i="11"/>
  <c r="AJ26" i="11"/>
  <c r="AH28" i="11"/>
  <c r="AO28" i="11"/>
  <c r="AP21" i="11"/>
  <c r="AI21" i="11"/>
  <c r="AJ11" i="11"/>
  <c r="AQ11" i="11"/>
  <c r="AP12" i="11"/>
  <c r="AI12" i="11"/>
  <c r="AO30" i="10"/>
  <c r="AH30" i="10"/>
  <c r="AH35" i="10"/>
  <c r="AO35" i="10"/>
  <c r="AH17" i="10"/>
  <c r="AO17" i="10"/>
  <c r="AS12" i="10"/>
  <c r="AL12" i="10"/>
  <c r="AK26" i="10"/>
  <c r="AR26" i="10"/>
  <c r="AM29" i="10"/>
  <c r="AT29" i="10"/>
  <c r="AS14" i="10"/>
  <c r="AL14" i="10"/>
  <c r="AT36" i="10"/>
  <c r="AM36" i="10"/>
  <c r="AM11" i="10"/>
  <c r="AT11" i="10"/>
  <c r="AT17" i="11"/>
  <c r="AM17" i="11"/>
  <c r="AT34" i="11"/>
  <c r="AM34" i="11"/>
  <c r="AT27" i="11"/>
  <c r="AM27" i="11"/>
  <c r="AL31" i="11"/>
  <c r="AS31" i="11"/>
  <c r="AN22" i="11"/>
  <c r="AU22" i="11"/>
  <c r="AN21" i="11"/>
  <c r="AU21" i="11"/>
  <c r="AL11" i="11"/>
  <c r="AS11" i="11"/>
  <c r="AN25" i="11"/>
  <c r="AU25" i="11"/>
  <c r="AN12" i="11"/>
  <c r="AU12" i="11"/>
  <c r="AI16" i="10"/>
  <c r="AP16" i="10"/>
  <c r="AL15" i="10"/>
  <c r="AS15" i="10"/>
  <c r="AM30" i="10"/>
  <c r="AT30" i="10"/>
  <c r="AN35" i="10"/>
  <c r="AU35" i="10"/>
  <c r="AI21" i="10"/>
  <c r="AP21" i="10"/>
  <c r="AN10" i="10"/>
  <c r="AU10" i="10"/>
  <c r="AM26" i="10"/>
  <c r="AT26" i="10"/>
  <c r="AJ37" i="10"/>
  <c r="AQ37" i="10"/>
  <c r="AL31" i="10"/>
  <c r="AS31" i="10"/>
  <c r="AI27" i="10"/>
  <c r="AP27" i="10"/>
  <c r="AQ11" i="10"/>
  <c r="AJ11" i="10"/>
  <c r="AJ13" i="11"/>
  <c r="AQ13" i="11"/>
  <c r="AJ30" i="11"/>
  <c r="AQ30" i="11"/>
  <c r="AP31" i="11"/>
  <c r="AI31" i="11"/>
  <c r="AJ24" i="11"/>
  <c r="AQ24" i="11"/>
  <c r="AP11" i="11"/>
  <c r="AI11" i="11"/>
  <c r="AH25" i="11"/>
  <c r="AO25" i="11"/>
  <c r="AM37" i="11"/>
  <c r="AT37" i="11"/>
  <c r="AJ16" i="10"/>
  <c r="AQ16" i="10"/>
  <c r="AH15" i="10"/>
  <c r="AO15" i="10"/>
  <c r="AI33" i="10"/>
  <c r="AP33" i="10"/>
  <c r="AO28" i="10"/>
  <c r="AH28" i="10"/>
  <c r="AI17" i="10"/>
  <c r="AP17" i="10"/>
  <c r="AM12" i="10"/>
  <c r="AT12" i="10"/>
  <c r="AN26" i="10"/>
  <c r="AU26" i="10"/>
  <c r="AR37" i="10"/>
  <c r="AK37" i="10"/>
  <c r="AK25" i="10"/>
  <c r="AR25" i="10"/>
  <c r="AM31" i="10"/>
  <c r="AT31" i="10"/>
  <c r="AM27" i="10"/>
  <c r="AT27" i="10"/>
  <c r="AU11" i="10"/>
  <c r="AN11" i="10"/>
  <c r="AN17" i="11"/>
  <c r="AU17" i="11"/>
  <c r="AN34" i="11"/>
  <c r="AU34" i="11"/>
  <c r="AR23" i="11"/>
  <c r="AK23" i="11"/>
  <c r="AL26" i="11"/>
  <c r="AS26" i="11"/>
  <c r="AR28" i="11"/>
  <c r="AK28" i="11"/>
  <c r="AJ21" i="11"/>
  <c r="AQ21" i="11"/>
  <c r="AT11" i="11"/>
  <c r="AM11" i="11"/>
  <c r="AT25" i="11"/>
  <c r="AM25" i="11"/>
  <c r="AL12" i="11"/>
  <c r="AS12" i="11"/>
  <c r="AN33" i="11"/>
  <c r="AU33" i="11"/>
  <c r="AR32" i="11"/>
  <c r="AK32" i="11"/>
  <c r="AN20" i="11"/>
  <c r="AU20" i="11"/>
  <c r="AP14" i="11"/>
  <c r="AI14" i="11"/>
  <c r="AP31" i="12"/>
  <c r="AI31" i="12"/>
  <c r="AR21" i="12"/>
  <c r="AK21" i="12"/>
  <c r="AH29" i="12"/>
  <c r="AO29" i="12"/>
  <c r="AJ18" i="12"/>
  <c r="AQ18" i="12"/>
  <c r="AP23" i="12"/>
  <c r="AI23" i="12"/>
  <c r="AH25" i="12"/>
  <c r="AO25" i="12"/>
  <c r="AP12" i="12"/>
  <c r="AI12" i="12"/>
  <c r="AH30" i="12"/>
  <c r="AO30" i="12"/>
  <c r="AR13" i="12"/>
  <c r="AK13" i="12"/>
  <c r="AT15" i="12"/>
  <c r="AM15" i="12"/>
  <c r="AT8" i="12"/>
  <c r="AM8" i="12"/>
  <c r="AH10" i="12"/>
  <c r="AO10" i="12"/>
  <c r="AL28" i="13"/>
  <c r="AS28" i="13"/>
  <c r="AP27" i="13"/>
  <c r="AI27" i="13"/>
  <c r="AN10" i="13"/>
  <c r="AU10" i="13"/>
  <c r="AR21" i="13"/>
  <c r="AK21" i="13"/>
  <c r="AJ29" i="13"/>
  <c r="AQ29" i="13"/>
  <c r="AH32" i="11"/>
  <c r="AO32" i="11"/>
  <c r="AT14" i="11"/>
  <c r="AM14" i="11"/>
  <c r="AT31" i="12"/>
  <c r="AM31" i="12"/>
  <c r="AL20" i="12"/>
  <c r="AS20" i="12"/>
  <c r="AL21" i="12"/>
  <c r="AS21" i="12"/>
  <c r="AN29" i="12"/>
  <c r="AU29" i="12"/>
  <c r="AN18" i="12"/>
  <c r="AU18" i="12"/>
  <c r="AN23" i="12"/>
  <c r="AU23" i="12"/>
  <c r="AR19" i="12"/>
  <c r="AK19" i="12"/>
  <c r="AN17" i="12"/>
  <c r="AU17" i="12"/>
  <c r="AK9" i="12"/>
  <c r="AR9" i="12"/>
  <c r="AR27" i="12"/>
  <c r="AK27" i="12"/>
  <c r="AP15" i="12"/>
  <c r="AI15" i="12"/>
  <c r="AJ8" i="12"/>
  <c r="AQ8" i="12"/>
  <c r="AN14" i="12"/>
  <c r="AU14" i="12"/>
  <c r="AH28" i="13"/>
  <c r="AO28" i="13"/>
  <c r="AN27" i="13"/>
  <c r="AU27" i="13"/>
  <c r="AN21" i="13"/>
  <c r="AU21" i="13"/>
  <c r="AL29" i="13"/>
  <c r="AS29" i="13"/>
  <c r="AN36" i="11"/>
  <c r="AU36" i="11"/>
  <c r="AR35" i="11"/>
  <c r="AK35" i="11"/>
  <c r="AT16" i="11"/>
  <c r="AM16" i="11"/>
  <c r="AK31" i="8"/>
  <c r="AR31" i="8"/>
  <c r="AN28" i="12"/>
  <c r="AU28" i="12"/>
  <c r="AP22" i="12"/>
  <c r="AI22" i="12"/>
  <c r="AP29" i="12"/>
  <c r="AI29" i="12"/>
  <c r="AL23" i="12"/>
  <c r="AS23" i="12"/>
  <c r="AJ19" i="12"/>
  <c r="AQ19" i="12"/>
  <c r="AL12" i="12"/>
  <c r="AS12" i="12"/>
  <c r="AH34" i="12"/>
  <c r="AO34" i="12"/>
  <c r="AP27" i="12"/>
  <c r="AI27" i="12"/>
  <c r="AQ15" i="12"/>
  <c r="AJ15" i="12"/>
  <c r="AK8" i="12"/>
  <c r="AR8" i="12"/>
  <c r="AJ10" i="12"/>
  <c r="AQ10" i="12"/>
  <c r="AT28" i="13"/>
  <c r="AM28" i="13"/>
  <c r="AM27" i="13"/>
  <c r="AT27" i="13"/>
  <c r="AJ10" i="13"/>
  <c r="AQ10" i="13"/>
  <c r="AJ21" i="13"/>
  <c r="AQ21" i="13"/>
  <c r="AR29" i="13"/>
  <c r="AK29" i="13"/>
  <c r="AJ37" i="11"/>
  <c r="AQ37" i="11"/>
  <c r="AP32" i="11"/>
  <c r="AI32" i="11"/>
  <c r="AJ20" i="11"/>
  <c r="AQ20" i="11"/>
  <c r="AL14" i="11"/>
  <c r="AS14" i="11"/>
  <c r="AR31" i="12"/>
  <c r="AK31" i="12"/>
  <c r="AT20" i="12"/>
  <c r="AM20" i="12"/>
  <c r="AT21" i="12"/>
  <c r="AM21" i="12"/>
  <c r="AR29" i="12"/>
  <c r="AK29" i="12"/>
  <c r="AL18" i="12"/>
  <c r="AS18" i="12"/>
  <c r="AR23" i="12"/>
  <c r="AK23" i="12"/>
  <c r="AN19" i="12"/>
  <c r="AU19" i="12"/>
  <c r="AT17" i="12"/>
  <c r="AM17" i="12"/>
  <c r="AT9" i="12"/>
  <c r="AM9" i="12"/>
  <c r="AN27" i="12"/>
  <c r="AU27" i="12"/>
  <c r="AT16" i="12"/>
  <c r="AM16" i="12"/>
  <c r="AR11" i="12"/>
  <c r="AK11" i="12"/>
  <c r="AM10" i="12"/>
  <c r="AT10" i="12"/>
  <c r="AI33" i="13"/>
  <c r="AP33" i="13"/>
  <c r="AM10" i="13"/>
  <c r="AT10" i="13"/>
  <c r="AI21" i="13"/>
  <c r="AP21" i="13"/>
  <c r="AR22" i="13"/>
  <c r="AK22" i="13"/>
  <c r="AR14" i="13"/>
  <c r="AK14" i="13"/>
  <c r="AR18" i="13"/>
  <c r="AK18" i="13"/>
  <c r="AN31" i="13"/>
  <c r="AU31" i="13"/>
  <c r="AN19" i="13"/>
  <c r="AU19" i="13"/>
  <c r="AN15" i="13"/>
  <c r="AU15" i="13"/>
  <c r="AH9" i="13"/>
  <c r="AO9" i="13"/>
  <c r="AL24" i="13"/>
  <c r="AS24" i="13"/>
  <c r="AU37" i="14"/>
  <c r="AN37" i="14"/>
  <c r="AK32" i="14"/>
  <c r="AR32" i="14"/>
  <c r="AS17" i="14"/>
  <c r="AL17" i="14"/>
  <c r="AU31" i="14"/>
  <c r="AN31" i="14"/>
  <c r="AU19" i="14"/>
  <c r="AN19" i="14"/>
  <c r="AM30" i="14"/>
  <c r="AT30" i="14"/>
  <c r="AM28" i="14"/>
  <c r="AT28" i="14"/>
  <c r="AM29" i="14"/>
  <c r="AT29" i="14"/>
  <c r="AM16" i="14"/>
  <c r="AT16" i="14"/>
  <c r="AL12" i="14"/>
  <c r="AS12" i="14"/>
  <c r="AM14" i="14"/>
  <c r="AT14" i="14"/>
  <c r="AU27" i="14"/>
  <c r="AN27" i="14"/>
  <c r="AM22" i="14"/>
  <c r="AT22" i="14"/>
  <c r="AP22" i="13"/>
  <c r="AI22" i="13"/>
  <c r="AH14" i="13"/>
  <c r="AO14" i="13"/>
  <c r="AH18" i="13"/>
  <c r="AO18" i="13"/>
  <c r="AJ20" i="13"/>
  <c r="AQ20" i="13"/>
  <c r="AH12" i="13"/>
  <c r="AO12" i="13"/>
  <c r="AK9" i="13"/>
  <c r="AR9" i="13"/>
  <c r="AP24" i="13"/>
  <c r="AI24" i="13"/>
  <c r="AJ32" i="14"/>
  <c r="AQ32" i="14"/>
  <c r="AQ17" i="14"/>
  <c r="AJ17" i="14"/>
  <c r="AI31" i="14"/>
  <c r="AP31" i="14"/>
  <c r="AJ34" i="14"/>
  <c r="AQ34" i="14"/>
  <c r="AO28" i="14"/>
  <c r="AH28" i="14"/>
  <c r="AO20" i="14"/>
  <c r="AH20" i="14"/>
  <c r="AO26" i="14"/>
  <c r="AH26" i="14"/>
  <c r="AQ14" i="14"/>
  <c r="AJ14" i="14"/>
  <c r="AM23" i="14"/>
  <c r="AT23" i="14"/>
  <c r="AH10" i="14"/>
  <c r="AO10" i="14"/>
  <c r="AT17" i="13"/>
  <c r="AM17" i="13"/>
  <c r="AL30" i="13"/>
  <c r="AS30" i="13"/>
  <c r="AR35" i="13"/>
  <c r="AK35" i="13"/>
  <c r="AN20" i="13"/>
  <c r="AU20" i="13"/>
  <c r="AN16" i="13"/>
  <c r="AU16" i="13"/>
  <c r="AK15" i="13"/>
  <c r="AR15" i="13"/>
  <c r="AT9" i="13"/>
  <c r="AM9" i="13"/>
  <c r="AR24" i="13"/>
  <c r="AK24" i="13"/>
  <c r="AK37" i="14"/>
  <c r="AR37" i="14"/>
  <c r="AS32" i="14"/>
  <c r="AL32" i="14"/>
  <c r="AM17" i="14"/>
  <c r="AT17" i="14"/>
  <c r="AM31" i="14"/>
  <c r="AT31" i="14"/>
  <c r="AK19" i="14"/>
  <c r="AR19" i="14"/>
  <c r="AN30" i="14"/>
  <c r="AU30" i="14"/>
  <c r="AN28" i="14"/>
  <c r="AU28" i="14"/>
  <c r="AK29" i="14"/>
  <c r="AR29" i="14"/>
  <c r="AU16" i="14"/>
  <c r="AN16" i="14"/>
  <c r="AT12" i="14"/>
  <c r="AM12" i="14"/>
  <c r="AK35" i="14"/>
  <c r="AR35" i="14"/>
  <c r="AH23" i="14"/>
  <c r="AO23" i="14"/>
  <c r="AP10" i="14"/>
  <c r="AI10" i="14"/>
  <c r="AQ22" i="13"/>
  <c r="AJ22" i="13"/>
  <c r="AP30" i="13"/>
  <c r="AI30" i="13"/>
  <c r="AM31" i="13"/>
  <c r="AT31" i="13"/>
  <c r="AJ19" i="13"/>
  <c r="AQ19" i="13"/>
  <c r="AI12" i="13"/>
  <c r="AP12" i="13"/>
  <c r="AJ11" i="13"/>
  <c r="AQ11" i="13"/>
  <c r="AJ24" i="13"/>
  <c r="AQ24" i="13"/>
  <c r="AQ37" i="14"/>
  <c r="AJ37" i="14"/>
  <c r="AH21" i="14"/>
  <c r="AO21" i="14"/>
  <c r="AH31" i="14"/>
  <c r="AO31" i="14"/>
  <c r="AO34" i="14"/>
  <c r="AH34" i="14"/>
  <c r="AI36" i="14"/>
  <c r="AP36" i="14"/>
  <c r="AI29" i="14"/>
  <c r="AP29" i="14"/>
  <c r="AI16" i="14"/>
  <c r="AP16" i="14"/>
  <c r="AI13" i="14"/>
  <c r="AP13" i="14"/>
  <c r="AH35" i="14"/>
  <c r="AO35" i="14"/>
  <c r="AQ23" i="14"/>
  <c r="AJ23" i="14"/>
  <c r="AM10" i="9"/>
  <c r="AT10" i="9"/>
  <c r="AJ35" i="7"/>
  <c r="AQ35" i="7"/>
  <c r="AJ23" i="7"/>
  <c r="AQ23" i="7"/>
  <c r="AL32" i="7"/>
  <c r="AS32" i="7"/>
  <c r="AP29" i="7"/>
  <c r="AI29" i="7"/>
  <c r="AH17" i="7"/>
  <c r="AO17" i="7"/>
  <c r="AT37" i="7"/>
  <c r="AM37" i="7"/>
  <c r="AK23" i="7"/>
  <c r="AR23" i="7"/>
  <c r="AH16" i="7"/>
  <c r="AO16" i="7"/>
  <c r="AQ31" i="8"/>
  <c r="AJ31" i="8"/>
  <c r="AL13" i="13"/>
  <c r="AS13" i="13"/>
  <c r="AR26" i="7"/>
  <c r="AK26" i="7"/>
  <c r="AR36" i="7"/>
  <c r="AK36" i="7"/>
  <c r="AJ32" i="7"/>
  <c r="AQ32" i="7"/>
  <c r="AL29" i="7"/>
  <c r="AS29" i="7"/>
  <c r="AN33" i="7"/>
  <c r="AU33" i="7"/>
  <c r="AL17" i="7"/>
  <c r="AS17" i="7"/>
  <c r="AI34" i="7"/>
  <c r="AP34" i="7"/>
  <c r="AT33" i="7"/>
  <c r="AM33" i="7"/>
  <c r="AN16" i="7"/>
  <c r="AU16" i="7"/>
  <c r="AN10" i="9"/>
  <c r="AU10" i="9"/>
  <c r="AP13" i="13"/>
  <c r="AI13" i="13"/>
  <c r="AP33" i="7"/>
  <c r="AI33" i="7"/>
  <c r="AJ17" i="7"/>
  <c r="AQ17" i="7"/>
  <c r="AI36" i="7"/>
  <c r="AP36" i="7"/>
  <c r="AN22" i="7"/>
  <c r="AU22" i="7"/>
  <c r="AN25" i="7"/>
  <c r="AU25" i="7"/>
  <c r="AT25" i="7"/>
  <c r="AM25" i="7"/>
  <c r="AT23" i="7"/>
  <c r="AM23" i="7"/>
  <c r="AK35" i="7"/>
  <c r="AR35" i="7"/>
  <c r="AP17" i="7"/>
  <c r="AI17" i="7"/>
  <c r="AK21" i="7"/>
  <c r="AR21" i="7"/>
  <c r="AI18" i="10"/>
  <c r="AP18" i="10"/>
  <c r="AI18" i="14"/>
  <c r="AP18" i="14"/>
  <c r="AJ28" i="7"/>
  <c r="AQ28" i="7"/>
  <c r="AP35" i="7"/>
  <c r="AI35" i="7"/>
  <c r="AN35" i="7"/>
  <c r="AU35" i="7"/>
  <c r="AH32" i="7"/>
  <c r="AO32" i="7"/>
  <c r="AI22" i="7"/>
  <c r="AP22" i="7"/>
  <c r="AH26" i="7"/>
  <c r="AO26" i="7"/>
  <c r="AH35" i="7"/>
  <c r="AO35" i="7"/>
  <c r="AP37" i="7"/>
  <c r="AI37" i="7"/>
  <c r="AR24" i="7"/>
  <c r="AK24" i="7"/>
  <c r="AR20" i="7"/>
  <c r="AK20" i="7"/>
  <c r="AS18" i="10"/>
  <c r="AL18" i="10"/>
  <c r="AM18" i="14"/>
  <c r="AT18" i="14"/>
  <c r="AN27" i="7"/>
  <c r="AU27" i="7"/>
  <c r="AN15" i="7"/>
  <c r="AU15" i="7"/>
  <c r="AL13" i="7"/>
  <c r="AS13" i="7"/>
  <c r="AJ11" i="7"/>
  <c r="AQ11" i="7"/>
  <c r="AL14" i="7"/>
  <c r="AS14" i="7"/>
  <c r="AJ12" i="7"/>
  <c r="AQ12" i="7"/>
  <c r="AL10" i="7"/>
  <c r="AS10" i="7"/>
  <c r="AN13" i="7"/>
  <c r="AU13" i="7"/>
  <c r="AL11" i="7"/>
  <c r="AS11" i="7"/>
  <c r="AK15" i="7"/>
  <c r="AR15" i="7"/>
  <c r="AP13" i="7"/>
  <c r="AI13" i="7"/>
  <c r="AJ10" i="7"/>
  <c r="AQ10" i="7"/>
  <c r="AR10" i="11"/>
  <c r="AK10" i="11"/>
  <c r="AL10" i="11"/>
  <c r="AS10" i="11"/>
  <c r="AP30" i="4"/>
  <c r="AI30" i="4"/>
  <c r="AQ23" i="4"/>
  <c r="AJ23" i="4"/>
  <c r="AR33" i="4"/>
  <c r="AK33" i="4"/>
  <c r="AS20" i="4"/>
  <c r="AL20" i="4"/>
  <c r="AO34" i="4"/>
  <c r="AH34" i="4"/>
  <c r="AU30" i="4"/>
  <c r="AN30" i="4"/>
  <c r="AT30" i="4"/>
  <c r="AM30" i="4"/>
  <c r="AS28" i="4"/>
  <c r="AL28" i="4"/>
  <c r="AR28" i="4"/>
  <c r="AK28" i="4"/>
  <c r="AP19" i="4"/>
  <c r="AI19" i="4"/>
  <c r="AO19" i="4"/>
  <c r="AH19" i="4"/>
  <c r="AU23" i="4"/>
  <c r="AN23" i="4"/>
  <c r="AU32" i="4"/>
  <c r="AN32" i="4"/>
  <c r="AT32" i="4"/>
  <c r="AM32" i="4"/>
  <c r="AR37" i="4"/>
  <c r="AK37" i="4"/>
  <c r="AJ37" i="4"/>
  <c r="AQ37" i="4"/>
  <c r="AP35" i="4"/>
  <c r="AI35" i="4"/>
  <c r="AO35" i="4"/>
  <c r="AH35" i="4"/>
  <c r="AU33" i="4"/>
  <c r="AN33" i="4"/>
  <c r="AT31" i="4"/>
  <c r="AM31" i="4"/>
  <c r="AS31" i="4"/>
  <c r="AL31" i="4"/>
  <c r="AR29" i="4"/>
  <c r="AK29" i="4"/>
  <c r="AQ29" i="4"/>
  <c r="AJ29" i="4"/>
  <c r="AP27" i="4"/>
  <c r="AI27" i="4"/>
  <c r="AO27" i="4"/>
  <c r="AH27" i="4"/>
  <c r="AU25" i="4"/>
  <c r="AN25" i="4"/>
  <c r="AU36" i="4"/>
  <c r="AN36" i="4"/>
  <c r="AT36" i="4"/>
  <c r="AM36" i="4"/>
  <c r="AS24" i="4"/>
  <c r="AL24" i="4"/>
  <c r="AR24" i="4"/>
  <c r="AK24" i="4"/>
  <c r="AQ22" i="4"/>
  <c r="AJ22" i="4"/>
  <c r="AP22" i="4"/>
  <c r="AI22" i="4"/>
  <c r="AO20" i="4"/>
  <c r="AH20" i="4"/>
  <c r="AU18" i="4"/>
  <c r="AN18" i="4"/>
  <c r="AT18" i="4"/>
  <c r="AM18" i="4"/>
  <c r="AQ16" i="4"/>
  <c r="AJ16" i="4"/>
  <c r="AR16" i="4"/>
  <c r="AK16" i="4"/>
  <c r="AP17" i="4"/>
  <c r="AI17" i="4"/>
  <c r="AO17" i="4"/>
  <c r="AH17" i="4"/>
  <c r="AU21" i="4"/>
  <c r="AN21" i="4"/>
  <c r="AU26" i="4"/>
  <c r="AN26" i="4"/>
  <c r="AT26" i="4"/>
  <c r="AM26" i="4"/>
  <c r="AO15" i="4"/>
  <c r="AH15" i="4"/>
  <c r="AU13" i="4"/>
  <c r="AN13" i="4"/>
  <c r="AT12" i="4"/>
  <c r="AM12" i="4"/>
  <c r="AS11" i="4"/>
  <c r="AL11" i="4"/>
  <c r="AK10" i="4"/>
  <c r="AP15" i="4"/>
  <c r="AI15" i="4"/>
  <c r="AO14" i="4"/>
  <c r="AH14" i="4"/>
  <c r="AU12" i="4"/>
  <c r="AN12" i="4"/>
  <c r="AT11" i="4"/>
  <c r="AM11" i="4"/>
  <c r="AS10" i="4"/>
  <c r="AL10" i="4"/>
  <c r="AS34" i="4"/>
  <c r="AL34" i="4"/>
  <c r="AO28" i="4"/>
  <c r="AH28" i="4"/>
  <c r="AR23" i="4"/>
  <c r="AK23" i="4"/>
  <c r="AN37" i="4"/>
  <c r="AU37" i="4"/>
  <c r="AP31" i="4"/>
  <c r="AI31" i="4"/>
  <c r="AU22" i="4"/>
  <c r="AN22" i="4"/>
  <c r="AU34" i="4"/>
  <c r="AN34" i="4"/>
  <c r="AT34" i="4"/>
  <c r="AM34" i="4"/>
  <c r="AS30" i="4"/>
  <c r="AL30" i="4"/>
  <c r="AR30" i="4"/>
  <c r="AK30" i="4"/>
  <c r="AQ28" i="4"/>
  <c r="AJ28" i="4"/>
  <c r="AP28" i="4"/>
  <c r="AI28" i="4"/>
  <c r="AU19" i="4"/>
  <c r="AN19" i="4"/>
  <c r="AT23" i="4"/>
  <c r="AM23" i="4"/>
  <c r="AS23" i="4"/>
  <c r="AL23" i="4"/>
  <c r="AS32" i="4"/>
  <c r="AL32" i="4"/>
  <c r="AR32" i="4"/>
  <c r="AK32" i="4"/>
  <c r="AI37" i="4"/>
  <c r="AP37" i="4"/>
  <c r="AO37" i="4"/>
  <c r="AH37" i="4"/>
  <c r="AU35" i="4"/>
  <c r="AN35" i="4"/>
  <c r="AT33" i="4"/>
  <c r="AM33" i="4"/>
  <c r="AS33" i="4"/>
  <c r="AL33" i="4"/>
  <c r="AR31" i="4"/>
  <c r="AK31" i="4"/>
  <c r="AQ31" i="4"/>
  <c r="AJ31" i="4"/>
  <c r="AP29" i="4"/>
  <c r="AI29" i="4"/>
  <c r="AO29" i="4"/>
  <c r="AH29" i="4"/>
  <c r="AU27" i="4"/>
  <c r="AN27" i="4"/>
  <c r="AT25" i="4"/>
  <c r="AM25" i="4"/>
  <c r="AS25" i="4"/>
  <c r="AL25" i="4"/>
  <c r="AS36" i="4"/>
  <c r="AL36" i="4"/>
  <c r="AR36" i="4"/>
  <c r="AK36" i="4"/>
  <c r="AQ24" i="4"/>
  <c r="AJ24" i="4"/>
  <c r="AP24" i="4"/>
  <c r="AI24" i="4"/>
  <c r="AO22" i="4"/>
  <c r="AH22" i="4"/>
  <c r="AU20" i="4"/>
  <c r="AN20" i="4"/>
  <c r="AT20" i="4"/>
  <c r="AM20" i="4"/>
  <c r="AS18" i="4"/>
  <c r="AL18" i="4"/>
  <c r="AR18" i="4"/>
  <c r="AK18" i="4"/>
  <c r="AS16" i="4"/>
  <c r="AL16" i="4"/>
  <c r="AT16" i="4"/>
  <c r="AM16" i="4"/>
  <c r="AU17" i="4"/>
  <c r="AN17" i="4"/>
  <c r="AT21" i="4"/>
  <c r="AM21" i="4"/>
  <c r="AS21" i="4"/>
  <c r="AL21" i="4"/>
  <c r="AS26" i="4"/>
  <c r="AL26" i="4"/>
  <c r="AR26" i="4"/>
  <c r="AK26" i="4"/>
  <c r="AU15" i="4"/>
  <c r="AN15" i="4"/>
  <c r="AT14" i="4"/>
  <c r="AM14" i="4"/>
  <c r="AS13" i="4"/>
  <c r="AL13" i="4"/>
  <c r="AR12" i="4"/>
  <c r="AK12" i="4"/>
  <c r="AQ11" i="4"/>
  <c r="AJ11" i="4"/>
  <c r="AP10" i="4"/>
  <c r="AI10" i="4"/>
  <c r="AU14" i="4"/>
  <c r="AN14" i="4"/>
  <c r="AT13" i="4"/>
  <c r="AM13" i="4"/>
  <c r="AS12" i="4"/>
  <c r="AL12" i="4"/>
  <c r="AR11" i="4"/>
  <c r="AK11" i="4"/>
  <c r="AQ10" i="4"/>
  <c r="AR34" i="4"/>
  <c r="AK34" i="4"/>
  <c r="AT19" i="4"/>
  <c r="AM19" i="4"/>
  <c r="AQ32" i="4"/>
  <c r="AJ32" i="4"/>
  <c r="AS35" i="4"/>
  <c r="AL35" i="4"/>
  <c r="AO31" i="4"/>
  <c r="AH31" i="4"/>
  <c r="AT27" i="4"/>
  <c r="AM27" i="4"/>
  <c r="AR25" i="4"/>
  <c r="AK25" i="4"/>
  <c r="AQ36" i="4"/>
  <c r="AJ36" i="4"/>
  <c r="AP36" i="4"/>
  <c r="AI36" i="4"/>
  <c r="AO24" i="4"/>
  <c r="AH24" i="4"/>
  <c r="AT22" i="4"/>
  <c r="AM22" i="4"/>
  <c r="AR20" i="4"/>
  <c r="AK20" i="4"/>
  <c r="AP18" i="4"/>
  <c r="AI18" i="4"/>
  <c r="AU16" i="4"/>
  <c r="AN16" i="4"/>
  <c r="AT17" i="4"/>
  <c r="AM17" i="4"/>
  <c r="AS17" i="4"/>
  <c r="AL17" i="4"/>
  <c r="AR21" i="4"/>
  <c r="AK21" i="4"/>
  <c r="AQ21" i="4"/>
  <c r="AJ21" i="4"/>
  <c r="AQ26" i="4"/>
  <c r="AJ26" i="4"/>
  <c r="AP26" i="4"/>
  <c r="AI26" i="4"/>
  <c r="AS15" i="4"/>
  <c r="AL15" i="4"/>
  <c r="AR14" i="4"/>
  <c r="AK14" i="4"/>
  <c r="AQ13" i="4"/>
  <c r="AJ13" i="4"/>
  <c r="AP12" i="4"/>
  <c r="AI12" i="4"/>
  <c r="AO11" i="4"/>
  <c r="AT15" i="4"/>
  <c r="AM15" i="4"/>
  <c r="AS14" i="4"/>
  <c r="AL14" i="4"/>
  <c r="AR13" i="4"/>
  <c r="AK13" i="4"/>
  <c r="AQ12" i="4"/>
  <c r="AJ12" i="4"/>
  <c r="AP11" i="4"/>
  <c r="AI11" i="4"/>
  <c r="AO10" i="4"/>
  <c r="AH10" i="4"/>
  <c r="AQ30" i="4"/>
  <c r="AJ30" i="4"/>
  <c r="AS19" i="4"/>
  <c r="AL19" i="4"/>
  <c r="AP32" i="4"/>
  <c r="AI32" i="4"/>
  <c r="AT35" i="4"/>
  <c r="AM35" i="4"/>
  <c r="AQ33" i="4"/>
  <c r="AJ33" i="4"/>
  <c r="AU29" i="4"/>
  <c r="AN29" i="4"/>
  <c r="AS27" i="4"/>
  <c r="AL27" i="4"/>
  <c r="AQ25" i="4"/>
  <c r="AJ25" i="4"/>
  <c r="AQ18" i="4"/>
  <c r="AJ18" i="4"/>
  <c r="AQ34" i="4"/>
  <c r="AJ34" i="4"/>
  <c r="AP34" i="4"/>
  <c r="AI34" i="4"/>
  <c r="AO30" i="4"/>
  <c r="AH30" i="4"/>
  <c r="AU28" i="4"/>
  <c r="AN28" i="4"/>
  <c r="AT28" i="4"/>
  <c r="AM28" i="4"/>
  <c r="AR19" i="4"/>
  <c r="AK19" i="4"/>
  <c r="AQ19" i="4"/>
  <c r="AJ19" i="4"/>
  <c r="AP23" i="4"/>
  <c r="AI23" i="4"/>
  <c r="AO23" i="4"/>
  <c r="AH23" i="4"/>
  <c r="AO32" i="4"/>
  <c r="AH32" i="4"/>
  <c r="AM37" i="4"/>
  <c r="AT37" i="4"/>
  <c r="AS37" i="4"/>
  <c r="AL37" i="4"/>
  <c r="AR35" i="4"/>
  <c r="AK35" i="4"/>
  <c r="AQ35" i="4"/>
  <c r="AJ35" i="4"/>
  <c r="AP33" i="4"/>
  <c r="AI33" i="4"/>
  <c r="AO33" i="4"/>
  <c r="AH33" i="4"/>
  <c r="AU31" i="4"/>
  <c r="AN31" i="4"/>
  <c r="AT29" i="4"/>
  <c r="AM29" i="4"/>
  <c r="AS29" i="4"/>
  <c r="AL29" i="4"/>
  <c r="AR27" i="4"/>
  <c r="AK27" i="4"/>
  <c r="AQ27" i="4"/>
  <c r="AJ27" i="4"/>
  <c r="AP25" i="4"/>
  <c r="AI25" i="4"/>
  <c r="AO25" i="4"/>
  <c r="AH25" i="4"/>
  <c r="AO36" i="4"/>
  <c r="AH36" i="4"/>
  <c r="AU24" i="4"/>
  <c r="AN24" i="4"/>
  <c r="AT24" i="4"/>
  <c r="AM24" i="4"/>
  <c r="AS22" i="4"/>
  <c r="AL22" i="4"/>
  <c r="AR22" i="4"/>
  <c r="AK22" i="4"/>
  <c r="AQ20" i="4"/>
  <c r="AJ20" i="4"/>
  <c r="AP20" i="4"/>
  <c r="AI20" i="4"/>
  <c r="AO18" i="4"/>
  <c r="AH18" i="4"/>
  <c r="AO16" i="4"/>
  <c r="AH16" i="4"/>
  <c r="AP16" i="4"/>
  <c r="AI16" i="4"/>
  <c r="AR17" i="4"/>
  <c r="AK17" i="4"/>
  <c r="AQ17" i="4"/>
  <c r="AJ17" i="4"/>
  <c r="AP21" i="4"/>
  <c r="AI21" i="4"/>
  <c r="AO21" i="4"/>
  <c r="AH21" i="4"/>
  <c r="AO26" i="4"/>
  <c r="AH26" i="4"/>
  <c r="AQ15" i="4"/>
  <c r="AJ15" i="4"/>
  <c r="AP14" i="4"/>
  <c r="AI14" i="4"/>
  <c r="AO13" i="4"/>
  <c r="AH13" i="4"/>
  <c r="AU11" i="4"/>
  <c r="AN11" i="4"/>
  <c r="AT10" i="4"/>
  <c r="AM10" i="4"/>
  <c r="AR15" i="4"/>
  <c r="AK15" i="4"/>
  <c r="AQ14" i="4"/>
  <c r="AJ14" i="4"/>
  <c r="AP13" i="4"/>
  <c r="AI13" i="4"/>
  <c r="AO12" i="4"/>
  <c r="AH12" i="4"/>
  <c r="AU10" i="4"/>
  <c r="AN10" i="4"/>
  <c r="I8" i="13"/>
  <c r="N8" i="13"/>
  <c r="O8" i="13"/>
  <c r="L8" i="13"/>
  <c r="M8" i="13"/>
  <c r="J8" i="13"/>
  <c r="K8" i="13"/>
  <c r="Q28" i="2"/>
  <c r="X28" i="2"/>
  <c r="V28" i="2"/>
  <c r="AL28" i="2" s="1"/>
  <c r="W28" i="2"/>
  <c r="T28" i="2"/>
  <c r="R28" i="2"/>
  <c r="U28" i="2"/>
  <c r="S28" i="2"/>
  <c r="Q18" i="2"/>
  <c r="X18" i="2"/>
  <c r="AN18" i="2" s="1"/>
  <c r="V18" i="2"/>
  <c r="T18" i="2"/>
  <c r="R18" i="2"/>
  <c r="W18" i="2"/>
  <c r="S18" i="2"/>
  <c r="U18" i="2"/>
  <c r="Q16" i="2"/>
  <c r="X16" i="2"/>
  <c r="V16" i="2"/>
  <c r="AL16" i="2" s="1"/>
  <c r="T16" i="2"/>
  <c r="R16" i="2"/>
  <c r="U16" i="2"/>
  <c r="W16" i="2"/>
  <c r="S16" i="2"/>
  <c r="Q14" i="2"/>
  <c r="X14" i="2"/>
  <c r="AN14" i="2" s="1"/>
  <c r="V14" i="2"/>
  <c r="T14" i="2"/>
  <c r="R14" i="2"/>
  <c r="W14" i="2"/>
  <c r="S14" i="2"/>
  <c r="U14" i="2"/>
  <c r="Q12" i="2"/>
  <c r="X12" i="2"/>
  <c r="V12" i="2"/>
  <c r="AL12" i="2" s="1"/>
  <c r="T12" i="2"/>
  <c r="R12" i="2"/>
  <c r="U12" i="2"/>
  <c r="W12" i="2"/>
  <c r="S12" i="2"/>
  <c r="Q10" i="2"/>
  <c r="X10" i="2"/>
  <c r="AN10" i="2" s="1"/>
  <c r="V10" i="2"/>
  <c r="T10" i="2"/>
  <c r="R10" i="2"/>
  <c r="W10" i="2"/>
  <c r="S10" i="2"/>
  <c r="U10" i="2"/>
  <c r="Z21" i="2"/>
  <c r="AF21" i="2"/>
  <c r="AD21" i="2"/>
  <c r="AR21" i="2" s="1"/>
  <c r="AB21" i="2"/>
  <c r="AE21" i="2"/>
  <c r="AA21" i="2"/>
  <c r="AG21" i="2"/>
  <c r="AC21" i="2"/>
  <c r="Z23" i="2"/>
  <c r="AF23" i="2"/>
  <c r="AT23" i="2" s="1"/>
  <c r="AD23" i="2"/>
  <c r="AB23" i="2"/>
  <c r="AG23" i="2"/>
  <c r="AC23" i="2"/>
  <c r="AA23" i="2"/>
  <c r="AE23" i="2"/>
  <c r="Z25" i="2"/>
  <c r="AF25" i="2"/>
  <c r="AD25" i="2"/>
  <c r="AR25" i="2" s="1"/>
  <c r="AB25" i="2"/>
  <c r="AE25" i="2"/>
  <c r="AA25" i="2"/>
  <c r="AC25" i="2"/>
  <c r="AG25" i="2"/>
  <c r="Z27" i="2"/>
  <c r="AF27" i="2"/>
  <c r="AT27" i="2" s="1"/>
  <c r="AD27" i="2"/>
  <c r="AB27" i="2"/>
  <c r="AG27" i="2"/>
  <c r="AC27" i="2"/>
  <c r="AE27" i="2"/>
  <c r="AA27" i="2"/>
  <c r="Z28" i="2"/>
  <c r="AG28" i="2"/>
  <c r="AE28" i="2"/>
  <c r="AS28" i="2" s="1"/>
  <c r="AC28" i="2"/>
  <c r="AA28" i="2"/>
  <c r="AD28" i="2"/>
  <c r="AF28" i="2"/>
  <c r="AB28" i="2"/>
  <c r="Z30" i="2"/>
  <c r="AG30" i="2"/>
  <c r="AU30" i="2" s="1"/>
  <c r="AE30" i="2"/>
  <c r="AC30" i="2"/>
  <c r="AA30" i="2"/>
  <c r="AF30" i="2"/>
  <c r="AB30" i="2"/>
  <c r="AD30" i="2"/>
  <c r="Z32" i="2"/>
  <c r="AG32" i="2"/>
  <c r="AE32" i="2"/>
  <c r="AS32" i="2" s="1"/>
  <c r="AC32" i="2"/>
  <c r="AA32" i="2"/>
  <c r="AD32" i="2"/>
  <c r="AB32" i="2"/>
  <c r="AF32" i="2"/>
  <c r="Z34" i="2"/>
  <c r="AG34" i="2"/>
  <c r="AU34" i="2" s="1"/>
  <c r="AE34" i="2"/>
  <c r="AC34" i="2"/>
  <c r="AA34" i="2"/>
  <c r="AF34" i="2"/>
  <c r="AB34" i="2"/>
  <c r="AD34" i="2"/>
  <c r="Z36" i="2"/>
  <c r="AG36" i="2"/>
  <c r="AE36" i="2"/>
  <c r="AS36" i="2" s="1"/>
  <c r="AC36" i="2"/>
  <c r="AA36" i="2"/>
  <c r="AD36" i="2"/>
  <c r="AF36" i="2"/>
  <c r="AB36" i="2"/>
  <c r="Z29" i="2"/>
  <c r="AF29" i="2"/>
  <c r="AD29" i="2"/>
  <c r="AR29" i="2" s="1"/>
  <c r="AB29" i="2"/>
  <c r="AE29" i="2"/>
  <c r="AA29" i="2"/>
  <c r="AG29" i="2"/>
  <c r="AC29" i="2"/>
  <c r="Z31" i="2"/>
  <c r="AF31" i="2"/>
  <c r="AT31" i="2" s="1"/>
  <c r="AD31" i="2"/>
  <c r="AB31" i="2"/>
  <c r="AG31" i="2"/>
  <c r="AC31" i="2"/>
  <c r="AA31" i="2"/>
  <c r="AE31" i="2"/>
  <c r="Z33" i="2"/>
  <c r="AF33" i="2"/>
  <c r="AD33" i="2"/>
  <c r="AR33" i="2" s="1"/>
  <c r="AB33" i="2"/>
  <c r="AE33" i="2"/>
  <c r="AA33" i="2"/>
  <c r="AC33" i="2"/>
  <c r="AG33" i="2"/>
  <c r="Z35" i="2"/>
  <c r="AF35" i="2"/>
  <c r="AT35" i="2" s="1"/>
  <c r="AD35" i="2"/>
  <c r="AB35" i="2"/>
  <c r="AG35" i="2"/>
  <c r="AC35" i="2"/>
  <c r="AE35" i="2"/>
  <c r="AA35" i="2"/>
  <c r="Q26" i="2"/>
  <c r="X26" i="2"/>
  <c r="AN26" i="2" s="1"/>
  <c r="V26" i="2"/>
  <c r="AL26" i="2" s="1"/>
  <c r="T26" i="2"/>
  <c r="AJ26" i="2" s="1"/>
  <c r="R26" i="2"/>
  <c r="AH26" i="2" s="1"/>
  <c r="W26" i="2"/>
  <c r="AM26" i="2" s="1"/>
  <c r="U26" i="2"/>
  <c r="AK26" i="2" s="1"/>
  <c r="S26" i="2"/>
  <c r="AI26" i="2" s="1"/>
  <c r="Z24" i="2"/>
  <c r="AG24" i="2"/>
  <c r="AE24" i="2"/>
  <c r="AS24" i="2" s="1"/>
  <c r="AC24" i="2"/>
  <c r="AA24" i="2"/>
  <c r="AD24" i="2"/>
  <c r="AB24" i="2"/>
  <c r="AF24" i="2"/>
  <c r="Q22" i="2"/>
  <c r="X22" i="2"/>
  <c r="AN22" i="2" s="1"/>
  <c r="V22" i="2"/>
  <c r="AL22" i="2" s="1"/>
  <c r="T22" i="2"/>
  <c r="AJ22" i="2" s="1"/>
  <c r="R22" i="2"/>
  <c r="AH22" i="2" s="1"/>
  <c r="W22" i="2"/>
  <c r="AM22" i="2" s="1"/>
  <c r="U22" i="2"/>
  <c r="AK22" i="2" s="1"/>
  <c r="S22" i="2"/>
  <c r="AI22" i="2" s="1"/>
  <c r="Z20" i="2"/>
  <c r="AG20" i="2"/>
  <c r="AE20" i="2"/>
  <c r="AS20" i="2" s="1"/>
  <c r="AC20" i="2"/>
  <c r="AA20" i="2"/>
  <c r="AD20" i="2"/>
  <c r="AF20" i="2"/>
  <c r="AB20" i="2"/>
  <c r="Z18" i="2"/>
  <c r="AG18" i="2"/>
  <c r="AU18" i="2" s="1"/>
  <c r="AE18" i="2"/>
  <c r="AC18" i="2"/>
  <c r="AA18" i="2"/>
  <c r="AF18" i="2"/>
  <c r="AB18" i="2"/>
  <c r="AD18" i="2"/>
  <c r="Z16" i="2"/>
  <c r="AG16" i="2"/>
  <c r="AE16" i="2"/>
  <c r="AS16" i="2" s="1"/>
  <c r="AC16" i="2"/>
  <c r="AA16" i="2"/>
  <c r="AD16" i="2"/>
  <c r="AB16" i="2"/>
  <c r="AF16" i="2"/>
  <c r="Z14" i="2"/>
  <c r="AG14" i="2"/>
  <c r="AU14" i="2" s="1"/>
  <c r="AE14" i="2"/>
  <c r="AC14" i="2"/>
  <c r="AA14" i="2"/>
  <c r="AF14" i="2"/>
  <c r="AB14" i="2"/>
  <c r="AD14" i="2"/>
  <c r="Z12" i="2"/>
  <c r="AG12" i="2"/>
  <c r="AE12" i="2"/>
  <c r="AS12" i="2" s="1"/>
  <c r="AC12" i="2"/>
  <c r="AA12" i="2"/>
  <c r="AF12" i="2"/>
  <c r="AB12" i="2"/>
  <c r="AD12" i="2"/>
  <c r="Z10" i="2"/>
  <c r="AG10" i="2"/>
  <c r="AU10" i="2" s="1"/>
  <c r="AE10" i="2"/>
  <c r="AC10" i="2"/>
  <c r="AA10" i="2"/>
  <c r="AD10" i="2"/>
  <c r="AF10" i="2"/>
  <c r="AB10" i="2"/>
  <c r="Q21" i="2"/>
  <c r="W21" i="2"/>
  <c r="U21" i="2"/>
  <c r="AK21" i="2" s="1"/>
  <c r="S21" i="2"/>
  <c r="X21" i="2"/>
  <c r="V21" i="2"/>
  <c r="R21" i="2"/>
  <c r="T21" i="2"/>
  <c r="Q23" i="2"/>
  <c r="W23" i="2"/>
  <c r="AM23" i="2" s="1"/>
  <c r="U23" i="2"/>
  <c r="S23" i="2"/>
  <c r="X23" i="2"/>
  <c r="V23" i="2"/>
  <c r="T23" i="2"/>
  <c r="R23" i="2"/>
  <c r="Q25" i="2"/>
  <c r="W25" i="2"/>
  <c r="U25" i="2"/>
  <c r="AK25" i="2" s="1"/>
  <c r="S25" i="2"/>
  <c r="X25" i="2"/>
  <c r="V25" i="2"/>
  <c r="T25" i="2"/>
  <c r="R25" i="2"/>
  <c r="Q27" i="2"/>
  <c r="W27" i="2"/>
  <c r="AM27" i="2" s="1"/>
  <c r="U27" i="2"/>
  <c r="S27" i="2"/>
  <c r="X27" i="2"/>
  <c r="V27" i="2"/>
  <c r="T27" i="2"/>
  <c r="R27" i="2"/>
  <c r="Q30" i="2"/>
  <c r="X30" i="2"/>
  <c r="AN30" i="2" s="1"/>
  <c r="V30" i="2"/>
  <c r="T30" i="2"/>
  <c r="R30" i="2"/>
  <c r="U30" i="2"/>
  <c r="W30" i="2"/>
  <c r="S30" i="2"/>
  <c r="Q32" i="2"/>
  <c r="X32" i="2"/>
  <c r="V32" i="2"/>
  <c r="AL32" i="2" s="1"/>
  <c r="T32" i="2"/>
  <c r="R32" i="2"/>
  <c r="W32" i="2"/>
  <c r="S32" i="2"/>
  <c r="U32" i="2"/>
  <c r="Q34" i="2"/>
  <c r="X34" i="2"/>
  <c r="AN34" i="2" s="1"/>
  <c r="V34" i="2"/>
  <c r="T34" i="2"/>
  <c r="R34" i="2"/>
  <c r="U34" i="2"/>
  <c r="W34" i="2"/>
  <c r="S34" i="2"/>
  <c r="Q36" i="2"/>
  <c r="X36" i="2"/>
  <c r="V36" i="2"/>
  <c r="AL36" i="2" s="1"/>
  <c r="T36" i="2"/>
  <c r="R36" i="2"/>
  <c r="W36" i="2"/>
  <c r="S36" i="2"/>
  <c r="U36" i="2"/>
  <c r="Q29" i="2"/>
  <c r="W29" i="2"/>
  <c r="U29" i="2"/>
  <c r="AK29" i="2" s="1"/>
  <c r="S29" i="2"/>
  <c r="X29" i="2"/>
  <c r="T29" i="2"/>
  <c r="V29" i="2"/>
  <c r="R29" i="2"/>
  <c r="Q31" i="2"/>
  <c r="W31" i="2"/>
  <c r="AM31" i="2" s="1"/>
  <c r="U31" i="2"/>
  <c r="S31" i="2"/>
  <c r="V31" i="2"/>
  <c r="R31" i="2"/>
  <c r="X31" i="2"/>
  <c r="T31" i="2"/>
  <c r="Q33" i="2"/>
  <c r="W33" i="2"/>
  <c r="U33" i="2"/>
  <c r="AK33" i="2" s="1"/>
  <c r="S33" i="2"/>
  <c r="X33" i="2"/>
  <c r="T33" i="2"/>
  <c r="V33" i="2"/>
  <c r="R33" i="2"/>
  <c r="Q35" i="2"/>
  <c r="W35" i="2"/>
  <c r="AM35" i="2" s="1"/>
  <c r="U35" i="2"/>
  <c r="S35" i="2"/>
  <c r="V35" i="2"/>
  <c r="R35" i="2"/>
  <c r="X35" i="2"/>
  <c r="T35" i="2"/>
  <c r="J31" i="2"/>
  <c r="J23" i="2"/>
  <c r="I35" i="2"/>
  <c r="I31" i="2"/>
  <c r="I27" i="2"/>
  <c r="I23" i="2"/>
  <c r="J33" i="2"/>
  <c r="J25" i="2"/>
  <c r="I32" i="2"/>
  <c r="I28" i="2"/>
  <c r="I24" i="2"/>
  <c r="I20" i="2"/>
  <c r="I16" i="2"/>
  <c r="I12" i="2"/>
  <c r="N10" i="2"/>
  <c r="L12" i="2"/>
  <c r="N14" i="2"/>
  <c r="L16" i="2"/>
  <c r="N18" i="2"/>
  <c r="L20" i="2"/>
  <c r="K21" i="2"/>
  <c r="O21" i="2"/>
  <c r="M23" i="2"/>
  <c r="L24" i="2"/>
  <c r="K25" i="2"/>
  <c r="O25" i="2"/>
  <c r="M27" i="2"/>
  <c r="L28" i="2"/>
  <c r="K29" i="2"/>
  <c r="O29" i="2"/>
  <c r="N30" i="2"/>
  <c r="M31" i="2"/>
  <c r="L32" i="2"/>
  <c r="K33" i="2"/>
  <c r="O33" i="2"/>
  <c r="N34" i="2"/>
  <c r="M35" i="2"/>
  <c r="L36" i="2"/>
  <c r="I36" i="2"/>
  <c r="J12" i="2"/>
  <c r="J16" i="2"/>
  <c r="J20" i="2"/>
  <c r="J24" i="2"/>
  <c r="J28" i="2"/>
  <c r="J32" i="2"/>
  <c r="J36" i="2"/>
  <c r="M10" i="2"/>
  <c r="K12" i="2"/>
  <c r="O12" i="2"/>
  <c r="M14" i="2"/>
  <c r="K16" i="2"/>
  <c r="O16" i="2"/>
  <c r="M18" i="2"/>
  <c r="K20" i="2"/>
  <c r="O20" i="2"/>
  <c r="N21" i="2"/>
  <c r="L23" i="2"/>
  <c r="K24" i="2"/>
  <c r="O24" i="2"/>
  <c r="N25" i="2"/>
  <c r="L27" i="2"/>
  <c r="K28" i="2"/>
  <c r="O28" i="2"/>
  <c r="N29" i="2"/>
  <c r="M30" i="2"/>
  <c r="L31" i="2"/>
  <c r="K32" i="2"/>
  <c r="O32" i="2"/>
  <c r="N33" i="2"/>
  <c r="M34" i="2"/>
  <c r="L35" i="2"/>
  <c r="K36" i="2"/>
  <c r="O36" i="2"/>
  <c r="L10" i="2"/>
  <c r="J35" i="2"/>
  <c r="J27" i="2"/>
  <c r="I33" i="2"/>
  <c r="I29" i="2"/>
  <c r="I25" i="2"/>
  <c r="I21" i="2"/>
  <c r="J29" i="2"/>
  <c r="J21" i="2"/>
  <c r="I34" i="2"/>
  <c r="I30" i="2"/>
  <c r="I18" i="2"/>
  <c r="I14" i="2"/>
  <c r="I10" i="2"/>
  <c r="N12" i="2"/>
  <c r="L14" i="2"/>
  <c r="N16" i="2"/>
  <c r="L18" i="2"/>
  <c r="N20" i="2"/>
  <c r="M21" i="2"/>
  <c r="K23" i="2"/>
  <c r="O23" i="2"/>
  <c r="N24" i="2"/>
  <c r="M25" i="2"/>
  <c r="K27" i="2"/>
  <c r="O27" i="2"/>
  <c r="N28" i="2"/>
  <c r="M29" i="2"/>
  <c r="L30" i="2"/>
  <c r="K31" i="2"/>
  <c r="O31" i="2"/>
  <c r="N32" i="2"/>
  <c r="M33" i="2"/>
  <c r="L34" i="2"/>
  <c r="K35" i="2"/>
  <c r="O35" i="2"/>
  <c r="N36" i="2"/>
  <c r="J10" i="2"/>
  <c r="J14" i="2"/>
  <c r="J18" i="2"/>
  <c r="J30" i="2"/>
  <c r="J34" i="2"/>
  <c r="K10" i="2"/>
  <c r="K14" i="2"/>
  <c r="K18" i="2"/>
  <c r="K30" i="2"/>
  <c r="K34" i="2"/>
  <c r="H12" i="3"/>
  <c r="K12" i="3"/>
  <c r="L12" i="3" s="1"/>
  <c r="I12" i="3"/>
  <c r="J12" i="3" s="1"/>
  <c r="G16" i="2"/>
  <c r="G12" i="2"/>
  <c r="E23" i="2"/>
  <c r="E27" i="2"/>
  <c r="E34" i="2"/>
  <c r="E36" i="2"/>
  <c r="E29" i="2"/>
  <c r="E31" i="2"/>
  <c r="E33" i="2"/>
  <c r="E35" i="2"/>
  <c r="E26" i="2"/>
  <c r="G24" i="2"/>
  <c r="E22" i="2"/>
  <c r="G20" i="2"/>
  <c r="E18" i="2"/>
  <c r="E16" i="2"/>
  <c r="E14" i="2"/>
  <c r="E12" i="2"/>
  <c r="E10" i="2"/>
  <c r="G21" i="2"/>
  <c r="G23" i="2"/>
  <c r="G25" i="2"/>
  <c r="G27" i="2"/>
  <c r="G30" i="2"/>
  <c r="G32" i="2"/>
  <c r="G34" i="2"/>
  <c r="G36" i="2"/>
  <c r="G29" i="2"/>
  <c r="G31" i="2"/>
  <c r="G33" i="2"/>
  <c r="G35" i="2"/>
  <c r="G18" i="2"/>
  <c r="G14" i="2"/>
  <c r="G10" i="2"/>
  <c r="E21" i="2"/>
  <c r="E25" i="2"/>
  <c r="G28" i="2"/>
  <c r="E30" i="2"/>
  <c r="E32" i="2"/>
  <c r="AQ18" i="2" l="1"/>
  <c r="AJ18" i="2"/>
  <c r="AQ27" i="2"/>
  <c r="AJ27" i="2"/>
  <c r="AH29" i="2"/>
  <c r="AO29" i="2"/>
  <c r="AQ20" i="2"/>
  <c r="AJ20" i="2"/>
  <c r="AQ33" i="2"/>
  <c r="AJ33" i="2"/>
  <c r="AO12" i="2"/>
  <c r="AH12" i="2"/>
  <c r="AQ34" i="2"/>
  <c r="AJ34" i="2"/>
  <c r="AQ10" i="2"/>
  <c r="AJ10" i="2"/>
  <c r="AP14" i="2"/>
  <c r="AI14" i="2"/>
  <c r="AQ35" i="2"/>
  <c r="AJ35" i="2"/>
  <c r="AU31" i="2"/>
  <c r="AN31" i="2"/>
  <c r="AT28" i="2"/>
  <c r="AM28" i="2"/>
  <c r="AT24" i="2"/>
  <c r="AM24" i="2"/>
  <c r="AT20" i="2"/>
  <c r="AM20" i="2"/>
  <c r="AT12" i="2"/>
  <c r="AM12" i="2"/>
  <c r="AO30" i="2"/>
  <c r="AH30" i="2"/>
  <c r="AH21" i="2"/>
  <c r="AO21" i="2"/>
  <c r="AI27" i="2"/>
  <c r="AP27" i="2"/>
  <c r="AQ36" i="2"/>
  <c r="AJ36" i="2"/>
  <c r="AN32" i="2"/>
  <c r="AU32" i="2"/>
  <c r="AM29" i="2"/>
  <c r="AT29" i="2"/>
  <c r="AM25" i="2"/>
  <c r="AT25" i="2"/>
  <c r="AM21" i="2"/>
  <c r="AT21" i="2"/>
  <c r="AN16" i="2"/>
  <c r="AU16" i="2"/>
  <c r="AQ12" i="2"/>
  <c r="AJ12" i="2"/>
  <c r="AP28" i="2"/>
  <c r="AI28" i="2"/>
  <c r="AP12" i="2"/>
  <c r="AI12" i="2"/>
  <c r="AM34" i="2"/>
  <c r="AT34" i="2"/>
  <c r="AL31" i="2"/>
  <c r="AS31" i="2"/>
  <c r="AK28" i="2"/>
  <c r="AR28" i="2"/>
  <c r="AK24" i="2"/>
  <c r="AR24" i="2"/>
  <c r="AK20" i="2"/>
  <c r="AR20" i="2"/>
  <c r="AK12" i="2"/>
  <c r="AR12" i="2"/>
  <c r="AO20" i="2"/>
  <c r="AH20" i="2"/>
  <c r="AI25" i="2"/>
  <c r="AP25" i="2"/>
  <c r="AO31" i="2"/>
  <c r="AH31" i="2"/>
  <c r="AP30" i="2"/>
  <c r="AI30" i="2"/>
  <c r="AK30" i="2"/>
  <c r="AR30" i="2"/>
  <c r="AO14" i="2"/>
  <c r="AH14" i="2"/>
  <c r="AS34" i="2"/>
  <c r="AL34" i="2"/>
  <c r="AQ28" i="2"/>
  <c r="AJ28" i="2"/>
  <c r="AP36" i="2"/>
  <c r="AI36" i="2"/>
  <c r="AK36" i="2"/>
  <c r="AR36" i="2"/>
  <c r="AU21" i="2"/>
  <c r="AN21" i="2"/>
  <c r="AO28" i="2"/>
  <c r="AH28" i="2"/>
  <c r="AJ30" i="2"/>
  <c r="AQ30" i="2"/>
  <c r="AP34" i="2"/>
  <c r="AI34" i="2"/>
  <c r="AP10" i="2"/>
  <c r="AI10" i="2"/>
  <c r="AK34" i="2"/>
  <c r="AR34" i="2"/>
  <c r="AQ31" i="2"/>
  <c r="AJ31" i="2"/>
  <c r="AU27" i="2"/>
  <c r="AN27" i="2"/>
  <c r="AU23" i="2"/>
  <c r="AN23" i="2"/>
  <c r="AK18" i="2"/>
  <c r="AR18" i="2"/>
  <c r="AO10" i="2"/>
  <c r="AH10" i="2"/>
  <c r="AO34" i="2"/>
  <c r="AH34" i="2"/>
  <c r="AO25" i="2"/>
  <c r="AH25" i="2"/>
  <c r="AI35" i="2"/>
  <c r="AP35" i="2"/>
  <c r="AR35" i="2"/>
  <c r="AK35" i="2"/>
  <c r="AQ32" i="2"/>
  <c r="AJ32" i="2"/>
  <c r="AU28" i="2"/>
  <c r="AN28" i="2"/>
  <c r="AN24" i="2"/>
  <c r="AU24" i="2"/>
  <c r="AU20" i="2"/>
  <c r="AN20" i="2"/>
  <c r="AQ16" i="2"/>
  <c r="AJ16" i="2"/>
  <c r="AS10" i="2"/>
  <c r="AL10" i="2"/>
  <c r="AI24" i="2"/>
  <c r="AP24" i="2"/>
  <c r="AO36" i="2"/>
  <c r="AH36" i="2"/>
  <c r="AU33" i="2"/>
  <c r="AN33" i="2"/>
  <c r="AT30" i="2"/>
  <c r="AM30" i="2"/>
  <c r="AS27" i="2"/>
  <c r="AL27" i="2"/>
  <c r="AL23" i="2"/>
  <c r="AS23" i="2"/>
  <c r="AM18" i="2"/>
  <c r="AT18" i="2"/>
  <c r="AM10" i="2"/>
  <c r="AT10" i="2"/>
  <c r="AO24" i="2"/>
  <c r="AH24" i="2"/>
  <c r="AI33" i="2"/>
  <c r="AP33" i="2"/>
  <c r="AO35" i="2"/>
  <c r="AH35" i="2"/>
  <c r="AT36" i="2"/>
  <c r="AM36" i="2"/>
  <c r="AQ23" i="2"/>
  <c r="AJ23" i="2"/>
  <c r="AK10" i="2"/>
  <c r="AR10" i="2"/>
  <c r="AS14" i="2"/>
  <c r="AL14" i="2"/>
  <c r="AU29" i="2"/>
  <c r="AN29" i="2"/>
  <c r="AO23" i="2"/>
  <c r="AH23" i="2"/>
  <c r="AS33" i="2"/>
  <c r="AL33" i="2"/>
  <c r="AT16" i="2"/>
  <c r="AM16" i="2"/>
  <c r="AI21" i="2"/>
  <c r="AP21" i="2"/>
  <c r="AR31" i="2"/>
  <c r="AK31" i="2"/>
  <c r="AQ24" i="2"/>
  <c r="AJ24" i="2"/>
  <c r="AP20" i="2"/>
  <c r="AI20" i="2"/>
  <c r="AU25" i="2"/>
  <c r="AN25" i="2"/>
  <c r="AK16" i="2"/>
  <c r="AR16" i="2"/>
  <c r="AI23" i="2"/>
  <c r="AP23" i="2"/>
  <c r="AJ14" i="2"/>
  <c r="AQ14" i="2"/>
  <c r="AP18" i="2"/>
  <c r="AI18" i="2"/>
  <c r="AU35" i="2"/>
  <c r="AN35" i="2"/>
  <c r="AT32" i="2"/>
  <c r="AM32" i="2"/>
  <c r="AS29" i="2"/>
  <c r="AL29" i="2"/>
  <c r="AS25" i="2"/>
  <c r="AL25" i="2"/>
  <c r="AS21" i="2"/>
  <c r="AL21" i="2"/>
  <c r="AK14" i="2"/>
  <c r="AR14" i="2"/>
  <c r="AO18" i="2"/>
  <c r="AH18" i="2"/>
  <c r="AI29" i="2"/>
  <c r="AP29" i="2"/>
  <c r="AO33" i="2"/>
  <c r="AH33" i="2"/>
  <c r="AU36" i="2"/>
  <c r="AN36" i="2"/>
  <c r="AM33" i="2"/>
  <c r="AT33" i="2"/>
  <c r="AS30" i="2"/>
  <c r="AL30" i="2"/>
  <c r="AR27" i="2"/>
  <c r="AK27" i="2"/>
  <c r="AR23" i="2"/>
  <c r="AK23" i="2"/>
  <c r="AS18" i="2"/>
  <c r="AL18" i="2"/>
  <c r="AU12" i="2"/>
  <c r="AN12" i="2"/>
  <c r="AI32" i="2"/>
  <c r="AP32" i="2"/>
  <c r="AI16" i="2"/>
  <c r="AP16" i="2"/>
  <c r="AS35" i="2"/>
  <c r="AL35" i="2"/>
  <c r="AK32" i="2"/>
  <c r="AR32" i="2"/>
  <c r="AQ29" i="2"/>
  <c r="AJ29" i="2"/>
  <c r="AQ25" i="2"/>
  <c r="AJ25" i="2"/>
  <c r="AQ21" i="2"/>
  <c r="AJ21" i="2"/>
  <c r="AT14" i="2"/>
  <c r="AM14" i="2"/>
  <c r="AO16" i="2"/>
  <c r="AH16" i="2"/>
  <c r="AO32" i="2"/>
  <c r="AH32" i="2"/>
  <c r="AO27" i="2"/>
  <c r="AH27" i="2"/>
  <c r="AI31" i="2"/>
  <c r="AP31" i="2"/>
  <c r="AR8" i="13"/>
  <c r="AK8" i="13"/>
  <c r="AJ8" i="13"/>
  <c r="AQ8" i="13"/>
  <c r="AN8" i="13"/>
  <c r="AU8" i="13"/>
  <c r="AI8" i="13"/>
  <c r="AP8" i="13"/>
  <c r="AM8" i="13"/>
  <c r="AT8" i="13"/>
  <c r="AL8" i="13"/>
  <c r="AS8" i="13"/>
  <c r="AH8" i="13"/>
  <c r="AO8" i="13"/>
</calcChain>
</file>

<file path=xl/comments1.xml><?xml version="1.0" encoding="utf-8"?>
<comments xmlns="http://schemas.openxmlformats.org/spreadsheetml/2006/main">
  <authors>
    <author>Steven De Looze</author>
  </authors>
  <commentList>
    <comment ref="H10" authorId="0" shapeId="0">
      <text>
        <r>
          <rPr>
            <b/>
            <sz val="9"/>
            <color indexed="81"/>
            <rFont val="Tahoma"/>
            <charset val="1"/>
          </rPr>
          <t>Steven De Looze:</t>
        </r>
        <r>
          <rPr>
            <sz val="9"/>
            <color indexed="81"/>
            <rFont val="Tahoma"/>
            <charset val="1"/>
          </rPr>
          <t xml:space="preserve">
Het nieuwe NAR-minimum verhoogd met de helfst van het verschil met het nieuwe sectoraal minimumloon.</t>
        </r>
      </text>
    </comment>
  </commentList>
</comments>
</file>

<file path=xl/sharedStrings.xml><?xml version="1.0" encoding="utf-8"?>
<sst xmlns="http://schemas.openxmlformats.org/spreadsheetml/2006/main" count="1689" uniqueCount="131">
  <si>
    <t>FASE 1</t>
  </si>
  <si>
    <t>FASE 2</t>
  </si>
  <si>
    <t>FASE 3</t>
  </si>
  <si>
    <t>FASE 4</t>
  </si>
  <si>
    <t>FASE 5</t>
  </si>
  <si>
    <t>FASE 6</t>
  </si>
  <si>
    <t>VERHOGING</t>
  </si>
  <si>
    <t>EINDE OVERGANGSPERIODE</t>
  </si>
  <si>
    <t>%</t>
  </si>
  <si>
    <t>BEDRAG</t>
  </si>
  <si>
    <t>PERIODE</t>
  </si>
  <si>
    <t>SUBSIDIE VOOR INKOMENSTARIEF VOOR GROEPSOPVANG                        DEEL OP BASIS VAN DE LEEFTIJD VAN DE KINDERBEGELEIDERS</t>
  </si>
  <si>
    <t>SUBSIDIE</t>
  </si>
  <si>
    <t>SUBSIDIE LEEFTIJD &gt; 20</t>
  </si>
  <si>
    <t>BVR 22/11/2013</t>
  </si>
  <si>
    <t xml:space="preserve">art. 59, § 2, 1° lid </t>
  </si>
  <si>
    <t>art. 18 3° lid</t>
  </si>
  <si>
    <t xml:space="preserve">art. 59, § 2, 2° lid </t>
  </si>
  <si>
    <t>B2A</t>
  </si>
  <si>
    <t xml:space="preserve"> </t>
  </si>
  <si>
    <t>Barema 16</t>
  </si>
  <si>
    <t xml:space="preserve">coëfficiënt: </t>
  </si>
  <si>
    <t>JAARLOON</t>
  </si>
  <si>
    <t>MAANDLOON</t>
  </si>
  <si>
    <t>HAARDTOELAGE</t>
  </si>
  <si>
    <t>STANDPLAATS-</t>
  </si>
  <si>
    <t>UURLOON</t>
  </si>
  <si>
    <t>TOELAGE</t>
  </si>
  <si>
    <t>38u</t>
  </si>
  <si>
    <t>40u</t>
  </si>
  <si>
    <t>basis 01/01/2002</t>
  </si>
  <si>
    <t>GEWAARBORGD  INKOMEN</t>
  </si>
  <si>
    <t>fase 2</t>
  </si>
  <si>
    <t>fase 3</t>
  </si>
  <si>
    <t>fase 4</t>
  </si>
  <si>
    <t>fase 5</t>
  </si>
  <si>
    <t>fase 6</t>
  </si>
  <si>
    <t>fase 7 (einde)</t>
  </si>
  <si>
    <t>FASERING MAANDLOON</t>
  </si>
  <si>
    <t>FASERING HAARDTOELAGE</t>
  </si>
  <si>
    <t>FASERING STANDPLAATSTOELAGE</t>
  </si>
  <si>
    <t>L4</t>
  </si>
  <si>
    <t>LOGISTIEK PERSONEEL KLASSE 4</t>
  </si>
  <si>
    <t>Barema 1</t>
  </si>
  <si>
    <t>Opmerking: Lager dan gewaarborgd inkomen</t>
  </si>
  <si>
    <t>MV1</t>
  </si>
  <si>
    <t>Barema 20</t>
  </si>
  <si>
    <t>K3</t>
  </si>
  <si>
    <t>Barema 23</t>
  </si>
  <si>
    <t>- procentueel gedeelte: 7,57% op brutojaarloon</t>
  </si>
  <si>
    <t>L3</t>
  </si>
  <si>
    <t>LOGISTIEK KLASSE 3</t>
  </si>
  <si>
    <t>Barema 7</t>
  </si>
  <si>
    <t>L2</t>
  </si>
  <si>
    <t>LOGISTIEK PERSONEEL KLASSE 2</t>
  </si>
  <si>
    <t>Barema 8</t>
  </si>
  <si>
    <t>A1</t>
  </si>
  <si>
    <t>ADMINISTRATIEF + LOGISTIEK PERSONEEL KLASSE 1</t>
  </si>
  <si>
    <t>Barema 9</t>
  </si>
  <si>
    <t>A2</t>
  </si>
  <si>
    <t>ADMINISTRATIEF + LOGISTIEK PERSONEEL KLASSE 2</t>
  </si>
  <si>
    <t>Barema 10</t>
  </si>
  <si>
    <t>A3</t>
  </si>
  <si>
    <t>ADMINISTRATIEF PERSONEEL KLASSE 3</t>
  </si>
  <si>
    <t>Barema 12</t>
  </si>
  <si>
    <t>MV2</t>
  </si>
  <si>
    <t>Barema 13</t>
  </si>
  <si>
    <t>B3</t>
  </si>
  <si>
    <t>Barema 14</t>
  </si>
  <si>
    <t>B2B</t>
  </si>
  <si>
    <t>Barema 15</t>
  </si>
  <si>
    <t>B1C</t>
  </si>
  <si>
    <t>Barema 17</t>
  </si>
  <si>
    <t>Barema 18</t>
  </si>
  <si>
    <t>B1B</t>
  </si>
  <si>
    <t>L1</t>
  </si>
  <si>
    <t>Barema 21</t>
  </si>
  <si>
    <t>G1</t>
  </si>
  <si>
    <t>GENEESHEER OMNIPRACTICUS</t>
  </si>
  <si>
    <t>Barema 26</t>
  </si>
  <si>
    <t>GS</t>
  </si>
  <si>
    <t>GENEESHEER SPECIALIST</t>
  </si>
  <si>
    <t>Barema 27</t>
  </si>
  <si>
    <t>OVERZICHT</t>
  </si>
  <si>
    <t>Logistiek personeel klasse 4</t>
  </si>
  <si>
    <t>Logistiek personeel klasse 3</t>
  </si>
  <si>
    <t xml:space="preserve">L2    </t>
  </si>
  <si>
    <t>Logistiek personeel klasse 2</t>
  </si>
  <si>
    <t>Administratief personeel klasse 3</t>
  </si>
  <si>
    <t>B1c</t>
  </si>
  <si>
    <t>B1b</t>
  </si>
  <si>
    <t>Geneesheer omnipracticus</t>
  </si>
  <si>
    <t>Geneesheer specialist</t>
  </si>
  <si>
    <t>Gewaarborgd inkomen</t>
  </si>
  <si>
    <t>- vast geïndexeerd bedrag:</t>
  </si>
  <si>
    <t>MV1bis</t>
  </si>
  <si>
    <t>DIENSTVERANTWOORDELIJKEN IN DVO</t>
  </si>
  <si>
    <t>basis 01/03/2012</t>
  </si>
  <si>
    <t>Dienstverantwoordelijke in DVO</t>
  </si>
  <si>
    <t>Barema</t>
  </si>
  <si>
    <t>De bedragen in deze bijlage zijn uitgedrukt tegen 100%. Zij worden gekoppeld aan de spilindex 107,30 (basis 1996) op 1 januari 2002, behoudens in deze collectieve arbeidsovereenkomst uitdrukkelijk bepaalde afwijkingen.</t>
  </si>
  <si>
    <t>FASERING EINDEJAARSPREMIE MET HAARDTOELAGE</t>
  </si>
  <si>
    <t>FASERING EINDEJAARSPREMIE MET STANDPLAATSTOELAGE</t>
  </si>
  <si>
    <t>GEW</t>
  </si>
  <si>
    <t>+25,86%</t>
  </si>
  <si>
    <t>+14,84%</t>
  </si>
  <si>
    <t>+14,80%</t>
  </si>
  <si>
    <t>fase 1a</t>
  </si>
  <si>
    <t>fase 1b</t>
  </si>
  <si>
    <t>fase 1a en 1b</t>
  </si>
  <si>
    <t>Administratief + Logistiek personeel klasse 1</t>
  </si>
  <si>
    <t>Administratief personeel klasse 2</t>
  </si>
  <si>
    <t>Gebrevetteerde verpleegkundige</t>
  </si>
  <si>
    <t>Begeleidend personeel klasse 3</t>
  </si>
  <si>
    <t xml:space="preserve">Begeleidend personeel klasse 2B </t>
  </si>
  <si>
    <t>Begeleidend personeel klasse 2A</t>
  </si>
  <si>
    <t>Begeleidend personeel klasse 1</t>
  </si>
  <si>
    <t>Diensthoofd in de erkende kinderdagverblijven</t>
  </si>
  <si>
    <t>Sociaal, verpleegkundig, paramedisch en therapeutisch personeel</t>
  </si>
  <si>
    <t>Licentiaten / masters</t>
  </si>
  <si>
    <t>Directie in de erkende kinderdagverblijven</t>
  </si>
  <si>
    <t>GEBREVETTEERDE VERPLEEGKUNDIGE</t>
  </si>
  <si>
    <t>BEGELEIDEND PERSONEEL KLASSE 3</t>
  </si>
  <si>
    <t>BEGELEIDEND PERSONEEL KLASSE 2B</t>
  </si>
  <si>
    <t>BEGELEIDEND PERSONEEL KLASSE 2A</t>
  </si>
  <si>
    <t>BEGELEIDEND PERSONEEL KLASSE 1</t>
  </si>
  <si>
    <t>DIENSTHOOFD IN DE ERKENDE KINDERDAGVERBLIJVEN</t>
  </si>
  <si>
    <t>SOCIAAL, VERPLEEGKUNDIG, PARAMEDISCH &amp; THERAPEUTISCH PERSONEEL</t>
  </si>
  <si>
    <t>LICENTIATEN / MASTERS</t>
  </si>
  <si>
    <t>DIRECTEUR IN DE ERKENDE KINDERDAGVERBLIJVEN</t>
  </si>
  <si>
    <t>Berekening eindejaarspremie 2015: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</si>
</sst>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d\ mmmm\ yyyy"/>
    <numFmt numFmtId="166" formatCode="#,##0.0000"/>
  </numFmts>
  <fonts count="24" x14ac:knownFonts="1">
    <font>
      <sz val="10"/>
      <name val="Verdana"/>
    </font>
    <font>
      <b/>
      <sz val="10"/>
      <name val="Verdana"/>
      <family val="2"/>
    </font>
    <font>
      <b/>
      <sz val="11"/>
      <name val="Verdana"/>
      <family val="2"/>
    </font>
    <font>
      <i/>
      <sz val="10"/>
      <name val="Verdana"/>
      <family val="2"/>
    </font>
    <font>
      <b/>
      <sz val="11"/>
      <name val="Trebuchet MS"/>
      <family val="2"/>
    </font>
    <font>
      <b/>
      <i/>
      <sz val="11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1"/>
      <name val="Trebuchet MS"/>
      <family val="2"/>
    </font>
    <font>
      <b/>
      <u/>
      <sz val="11"/>
      <name val="Trebuchet MS"/>
      <family val="2"/>
    </font>
    <font>
      <u/>
      <sz val="11"/>
      <name val="Trebuchet MS"/>
      <family val="2"/>
    </font>
    <font>
      <sz val="9"/>
      <name val="Trebuchet MS"/>
      <family val="2"/>
    </font>
    <font>
      <b/>
      <sz val="10"/>
      <color rgb="FFFF0000"/>
      <name val="Trebuchet MS"/>
      <family val="2"/>
    </font>
    <font>
      <sz val="10"/>
      <color rgb="FFFF0000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sz val="10"/>
      <name val="Verdana"/>
      <family val="2"/>
    </font>
    <font>
      <i/>
      <sz val="10"/>
      <name val="Trebuchet MS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/>
  </cellStyleXfs>
  <cellXfs count="158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vertical="center"/>
    </xf>
    <xf numFmtId="4" fontId="1" fillId="0" borderId="1" xfId="0" applyNumberFormat="1" applyFont="1" applyBorder="1" applyAlignment="1">
      <alignment horizontal="right" vertical="center" wrapText="1"/>
    </xf>
    <xf numFmtId="14" fontId="0" fillId="0" borderId="2" xfId="0" applyNumberFormat="1" applyBorder="1" applyAlignment="1">
      <alignment horizontal="left"/>
    </xf>
    <xf numFmtId="4" fontId="0" fillId="0" borderId="2" xfId="0" applyNumberFormat="1" applyBorder="1"/>
    <xf numFmtId="4" fontId="1" fillId="0" borderId="3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4" fontId="0" fillId="0" borderId="0" xfId="0" applyNumberFormat="1" applyBorder="1"/>
    <xf numFmtId="10" fontId="0" fillId="0" borderId="6" xfId="0" applyNumberFormat="1" applyBorder="1"/>
    <xf numFmtId="4" fontId="0" fillId="0" borderId="5" xfId="0" applyNumberFormat="1" applyBorder="1"/>
    <xf numFmtId="4" fontId="0" fillId="0" borderId="7" xfId="0" applyNumberFormat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10" fontId="0" fillId="0" borderId="10" xfId="0" applyNumberFormat="1" applyBorder="1" applyAlignment="1">
      <alignment vertical="center"/>
    </xf>
    <xf numFmtId="4" fontId="3" fillId="0" borderId="0" xfId="0" applyNumberFormat="1" applyFont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10" fontId="0" fillId="2" borderId="6" xfId="0" applyNumberFormat="1" applyFill="1" applyBorder="1"/>
    <xf numFmtId="10" fontId="0" fillId="2" borderId="10" xfId="0" applyNumberFormat="1" applyFill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164" fontId="6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0" fontId="6" fillId="0" borderId="14" xfId="0" applyFont="1" applyBorder="1"/>
    <xf numFmtId="0" fontId="6" fillId="0" borderId="15" xfId="0" applyFont="1" applyBorder="1" applyAlignment="1">
      <alignment horizontal="centerContinuous"/>
    </xf>
    <xf numFmtId="0" fontId="6" fillId="0" borderId="17" xfId="0" applyFont="1" applyBorder="1" applyAlignment="1">
      <alignment horizontal="centerContinuous"/>
    </xf>
    <xf numFmtId="0" fontId="6" fillId="0" borderId="16" xfId="0" applyFont="1" applyBorder="1" applyAlignment="1">
      <alignment horizontal="centerContinuous"/>
    </xf>
    <xf numFmtId="0" fontId="6" fillId="0" borderId="18" xfId="0" applyFont="1" applyBorder="1"/>
    <xf numFmtId="9" fontId="6" fillId="0" borderId="2" xfId="0" applyNumberFormat="1" applyFont="1" applyBorder="1" applyAlignment="1">
      <alignment horizontal="centerContinuous"/>
    </xf>
    <xf numFmtId="0" fontId="6" fillId="0" borderId="19" xfId="0" applyFont="1" applyBorder="1" applyAlignment="1">
      <alignment horizontal="centerContinuous"/>
    </xf>
    <xf numFmtId="0" fontId="6" fillId="0" borderId="21" xfId="0" applyFont="1" applyBorder="1"/>
    <xf numFmtId="0" fontId="9" fillId="0" borderId="0" xfId="0" applyFont="1"/>
    <xf numFmtId="0" fontId="10" fillId="0" borderId="0" xfId="0" applyFont="1" applyBorder="1" applyAlignment="1">
      <alignment horizontal="centerContinuous"/>
    </xf>
    <xf numFmtId="0" fontId="11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4" fontId="6" fillId="0" borderId="19" xfId="0" applyNumberFormat="1" applyFont="1" applyBorder="1" applyAlignment="1">
      <alignment horizontal="centerContinuous"/>
    </xf>
    <xf numFmtId="165" fontId="6" fillId="0" borderId="2" xfId="0" quotePrefix="1" applyNumberFormat="1" applyFont="1" applyBorder="1" applyAlignment="1">
      <alignment horizontal="centerContinuous"/>
    </xf>
    <xf numFmtId="0" fontId="6" fillId="0" borderId="19" xfId="0" applyFont="1" applyBorder="1"/>
    <xf numFmtId="0" fontId="6" fillId="0" borderId="0" xfId="0" applyFont="1" applyBorder="1" applyAlignment="1">
      <alignment horizontal="center"/>
    </xf>
    <xf numFmtId="0" fontId="6" fillId="0" borderId="16" xfId="0" applyFont="1" applyBorder="1" applyAlignment="1"/>
    <xf numFmtId="4" fontId="6" fillId="0" borderId="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6" fillId="0" borderId="0" xfId="0" quotePrefix="1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5" xfId="0" applyFont="1" applyBorder="1" applyAlignment="1"/>
    <xf numFmtId="0" fontId="6" fillId="0" borderId="17" xfId="0" applyFont="1" applyBorder="1" applyAlignment="1"/>
    <xf numFmtId="0" fontId="6" fillId="0" borderId="1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165" fontId="6" fillId="0" borderId="19" xfId="0" quotePrefix="1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12" fillId="0" borderId="0" xfId="0" applyFont="1"/>
    <xf numFmtId="0" fontId="13" fillId="2" borderId="15" xfId="0" applyFont="1" applyFill="1" applyBorder="1" applyAlignment="1"/>
    <xf numFmtId="0" fontId="14" fillId="2" borderId="17" xfId="0" applyFont="1" applyFill="1" applyBorder="1" applyAlignment="1"/>
    <xf numFmtId="0" fontId="6" fillId="0" borderId="15" xfId="0" applyFont="1" applyFill="1" applyBorder="1" applyAlignment="1"/>
    <xf numFmtId="0" fontId="6" fillId="0" borderId="17" xfId="0" applyFont="1" applyFill="1" applyBorder="1" applyAlignment="1"/>
    <xf numFmtId="4" fontId="6" fillId="0" borderId="0" xfId="0" applyNumberFormat="1" applyFont="1" applyFill="1" applyBorder="1" applyAlignment="1">
      <alignment horizontal="center"/>
    </xf>
    <xf numFmtId="0" fontId="6" fillId="2" borderId="16" xfId="0" applyFont="1" applyFill="1" applyBorder="1" applyAlignment="1"/>
    <xf numFmtId="0" fontId="6" fillId="0" borderId="16" xfId="0" applyFont="1" applyFill="1" applyBorder="1" applyAlignment="1"/>
    <xf numFmtId="4" fontId="6" fillId="0" borderId="19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5" fillId="0" borderId="0" xfId="0" quotePrefix="1" applyFont="1" applyAlignment="1">
      <alignment horizontal="left"/>
    </xf>
    <xf numFmtId="164" fontId="6" fillId="0" borderId="0" xfId="0" applyNumberFormat="1" applyFont="1" applyFill="1"/>
    <xf numFmtId="0" fontId="6" fillId="0" borderId="1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19" xfId="0" applyNumberFormat="1" applyFont="1" applyFill="1" applyBorder="1" applyAlignment="1">
      <alignment horizontal="center"/>
    </xf>
    <xf numFmtId="0" fontId="6" fillId="0" borderId="15" xfId="0" applyFont="1" applyBorder="1" applyAlignment="1"/>
    <xf numFmtId="0" fontId="6" fillId="0" borderId="17" xfId="0" applyFont="1" applyBorder="1" applyAlignment="1"/>
    <xf numFmtId="0" fontId="6" fillId="0" borderId="19" xfId="0" applyFont="1" applyBorder="1" applyAlignment="1">
      <alignment horizontal="center"/>
    </xf>
    <xf numFmtId="0" fontId="17" fillId="0" borderId="0" xfId="0" applyFont="1"/>
    <xf numFmtId="0" fontId="17" fillId="0" borderId="0" xfId="0" quotePrefix="1" applyFont="1" applyAlignment="1">
      <alignment horizontal="left" indent="5"/>
    </xf>
    <xf numFmtId="0" fontId="0" fillId="0" borderId="0" xfId="0" applyAlignment="1">
      <alignment horizontal="left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4" fontId="0" fillId="0" borderId="19" xfId="0" applyNumberFormat="1" applyBorder="1"/>
    <xf numFmtId="0" fontId="0" fillId="0" borderId="13" xfId="0" applyBorder="1"/>
    <xf numFmtId="0" fontId="0" fillId="0" borderId="1" xfId="0" applyBorder="1"/>
    <xf numFmtId="0" fontId="0" fillId="0" borderId="20" xfId="0" applyBorder="1"/>
    <xf numFmtId="0" fontId="18" fillId="0" borderId="0" xfId="0" applyFont="1"/>
    <xf numFmtId="0" fontId="0" fillId="2" borderId="0" xfId="0" applyFill="1" applyAlignment="1">
      <alignment horizontal="left"/>
    </xf>
    <xf numFmtId="0" fontId="6" fillId="0" borderId="0" xfId="1" applyFont="1"/>
    <xf numFmtId="0" fontId="19" fillId="0" borderId="0" xfId="1"/>
    <xf numFmtId="165" fontId="6" fillId="0" borderId="0" xfId="1" quotePrefix="1" applyNumberFormat="1" applyFont="1" applyAlignment="1">
      <alignment horizontal="right"/>
    </xf>
    <xf numFmtId="0" fontId="20" fillId="0" borderId="0" xfId="2" applyAlignment="1" applyProtection="1"/>
    <xf numFmtId="0" fontId="6" fillId="0" borderId="0" xfId="1" applyNumberFormat="1" applyFont="1"/>
    <xf numFmtId="4" fontId="6" fillId="0" borderId="2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5" xfId="0" applyFont="1" applyBorder="1" applyAlignment="1"/>
    <xf numFmtId="0" fontId="6" fillId="0" borderId="17" xfId="0" applyFont="1" applyBorder="1" applyAlignment="1"/>
    <xf numFmtId="0" fontId="6" fillId="0" borderId="19" xfId="0" applyFont="1" applyBorder="1" applyAlignment="1">
      <alignment horizontal="center"/>
    </xf>
    <xf numFmtId="14" fontId="6" fillId="0" borderId="0" xfId="0" applyNumberFormat="1" applyFont="1"/>
    <xf numFmtId="0" fontId="17" fillId="2" borderId="0" xfId="0" applyFont="1" applyFill="1"/>
    <xf numFmtId="0" fontId="0" fillId="2" borderId="0" xfId="0" applyFill="1"/>
    <xf numFmtId="1" fontId="6" fillId="0" borderId="0" xfId="0" applyNumberFormat="1" applyFont="1"/>
    <xf numFmtId="0" fontId="6" fillId="0" borderId="19" xfId="0" applyFont="1" applyBorder="1" applyAlignment="1">
      <alignment horizontal="center"/>
    </xf>
    <xf numFmtId="10" fontId="0" fillId="0" borderId="0" xfId="3" applyNumberFormat="1" applyFont="1"/>
    <xf numFmtId="10" fontId="0" fillId="0" borderId="6" xfId="0" applyNumberFormat="1" applyFill="1" applyBorder="1"/>
    <xf numFmtId="165" fontId="6" fillId="0" borderId="0" xfId="0" applyNumberFormat="1" applyFont="1" applyBorder="1" applyAlignment="1">
      <alignment horizontal="center"/>
    </xf>
    <xf numFmtId="0" fontId="6" fillId="0" borderId="0" xfId="0" applyFont="1" applyFill="1"/>
    <xf numFmtId="0" fontId="19" fillId="0" borderId="0" xfId="1" applyAlignment="1">
      <alignment horizontal="left" wrapText="1"/>
    </xf>
    <xf numFmtId="4" fontId="1" fillId="0" borderId="12" xfId="0" applyNumberFormat="1" applyFont="1" applyBorder="1" applyAlignment="1">
      <alignment horizontal="left" vertical="center"/>
    </xf>
    <xf numFmtId="4" fontId="1" fillId="0" borderId="13" xfId="0" applyNumberFormat="1" applyFont="1" applyBorder="1" applyAlignment="1">
      <alignment horizontal="left" vertical="center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4" fontId="6" fillId="0" borderId="19" xfId="0" applyNumberFormat="1" applyFont="1" applyBorder="1" applyAlignment="1"/>
    <xf numFmtId="4" fontId="6" fillId="0" borderId="19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4" fontId="6" fillId="0" borderId="2" xfId="0" applyNumberFormat="1" applyFont="1" applyFill="1" applyBorder="1" applyAlignment="1">
      <alignment horizontal="center"/>
    </xf>
    <xf numFmtId="4" fontId="6" fillId="0" borderId="19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4" fontId="6" fillId="2" borderId="19" xfId="0" applyNumberFormat="1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5" xfId="0" applyFont="1" applyBorder="1" applyAlignment="1"/>
    <xf numFmtId="0" fontId="6" fillId="0" borderId="17" xfId="0" applyFont="1" applyBorder="1" applyAlignment="1"/>
    <xf numFmtId="9" fontId="6" fillId="0" borderId="13" xfId="0" applyNumberFormat="1" applyFont="1" applyBorder="1" applyAlignment="1">
      <alignment horizontal="center"/>
    </xf>
    <xf numFmtId="9" fontId="6" fillId="0" borderId="20" xfId="0" applyNumberFormat="1" applyFont="1" applyBorder="1" applyAlignment="1">
      <alignment horizontal="center"/>
    </xf>
    <xf numFmtId="165" fontId="6" fillId="0" borderId="13" xfId="0" applyNumberFormat="1" applyFont="1" applyFill="1" applyBorder="1" applyAlignment="1">
      <alignment horizontal="center"/>
    </xf>
    <xf numFmtId="0" fontId="6" fillId="0" borderId="20" xfId="0" applyFont="1" applyFill="1" applyBorder="1" applyAlignment="1"/>
    <xf numFmtId="0" fontId="6" fillId="0" borderId="13" xfId="0" applyFont="1" applyBorder="1" applyAlignment="1"/>
    <xf numFmtId="0" fontId="6" fillId="0" borderId="20" xfId="0" applyFont="1" applyBorder="1" applyAlignment="1"/>
    <xf numFmtId="165" fontId="6" fillId="0" borderId="13" xfId="0" applyNumberFormat="1" applyFont="1" applyBorder="1" applyAlignment="1">
      <alignment horizontal="center"/>
    </xf>
    <xf numFmtId="165" fontId="6" fillId="0" borderId="20" xfId="0" applyNumberFormat="1" applyFont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9" fontId="6" fillId="0" borderId="2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166" fontId="6" fillId="0" borderId="19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Hyperlink" xfId="2" builtinId="8"/>
    <cellStyle name="Procent" xfId="3" builtinId="5"/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/>
  </sheetViews>
  <sheetFormatPr defaultRowHeight="12.75" x14ac:dyDescent="0.2"/>
  <cols>
    <col min="1" max="1" width="12.875" style="93" customWidth="1"/>
    <col min="2" max="2" width="15" style="93" customWidth="1"/>
    <col min="3" max="3" width="41.875" style="93" bestFit="1" customWidth="1"/>
    <col min="4" max="4" width="10.375" style="93" bestFit="1" customWidth="1"/>
    <col min="5" max="16384" width="9" style="93"/>
  </cols>
  <sheetData>
    <row r="1" spans="1:4" ht="15" x14ac:dyDescent="0.3">
      <c r="A1" s="92"/>
      <c r="B1" s="92"/>
      <c r="C1" s="92"/>
      <c r="D1" s="92"/>
    </row>
    <row r="2" spans="1:4" ht="15" x14ac:dyDescent="0.3">
      <c r="A2" s="92"/>
      <c r="B2" s="92"/>
      <c r="C2" s="92"/>
      <c r="D2" s="92"/>
    </row>
    <row r="3" spans="1:4" ht="15" x14ac:dyDescent="0.3">
      <c r="A3" s="92" t="s">
        <v>83</v>
      </c>
      <c r="B3" s="92"/>
      <c r="C3" s="94">
        <v>42917</v>
      </c>
    </row>
    <row r="4" spans="1:4" ht="15" x14ac:dyDescent="0.3">
      <c r="A4" s="92"/>
      <c r="B4" s="92"/>
      <c r="C4" s="92">
        <v>1.3194999999999999</v>
      </c>
      <c r="D4" s="92"/>
    </row>
    <row r="5" spans="1:4" ht="15" x14ac:dyDescent="0.3">
      <c r="A5" s="92"/>
      <c r="B5" s="92"/>
      <c r="C5" s="92"/>
      <c r="D5" s="92"/>
    </row>
    <row r="6" spans="1:4" ht="15" x14ac:dyDescent="0.3">
      <c r="A6" s="95" t="s">
        <v>43</v>
      </c>
      <c r="B6" s="92" t="s">
        <v>41</v>
      </c>
      <c r="C6" s="112" t="s">
        <v>84</v>
      </c>
      <c r="D6" s="92"/>
    </row>
    <row r="7" spans="1:4" ht="15" x14ac:dyDescent="0.3">
      <c r="A7" s="95" t="s">
        <v>52</v>
      </c>
      <c r="B7" s="92" t="s">
        <v>50</v>
      </c>
      <c r="C7" s="112" t="s">
        <v>85</v>
      </c>
      <c r="D7" s="92"/>
    </row>
    <row r="8" spans="1:4" ht="15" x14ac:dyDescent="0.3">
      <c r="A8" s="95" t="s">
        <v>55</v>
      </c>
      <c r="B8" s="92" t="s">
        <v>86</v>
      </c>
      <c r="C8" s="112" t="s">
        <v>87</v>
      </c>
      <c r="D8" s="92"/>
    </row>
    <row r="9" spans="1:4" ht="15" x14ac:dyDescent="0.3">
      <c r="A9" s="95" t="s">
        <v>58</v>
      </c>
      <c r="B9" s="92" t="s">
        <v>56</v>
      </c>
      <c r="C9" s="112" t="s">
        <v>110</v>
      </c>
      <c r="D9" s="92"/>
    </row>
    <row r="10" spans="1:4" ht="15" x14ac:dyDescent="0.3">
      <c r="A10" s="95" t="s">
        <v>61</v>
      </c>
      <c r="B10" s="92" t="s">
        <v>59</v>
      </c>
      <c r="C10" s="112" t="s">
        <v>111</v>
      </c>
      <c r="D10" s="92"/>
    </row>
    <row r="11" spans="1:4" ht="15" x14ac:dyDescent="0.3">
      <c r="A11" s="95" t="s">
        <v>64</v>
      </c>
      <c r="B11" s="92" t="s">
        <v>62</v>
      </c>
      <c r="C11" s="112" t="s">
        <v>88</v>
      </c>
      <c r="D11" s="92"/>
    </row>
    <row r="12" spans="1:4" ht="15" x14ac:dyDescent="0.3">
      <c r="A12" s="95" t="s">
        <v>66</v>
      </c>
      <c r="B12" s="96" t="s">
        <v>65</v>
      </c>
      <c r="C12" s="112" t="s">
        <v>112</v>
      </c>
      <c r="D12" s="92"/>
    </row>
    <row r="13" spans="1:4" ht="15" x14ac:dyDescent="0.3">
      <c r="A13" s="95" t="s">
        <v>68</v>
      </c>
      <c r="B13" s="92" t="s">
        <v>67</v>
      </c>
      <c r="C13" s="112" t="s">
        <v>113</v>
      </c>
      <c r="D13" s="92"/>
    </row>
    <row r="14" spans="1:4" ht="15" x14ac:dyDescent="0.3">
      <c r="A14" s="95" t="s">
        <v>70</v>
      </c>
      <c r="B14" s="92" t="s">
        <v>69</v>
      </c>
      <c r="C14" s="112" t="s">
        <v>114</v>
      </c>
      <c r="D14" s="92"/>
    </row>
    <row r="15" spans="1:4" ht="15" x14ac:dyDescent="0.3">
      <c r="A15" s="95" t="s">
        <v>20</v>
      </c>
      <c r="B15" s="92" t="s">
        <v>18</v>
      </c>
      <c r="C15" s="112" t="s">
        <v>115</v>
      </c>
      <c r="D15" s="92"/>
    </row>
    <row r="16" spans="1:4" ht="15" x14ac:dyDescent="0.3">
      <c r="A16" s="95" t="s">
        <v>72</v>
      </c>
      <c r="B16" s="92" t="s">
        <v>89</v>
      </c>
      <c r="C16" s="112" t="s">
        <v>116</v>
      </c>
      <c r="D16" s="92"/>
    </row>
    <row r="17" spans="1:4" ht="15" x14ac:dyDescent="0.3">
      <c r="A17" s="95" t="s">
        <v>73</v>
      </c>
      <c r="B17" s="92" t="s">
        <v>90</v>
      </c>
      <c r="C17" s="112" t="s">
        <v>117</v>
      </c>
      <c r="D17" s="92"/>
    </row>
    <row r="18" spans="1:4" ht="15" x14ac:dyDescent="0.3">
      <c r="A18" s="95" t="s">
        <v>46</v>
      </c>
      <c r="B18" s="92" t="s">
        <v>45</v>
      </c>
      <c r="C18" s="112" t="s">
        <v>118</v>
      </c>
      <c r="D18" s="92"/>
    </row>
    <row r="19" spans="1:4" ht="15" x14ac:dyDescent="0.3">
      <c r="A19" s="95" t="s">
        <v>99</v>
      </c>
      <c r="B19" s="92" t="s">
        <v>95</v>
      </c>
      <c r="C19" s="112" t="s">
        <v>98</v>
      </c>
      <c r="D19" s="92"/>
    </row>
    <row r="20" spans="1:4" ht="15" x14ac:dyDescent="0.3">
      <c r="A20" s="95" t="s">
        <v>76</v>
      </c>
      <c r="B20" s="92" t="s">
        <v>75</v>
      </c>
      <c r="C20" s="112" t="s">
        <v>119</v>
      </c>
      <c r="D20" s="92"/>
    </row>
    <row r="21" spans="1:4" ht="15" x14ac:dyDescent="0.3">
      <c r="A21" s="95" t="s">
        <v>48</v>
      </c>
      <c r="B21" s="92" t="s">
        <v>47</v>
      </c>
      <c r="C21" s="112" t="s">
        <v>120</v>
      </c>
      <c r="D21" s="92"/>
    </row>
    <row r="22" spans="1:4" ht="15" x14ac:dyDescent="0.3">
      <c r="A22" s="95" t="s">
        <v>79</v>
      </c>
      <c r="B22" s="92" t="s">
        <v>77</v>
      </c>
      <c r="C22" s="112" t="s">
        <v>91</v>
      </c>
      <c r="D22" s="92"/>
    </row>
    <row r="23" spans="1:4" ht="15" x14ac:dyDescent="0.3">
      <c r="A23" s="95" t="s">
        <v>82</v>
      </c>
      <c r="B23" s="92" t="s">
        <v>80</v>
      </c>
      <c r="C23" s="112" t="s">
        <v>92</v>
      </c>
      <c r="D23" s="92"/>
    </row>
    <row r="24" spans="1:4" ht="15" x14ac:dyDescent="0.3">
      <c r="A24" s="92"/>
      <c r="B24" s="92"/>
      <c r="C24" s="95" t="s">
        <v>93</v>
      </c>
      <c r="D24" s="92"/>
    </row>
    <row r="26" spans="1:4" ht="38.25" customHeight="1" x14ac:dyDescent="0.2">
      <c r="A26" s="113" t="s">
        <v>100</v>
      </c>
      <c r="B26" s="113"/>
      <c r="C26" s="113"/>
    </row>
  </sheetData>
  <mergeCells count="1">
    <mergeCell ref="A26:C26"/>
  </mergeCells>
  <hyperlinks>
    <hyperlink ref="A6" location="'L4'!A1" display="Barema 1"/>
    <hyperlink ref="A7" location="'L3'!A1" display="Barema 7"/>
    <hyperlink ref="A8" location="'L2'!A1" display="Barema 8"/>
    <hyperlink ref="A9" location="'A1'!A1" display="Barema 9"/>
    <hyperlink ref="A10" location="'A2'!A1" display="Barema 10"/>
    <hyperlink ref="A11" location="'A3'!A1" display="Barema 12"/>
    <hyperlink ref="A12" location="'MV2'!A1" display="Barema 13"/>
    <hyperlink ref="A13" location="'B3'!A1" display="Barema 14"/>
    <hyperlink ref="A14" location="B2B!A1" display="Barema 15"/>
    <hyperlink ref="A15" location="B2A!A1" display="Barema 16"/>
    <hyperlink ref="A16" location="B1C!A1" display="Barema 17"/>
    <hyperlink ref="A17" location="B1B!A1" display="Barema 18"/>
    <hyperlink ref="A18" location="'MV1'!A1" display="Barema 20"/>
    <hyperlink ref="A20" location="'L1'!A1" display="Barema 21"/>
    <hyperlink ref="A21" location="'K3'!A1" display="Barema 23"/>
    <hyperlink ref="A22" location="'G1'!A1" display="Barema 26"/>
    <hyperlink ref="A23" location="GS!A1" display="Barema 27"/>
    <hyperlink ref="C24" location="GEW!A1" display="Gewaarborgd inkomen"/>
    <hyperlink ref="A19" location="MV1bis!A1" display="Barema"/>
  </hyperlinks>
  <pageMargins left="0.39370078740157483" right="0.39370078740157483" top="0.39370078740157483" bottom="0.39370078740157483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6"/>
  <sheetViews>
    <sheetView zoomScale="80" zoomScaleNormal="80" workbookViewId="0"/>
  </sheetViews>
  <sheetFormatPr defaultRowHeight="15" x14ac:dyDescent="0.3"/>
  <cols>
    <col min="1" max="1" width="3.375" style="23" bestFit="1" customWidth="1"/>
    <col min="2" max="3" width="7.75" style="23" customWidth="1"/>
    <col min="4" max="4" width="8.875" style="23" bestFit="1" customWidth="1"/>
    <col min="5" max="7" width="7.75" style="23" customWidth="1"/>
    <col min="8" max="15" width="11.375" style="23" customWidth="1"/>
    <col min="16" max="17" width="7.75" style="23" customWidth="1"/>
    <col min="18" max="24" width="11.375" style="23" customWidth="1"/>
    <col min="25" max="26" width="7.75" style="23" customWidth="1"/>
    <col min="27" max="33" width="11.375" style="23" customWidth="1"/>
    <col min="34" max="40" width="11.25" customWidth="1"/>
    <col min="41" max="43" width="11.375" customWidth="1"/>
    <col min="44" max="45" width="11.375" style="23" customWidth="1"/>
    <col min="46" max="47" width="11.375" customWidth="1"/>
  </cols>
  <sheetData>
    <row r="1" spans="1:47" s="23" customFormat="1" ht="16.5" x14ac:dyDescent="0.3">
      <c r="A1" s="21" t="s">
        <v>67</v>
      </c>
      <c r="B1" s="21" t="s">
        <v>19</v>
      </c>
      <c r="C1" s="21" t="s">
        <v>122</v>
      </c>
      <c r="D1" s="21"/>
      <c r="E1" s="22"/>
      <c r="G1" s="21"/>
      <c r="H1" s="21"/>
      <c r="I1" s="21"/>
      <c r="L1" s="104">
        <f>D6</f>
        <v>42917</v>
      </c>
      <c r="O1" s="24" t="s">
        <v>68</v>
      </c>
      <c r="AG1"/>
      <c r="AH1" s="80" t="str">
        <f>'L4'!$AH$2</f>
        <v>Berekening eindejaarspremie 2015:</v>
      </c>
      <c r="AI1"/>
    </row>
    <row r="2" spans="1:47" s="23" customFormat="1" ht="16.5" x14ac:dyDescent="0.3">
      <c r="A2" s="21"/>
      <c r="B2" s="21"/>
      <c r="C2" s="21"/>
      <c r="D2" s="21"/>
      <c r="E2" s="57"/>
      <c r="F2" s="21"/>
      <c r="G2" s="21"/>
      <c r="H2" s="21"/>
      <c r="I2" s="21"/>
      <c r="N2" s="23" t="s">
        <v>21</v>
      </c>
      <c r="O2" s="71">
        <f>'L4'!O3</f>
        <v>1.3194999999999999</v>
      </c>
      <c r="R2" s="24"/>
      <c r="AH2" s="81" t="s">
        <v>94</v>
      </c>
      <c r="AI2"/>
      <c r="AK2" s="82">
        <f>'L4'!$AK$3</f>
        <v>129.11000000000001</v>
      </c>
      <c r="AL2"/>
    </row>
    <row r="3" spans="1:47" x14ac:dyDescent="0.3">
      <c r="AH3" s="81" t="s">
        <v>49</v>
      </c>
      <c r="AJ3" s="23"/>
    </row>
    <row r="4" spans="1:47" x14ac:dyDescent="0.3">
      <c r="A4" s="28"/>
      <c r="B4" s="134" t="s">
        <v>22</v>
      </c>
      <c r="C4" s="149"/>
      <c r="D4" s="149"/>
      <c r="E4" s="135"/>
      <c r="F4" s="134" t="s">
        <v>23</v>
      </c>
      <c r="G4" s="135"/>
      <c r="H4" s="146" t="s">
        <v>38</v>
      </c>
      <c r="I4" s="147"/>
      <c r="J4" s="147"/>
      <c r="K4" s="147"/>
      <c r="L4" s="147"/>
      <c r="M4" s="147"/>
      <c r="N4" s="147"/>
      <c r="O4" s="148"/>
      <c r="P4" s="134" t="s">
        <v>24</v>
      </c>
      <c r="Q4" s="137"/>
      <c r="R4" s="146" t="s">
        <v>39</v>
      </c>
      <c r="S4" s="147"/>
      <c r="T4" s="147"/>
      <c r="U4" s="147"/>
      <c r="V4" s="147"/>
      <c r="W4" s="147"/>
      <c r="X4" s="148"/>
      <c r="Y4" s="134" t="s">
        <v>25</v>
      </c>
      <c r="Z4" s="135"/>
      <c r="AA4" s="146" t="s">
        <v>40</v>
      </c>
      <c r="AB4" s="147"/>
      <c r="AC4" s="147"/>
      <c r="AD4" s="147"/>
      <c r="AE4" s="147"/>
      <c r="AF4" s="147"/>
      <c r="AG4" s="148"/>
      <c r="AH4" s="146" t="s">
        <v>101</v>
      </c>
      <c r="AI4" s="147"/>
      <c r="AJ4" s="147"/>
      <c r="AK4" s="147"/>
      <c r="AL4" s="147"/>
      <c r="AM4" s="147"/>
      <c r="AN4" s="148"/>
      <c r="AO4" s="146" t="s">
        <v>102</v>
      </c>
      <c r="AP4" s="147"/>
      <c r="AQ4" s="147"/>
      <c r="AR4" s="147"/>
      <c r="AS4" s="147"/>
      <c r="AT4" s="147"/>
      <c r="AU4" s="148"/>
    </row>
    <row r="5" spans="1:47" x14ac:dyDescent="0.3">
      <c r="A5" s="32"/>
      <c r="B5" s="150">
        <v>1</v>
      </c>
      <c r="C5" s="151"/>
      <c r="D5" s="150"/>
      <c r="E5" s="151"/>
      <c r="F5" s="150"/>
      <c r="G5" s="151"/>
      <c r="H5" s="43" t="s">
        <v>107</v>
      </c>
      <c r="I5" s="43" t="s">
        <v>108</v>
      </c>
      <c r="J5" s="43" t="s">
        <v>32</v>
      </c>
      <c r="K5" s="43" t="s">
        <v>33</v>
      </c>
      <c r="L5" s="43" t="s">
        <v>34</v>
      </c>
      <c r="M5" s="43" t="s">
        <v>35</v>
      </c>
      <c r="N5" s="43" t="s">
        <v>36</v>
      </c>
      <c r="O5" s="108" t="s">
        <v>37</v>
      </c>
      <c r="P5" s="150"/>
      <c r="Q5" s="151"/>
      <c r="R5" s="43" t="s">
        <v>109</v>
      </c>
      <c r="S5" s="43" t="s">
        <v>32</v>
      </c>
      <c r="T5" s="43" t="s">
        <v>33</v>
      </c>
      <c r="U5" s="43" t="s">
        <v>34</v>
      </c>
      <c r="V5" s="43" t="s">
        <v>35</v>
      </c>
      <c r="W5" s="43" t="s">
        <v>36</v>
      </c>
      <c r="X5" s="108" t="s">
        <v>37</v>
      </c>
      <c r="Y5" s="152" t="s">
        <v>27</v>
      </c>
      <c r="Z5" s="151"/>
      <c r="AA5" s="43" t="s">
        <v>109</v>
      </c>
      <c r="AB5" s="43" t="s">
        <v>32</v>
      </c>
      <c r="AC5" s="43" t="s">
        <v>33</v>
      </c>
      <c r="AD5" s="43" t="s">
        <v>34</v>
      </c>
      <c r="AE5" s="43" t="s">
        <v>35</v>
      </c>
      <c r="AF5" s="43" t="s">
        <v>36</v>
      </c>
      <c r="AG5" s="108" t="s">
        <v>37</v>
      </c>
      <c r="AH5" s="43" t="s">
        <v>109</v>
      </c>
      <c r="AI5" s="43" t="s">
        <v>32</v>
      </c>
      <c r="AJ5" s="43" t="s">
        <v>33</v>
      </c>
      <c r="AK5" s="43" t="s">
        <v>34</v>
      </c>
      <c r="AL5" s="43" t="s">
        <v>35</v>
      </c>
      <c r="AM5" s="43" t="s">
        <v>36</v>
      </c>
      <c r="AN5" s="108" t="s">
        <v>37</v>
      </c>
      <c r="AO5" s="43" t="s">
        <v>109</v>
      </c>
      <c r="AP5" s="43" t="s">
        <v>32</v>
      </c>
      <c r="AQ5" s="43" t="s">
        <v>33</v>
      </c>
      <c r="AR5" s="43" t="s">
        <v>34</v>
      </c>
      <c r="AS5" s="43" t="s">
        <v>35</v>
      </c>
      <c r="AT5" s="43" t="s">
        <v>36</v>
      </c>
      <c r="AU5" s="108" t="s">
        <v>37</v>
      </c>
    </row>
    <row r="6" spans="1:47" x14ac:dyDescent="0.3">
      <c r="A6" s="32"/>
      <c r="B6" s="138" t="s">
        <v>30</v>
      </c>
      <c r="C6" s="139"/>
      <c r="D6" s="144">
        <f>'L4'!$D$8</f>
        <v>42917</v>
      </c>
      <c r="E6" s="143"/>
      <c r="F6" s="144">
        <f>D6</f>
        <v>42917</v>
      </c>
      <c r="G6" s="145"/>
      <c r="H6" s="47"/>
      <c r="I6" s="47" t="s">
        <v>103</v>
      </c>
      <c r="J6" s="47" t="s">
        <v>104</v>
      </c>
      <c r="K6" s="47" t="s">
        <v>105</v>
      </c>
      <c r="L6" s="47" t="s">
        <v>105</v>
      </c>
      <c r="M6" s="47" t="s">
        <v>105</v>
      </c>
      <c r="N6" s="47" t="s">
        <v>106</v>
      </c>
      <c r="O6" s="53" t="s">
        <v>105</v>
      </c>
      <c r="P6" s="142"/>
      <c r="Q6" s="143"/>
      <c r="R6" s="47" t="s">
        <v>103</v>
      </c>
      <c r="S6" s="47" t="s">
        <v>104</v>
      </c>
      <c r="T6" s="47" t="s">
        <v>105</v>
      </c>
      <c r="U6" s="47" t="s">
        <v>105</v>
      </c>
      <c r="V6" s="47" t="s">
        <v>105</v>
      </c>
      <c r="W6" s="47" t="s">
        <v>106</v>
      </c>
      <c r="X6" s="53" t="s">
        <v>105</v>
      </c>
      <c r="Y6" s="142"/>
      <c r="Z6" s="143"/>
      <c r="AA6" s="47" t="s">
        <v>103</v>
      </c>
      <c r="AB6" s="47" t="s">
        <v>104</v>
      </c>
      <c r="AC6" s="47" t="s">
        <v>105</v>
      </c>
      <c r="AD6" s="47" t="s">
        <v>105</v>
      </c>
      <c r="AE6" s="47" t="s">
        <v>105</v>
      </c>
      <c r="AF6" s="47" t="s">
        <v>106</v>
      </c>
      <c r="AG6" s="53" t="s">
        <v>105</v>
      </c>
      <c r="AH6" s="47" t="s">
        <v>103</v>
      </c>
      <c r="AI6" s="47" t="s">
        <v>104</v>
      </c>
      <c r="AJ6" s="47" t="s">
        <v>105</v>
      </c>
      <c r="AK6" s="47" t="s">
        <v>105</v>
      </c>
      <c r="AL6" s="47" t="s">
        <v>105</v>
      </c>
      <c r="AM6" s="47" t="s">
        <v>106</v>
      </c>
      <c r="AN6" s="53" t="s">
        <v>105</v>
      </c>
      <c r="AO6" s="47" t="s">
        <v>103</v>
      </c>
      <c r="AP6" s="47" t="s">
        <v>104</v>
      </c>
      <c r="AQ6" s="47" t="s">
        <v>105</v>
      </c>
      <c r="AR6" s="47" t="s">
        <v>105</v>
      </c>
      <c r="AS6" s="47" t="s">
        <v>105</v>
      </c>
      <c r="AT6" s="47" t="s">
        <v>106</v>
      </c>
      <c r="AU6" s="53" t="s">
        <v>105</v>
      </c>
    </row>
    <row r="7" spans="1:47" x14ac:dyDescent="0.3">
      <c r="A7" s="32"/>
      <c r="B7" s="134"/>
      <c r="C7" s="135"/>
      <c r="D7" s="136"/>
      <c r="E7" s="137"/>
      <c r="F7" s="59" t="s">
        <v>44</v>
      </c>
      <c r="G7" s="60"/>
      <c r="H7" s="64"/>
      <c r="I7" s="64"/>
      <c r="J7" s="64"/>
      <c r="K7" s="64"/>
      <c r="L7" s="65"/>
      <c r="M7" s="65"/>
      <c r="N7" s="65"/>
      <c r="O7" s="62"/>
      <c r="P7" s="61"/>
      <c r="Q7" s="62"/>
      <c r="R7" s="44"/>
      <c r="S7" s="44"/>
      <c r="T7" s="44"/>
      <c r="U7" s="44"/>
      <c r="V7" s="44"/>
      <c r="W7" s="44"/>
      <c r="X7" s="78"/>
      <c r="Y7" s="61"/>
      <c r="Z7" s="62"/>
      <c r="AA7" s="77"/>
      <c r="AB7" s="44"/>
      <c r="AC7" s="44"/>
      <c r="AD7" s="44"/>
      <c r="AE7" s="44"/>
      <c r="AF7" s="44"/>
      <c r="AG7" s="78"/>
      <c r="AH7" s="83"/>
      <c r="AI7" s="84"/>
      <c r="AJ7" s="84"/>
      <c r="AK7" s="84"/>
      <c r="AL7" s="84"/>
      <c r="AM7" s="84"/>
      <c r="AN7" s="85"/>
      <c r="AO7" s="83"/>
      <c r="AP7" s="84"/>
      <c r="AQ7" s="84"/>
      <c r="AR7" s="84"/>
      <c r="AS7" s="84"/>
      <c r="AT7" s="84"/>
      <c r="AU7" s="85"/>
    </row>
    <row r="8" spans="1:47" x14ac:dyDescent="0.3">
      <c r="A8" s="32">
        <v>0</v>
      </c>
      <c r="B8" s="125">
        <v>15985.49</v>
      </c>
      <c r="C8" s="126"/>
      <c r="D8" s="125">
        <f t="shared" ref="D8:D35" si="0">B8*$O$2</f>
        <v>21092.854055</v>
      </c>
      <c r="E8" s="127">
        <f t="shared" ref="E8:E35" si="1">D8/40.3399</f>
        <v>522.87819392214658</v>
      </c>
      <c r="F8" s="132">
        <f t="shared" ref="F8:F35" si="2">B8/12*$O$2</f>
        <v>1757.7378379166666</v>
      </c>
      <c r="G8" s="133"/>
      <c r="H8" s="63">
        <f>'L4'!$H$10</f>
        <v>1674.41</v>
      </c>
      <c r="I8" s="63">
        <f>'L4'!I10</f>
        <v>1786.2247433333332</v>
      </c>
      <c r="J8" s="63">
        <f>'L4'!J10</f>
        <v>1786.2247433333332</v>
      </c>
      <c r="K8" s="63">
        <f>'L4'!K10</f>
        <v>1786.2247433333332</v>
      </c>
      <c r="L8" s="63">
        <f>'L4'!L10</f>
        <v>1786.2247433333332</v>
      </c>
      <c r="M8" s="63">
        <f>'L4'!M10</f>
        <v>1786.2247433333332</v>
      </c>
      <c r="N8" s="63">
        <f>'L4'!N10</f>
        <v>1786.2247433333332</v>
      </c>
      <c r="O8" s="76">
        <f>'L4'!O10</f>
        <v>1786.2247433333332</v>
      </c>
      <c r="P8" s="130">
        <f t="shared" ref="P8:P35" si="3">((B8&lt;19968.2)*913.03+(B8&gt;19968.2)*(B8&lt;20424.71)*(20424.71-B8+456.51)+(B8&gt;20424.71)*(B8&lt;22659.62)*456.51+(B8&gt;22659.62)*(B8&lt;23116.13)*(23116.13-B8))/12*$O$2</f>
        <v>100.39525708333332</v>
      </c>
      <c r="Q8" s="131">
        <f t="shared" ref="Q8:Q35" si="4">P8/40.3399</f>
        <v>2.4887334148903024</v>
      </c>
      <c r="R8" s="45">
        <f>$P8*SUM(Fasering!$D$5)</f>
        <v>0</v>
      </c>
      <c r="S8" s="45">
        <f>$P8*SUM(Fasering!$D$5:$D$6)</f>
        <v>25.958568383796269</v>
      </c>
      <c r="T8" s="45">
        <f>$P8*SUM(Fasering!$D$5:$D$7)</f>
        <v>40.852602516940827</v>
      </c>
      <c r="U8" s="45">
        <f>$P8*SUM(Fasering!$D$5:$D$8)</f>
        <v>55.746636650085385</v>
      </c>
      <c r="V8" s="45">
        <f>$P8*SUM(Fasering!$D$5:$D$9)</f>
        <v>70.64067078322995</v>
      </c>
      <c r="W8" s="45">
        <f>$P8*SUM(Fasering!$D$5:$D$10)</f>
        <v>85.501222950188776</v>
      </c>
      <c r="X8" s="75">
        <f>$P8*SUM(Fasering!$D$5:$D$11)</f>
        <v>100.39525708333332</v>
      </c>
      <c r="Y8" s="130">
        <f t="shared" ref="Y8:Y35" si="5">((B8&lt;19968.2)*456.51+(B8&gt;19968.2)*(B8&lt;20196.46)*(20196.46-B8+228.26)+(B8&gt;20196.46)*(B8&lt;22659.62)*228.26+(B8&gt;22659.62)*(B8&lt;22887.88)*(22887.88-B8))/12*$O$2</f>
        <v>50.197078749999989</v>
      </c>
      <c r="Z8" s="131">
        <f t="shared" ref="Z8:Z35" si="6">Y8/40.3399</f>
        <v>1.2443530784657371</v>
      </c>
      <c r="AA8" s="74">
        <f>$Y8*SUM(Fasering!$D$5)</f>
        <v>0</v>
      </c>
      <c r="AB8" s="45">
        <f>$Y8*SUM(Fasering!$D$5:$D$6)</f>
        <v>12.979142035734679</v>
      </c>
      <c r="AC8" s="45">
        <f>$Y8*SUM(Fasering!$D$5:$D$7)</f>
        <v>20.426077538535051</v>
      </c>
      <c r="AD8" s="45">
        <f>$Y8*SUM(Fasering!$D$5:$D$8)</f>
        <v>27.873013041335419</v>
      </c>
      <c r="AE8" s="45">
        <f>$Y8*SUM(Fasering!$D$5:$D$9)</f>
        <v>35.319948544135791</v>
      </c>
      <c r="AF8" s="45">
        <f>$Y8*SUM(Fasering!$D$5:$D$10)</f>
        <v>42.750143247199624</v>
      </c>
      <c r="AG8" s="75">
        <f>$Y8*SUM(Fasering!$D$5:$D$11)</f>
        <v>50.197078749999989</v>
      </c>
      <c r="AH8" s="5">
        <f>($AK$2+(I8+R8)*12*7.57%)*SUM(Fasering!$D$5)</f>
        <v>0</v>
      </c>
      <c r="AI8" s="9">
        <f>($AK$2+(J8+S8)*12*7.57%)*SUM(Fasering!$D$5:$D$6)</f>
        <v>459.02743048889994</v>
      </c>
      <c r="AJ8" s="9">
        <f>($AK$2+(K8+T8)*12*7.57%)*SUM(Fasering!$D$5:$D$7)</f>
        <v>727.90531162953266</v>
      </c>
      <c r="AK8" s="9">
        <f>($AK$2+(L8+U8)*12*7.57%)*SUM(Fasering!$D$5:$D$8)</f>
        <v>1000.797574012085</v>
      </c>
      <c r="AL8" s="9">
        <f>($AK$2+(M8+V8)*12*7.57%)*SUM(Fasering!$D$5:$D$9)</f>
        <v>1277.7042176365574</v>
      </c>
      <c r="AM8" s="9">
        <f>($AK$2+(N8+W8)*12*7.57%)*SUM(Fasering!$D$5:$D$10)</f>
        <v>1557.9892266470492</v>
      </c>
      <c r="AN8" s="86">
        <f>($AK$2+(O8+X8)*12*7.57%)*SUM(Fasering!$D$5:$D$11)</f>
        <v>1842.9156083784997</v>
      </c>
      <c r="AO8" s="5">
        <f>($AK$2+(I8+AA8)*12*7.57%)*SUM(Fasering!$D$5)</f>
        <v>0</v>
      </c>
      <c r="AP8" s="9">
        <f>($AK$2+(J8+AB8)*12*7.57%)*SUM(Fasering!$D$5:$D$6)</f>
        <v>455.97883245520217</v>
      </c>
      <c r="AQ8" s="9">
        <f>($AK$2+(K8+AC8)*12*7.57%)*SUM(Fasering!$D$5:$D$7)</f>
        <v>720.35476928797857</v>
      </c>
      <c r="AR8" s="9">
        <f>($AK$2+(L8+AD8)*12*7.57%)*SUM(Fasering!$D$5:$D$8)</f>
        <v>986.73787475787378</v>
      </c>
      <c r="AS8" s="9">
        <f>($AK$2+(M8+AE8)*12*7.57%)*SUM(Fasering!$D$5:$D$9)</f>
        <v>1255.1281488648881</v>
      </c>
      <c r="AT8" s="9">
        <f>($AK$2+(N8+AF8)*12*7.57%)*SUM(Fasering!$D$5:$D$10)</f>
        <v>1524.9154839382584</v>
      </c>
      <c r="AU8" s="86">
        <f>($AK$2+(O8+AG8)*12*7.57%)*SUM(Fasering!$D$5:$D$11)</f>
        <v>1797.3155831804997</v>
      </c>
    </row>
    <row r="9" spans="1:47" x14ac:dyDescent="0.3">
      <c r="A9" s="32">
        <f t="shared" ref="A9:A35" si="7">+A8+1</f>
        <v>1</v>
      </c>
      <c r="B9" s="125">
        <v>16523.25</v>
      </c>
      <c r="C9" s="126"/>
      <c r="D9" s="125">
        <f t="shared" si="0"/>
        <v>21802.428375</v>
      </c>
      <c r="E9" s="127">
        <f t="shared" si="1"/>
        <v>540.46808184948395</v>
      </c>
      <c r="F9" s="130">
        <f t="shared" si="2"/>
        <v>1816.8690312499998</v>
      </c>
      <c r="G9" s="131">
        <f t="shared" ref="G9:G35" si="8">F9/40.3399</f>
        <v>45.039006820790327</v>
      </c>
      <c r="H9" s="63">
        <f>'L4'!$H$10</f>
        <v>1674.41</v>
      </c>
      <c r="I9" s="63">
        <f>GEW!$E$12+($F9-GEW!$E$12)*SUM(Fasering!$D$5)</f>
        <v>1786.2247433333332</v>
      </c>
      <c r="J9" s="63">
        <f>GEW!$E$12+($F9-GEW!$E$12)*SUM(Fasering!$D$5:$D$6)</f>
        <v>1794.1482435719674</v>
      </c>
      <c r="K9" s="63">
        <f>GEW!$E$12+($F9-GEW!$E$12)*SUM(Fasering!$D$5:$D$7)</f>
        <v>1798.6944450906099</v>
      </c>
      <c r="L9" s="63">
        <f>GEW!$E$12+($F9-GEW!$E$12)*SUM(Fasering!$D$5:$D$8)</f>
        <v>1803.2406466092521</v>
      </c>
      <c r="M9" s="63">
        <f>GEW!$E$12+($F9-GEW!$E$12)*SUM(Fasering!$D$5:$D$9)</f>
        <v>1807.7868481278945</v>
      </c>
      <c r="N9" s="63">
        <f>GEW!$E$12+($F9-GEW!$E$12)*SUM(Fasering!$D$5:$D$10)</f>
        <v>1812.3228297313574</v>
      </c>
      <c r="O9" s="76">
        <f>GEW!$E$12+($F9-GEW!$E$12)*SUM(Fasering!$D$5:$D$11)</f>
        <v>1816.8690312499998</v>
      </c>
      <c r="P9" s="130">
        <f t="shared" si="3"/>
        <v>100.39525708333332</v>
      </c>
      <c r="Q9" s="131">
        <f t="shared" si="4"/>
        <v>2.4887334148903024</v>
      </c>
      <c r="R9" s="45">
        <f>$P9*SUM(Fasering!$D$5)</f>
        <v>0</v>
      </c>
      <c r="S9" s="45">
        <f>$P9*SUM(Fasering!$D$5:$D$6)</f>
        <v>25.958568383796269</v>
      </c>
      <c r="T9" s="45">
        <f>$P9*SUM(Fasering!$D$5:$D$7)</f>
        <v>40.852602516940827</v>
      </c>
      <c r="U9" s="45">
        <f>$P9*SUM(Fasering!$D$5:$D$8)</f>
        <v>55.746636650085385</v>
      </c>
      <c r="V9" s="45">
        <f>$P9*SUM(Fasering!$D$5:$D$9)</f>
        <v>70.64067078322995</v>
      </c>
      <c r="W9" s="45">
        <f>$P9*SUM(Fasering!$D$5:$D$10)</f>
        <v>85.501222950188776</v>
      </c>
      <c r="X9" s="75">
        <f>$P9*SUM(Fasering!$D$5:$D$11)</f>
        <v>100.39525708333332</v>
      </c>
      <c r="Y9" s="130">
        <f t="shared" si="5"/>
        <v>50.197078749999989</v>
      </c>
      <c r="Z9" s="131">
        <f t="shared" si="6"/>
        <v>1.2443530784657371</v>
      </c>
      <c r="AA9" s="74">
        <f>$Y9*SUM(Fasering!$D$5)</f>
        <v>0</v>
      </c>
      <c r="AB9" s="45">
        <f>$Y9*SUM(Fasering!$D$5:$D$6)</f>
        <v>12.979142035734679</v>
      </c>
      <c r="AC9" s="45">
        <f>$Y9*SUM(Fasering!$D$5:$D$7)</f>
        <v>20.426077538535051</v>
      </c>
      <c r="AD9" s="45">
        <f>$Y9*SUM(Fasering!$D$5:$D$8)</f>
        <v>27.873013041335419</v>
      </c>
      <c r="AE9" s="45">
        <f>$Y9*SUM(Fasering!$D$5:$D$9)</f>
        <v>35.319948544135791</v>
      </c>
      <c r="AF9" s="45">
        <f>$Y9*SUM(Fasering!$D$5:$D$10)</f>
        <v>42.750143247199624</v>
      </c>
      <c r="AG9" s="75">
        <f>$Y9*SUM(Fasering!$D$5:$D$11)</f>
        <v>50.197078749999989</v>
      </c>
      <c r="AH9" s="5">
        <f>($AK$2+(I9+R9)*12*7.57%)*SUM(Fasering!$D$5)</f>
        <v>0</v>
      </c>
      <c r="AI9" s="9">
        <f>($AK$2+(J9+S9)*12*7.57%)*SUM(Fasering!$D$5:$D$6)</f>
        <v>460.88849634803256</v>
      </c>
      <c r="AJ9" s="9">
        <f>($AK$2+(K9+T9)*12*7.57%)*SUM(Fasering!$D$5:$D$7)</f>
        <v>732.5146620307587</v>
      </c>
      <c r="AK9" s="9">
        <f>($AK$2+(L9+U9)*12*7.57%)*SUM(Fasering!$D$5:$D$8)</f>
        <v>1009.3805442765993</v>
      </c>
      <c r="AL9" s="9">
        <f>($AK$2+(M9+V9)*12*7.57%)*SUM(Fasering!$D$5:$D$9)</f>
        <v>1291.4861430855549</v>
      </c>
      <c r="AM9" s="9">
        <f>($AK$2+(N9+W9)*12*7.57%)*SUM(Fasering!$D$5:$D$10)</f>
        <v>1578.1796265320772</v>
      </c>
      <c r="AN9" s="86">
        <f>($AK$2+(O9+X9)*12*7.57%)*SUM(Fasering!$D$5:$D$11)</f>
        <v>1870.7528795220001</v>
      </c>
      <c r="AO9" s="5">
        <f>($AK$2+(I9+AA9)*12*7.57%)*SUM(Fasering!$D$5)</f>
        <v>0</v>
      </c>
      <c r="AP9" s="9">
        <f>($AK$2+(J9+AB9)*12*7.57%)*SUM(Fasering!$D$5:$D$6)</f>
        <v>457.83989831433485</v>
      </c>
      <c r="AQ9" s="9">
        <f>($AK$2+(K9+AC9)*12*7.57%)*SUM(Fasering!$D$5:$D$7)</f>
        <v>724.96411968920461</v>
      </c>
      <c r="AR9" s="9">
        <f>($AK$2+(L9+AD9)*12*7.57%)*SUM(Fasering!$D$5:$D$8)</f>
        <v>995.32084502238831</v>
      </c>
      <c r="AS9" s="9">
        <f>($AK$2+(M9+AE9)*12*7.57%)*SUM(Fasering!$D$5:$D$9)</f>
        <v>1268.9100743138856</v>
      </c>
      <c r="AT9" s="9">
        <f>($AK$2+(N9+AF9)*12*7.57%)*SUM(Fasering!$D$5:$D$10)</f>
        <v>1545.1058838232864</v>
      </c>
      <c r="AU9" s="86">
        <f>($AK$2+(O9+AG9)*12*7.57%)*SUM(Fasering!$D$5:$D$11)</f>
        <v>1825.1528543239997</v>
      </c>
    </row>
    <row r="10" spans="1:47" x14ac:dyDescent="0.3">
      <c r="A10" s="32">
        <f t="shared" si="7"/>
        <v>2</v>
      </c>
      <c r="B10" s="125">
        <v>17168.75</v>
      </c>
      <c r="C10" s="126"/>
      <c r="D10" s="125">
        <f t="shared" si="0"/>
        <v>22654.165624999998</v>
      </c>
      <c r="E10" s="127">
        <f t="shared" si="1"/>
        <v>561.58209675780051</v>
      </c>
      <c r="F10" s="130">
        <f t="shared" si="2"/>
        <v>1887.8471354166666</v>
      </c>
      <c r="G10" s="131">
        <f t="shared" si="8"/>
        <v>46.798508063150045</v>
      </c>
      <c r="H10" s="63">
        <f>'L4'!$H$10</f>
        <v>1674.41</v>
      </c>
      <c r="I10" s="63">
        <f>GEW!$E$12+($F10-GEW!$E$12)*SUM(Fasering!$D$5)</f>
        <v>1786.2247433333332</v>
      </c>
      <c r="J10" s="63">
        <f>GEW!$E$12+($F10-GEW!$E$12)*SUM(Fasering!$D$5:$D$6)</f>
        <v>1812.5006042739601</v>
      </c>
      <c r="K10" s="63">
        <f>GEW!$E$12+($F10-GEW!$E$12)*SUM(Fasering!$D$5:$D$7)</f>
        <v>1827.5766887460047</v>
      </c>
      <c r="L10" s="63">
        <f>GEW!$E$12+($F10-GEW!$E$12)*SUM(Fasering!$D$5:$D$8)</f>
        <v>1842.6527732180493</v>
      </c>
      <c r="M10" s="63">
        <f>GEW!$E$12+($F10-GEW!$E$12)*SUM(Fasering!$D$5:$D$9)</f>
        <v>1857.7288576900939</v>
      </c>
      <c r="N10" s="63">
        <f>GEW!$E$12+($F10-GEW!$E$12)*SUM(Fasering!$D$5:$D$10)</f>
        <v>1872.7710509446219</v>
      </c>
      <c r="O10" s="76">
        <f>GEW!$E$12+($F10-GEW!$E$12)*SUM(Fasering!$D$5:$D$11)</f>
        <v>1887.8471354166666</v>
      </c>
      <c r="P10" s="130">
        <f t="shared" si="3"/>
        <v>100.39525708333332</v>
      </c>
      <c r="Q10" s="131">
        <f t="shared" si="4"/>
        <v>2.4887334148903024</v>
      </c>
      <c r="R10" s="45">
        <f>$P10*SUM(Fasering!$D$5)</f>
        <v>0</v>
      </c>
      <c r="S10" s="45">
        <f>$P10*SUM(Fasering!$D$5:$D$6)</f>
        <v>25.958568383796269</v>
      </c>
      <c r="T10" s="45">
        <f>$P10*SUM(Fasering!$D$5:$D$7)</f>
        <v>40.852602516940827</v>
      </c>
      <c r="U10" s="45">
        <f>$P10*SUM(Fasering!$D$5:$D$8)</f>
        <v>55.746636650085385</v>
      </c>
      <c r="V10" s="45">
        <f>$P10*SUM(Fasering!$D$5:$D$9)</f>
        <v>70.64067078322995</v>
      </c>
      <c r="W10" s="45">
        <f>$P10*SUM(Fasering!$D$5:$D$10)</f>
        <v>85.501222950188776</v>
      </c>
      <c r="X10" s="75">
        <f>$P10*SUM(Fasering!$D$5:$D$11)</f>
        <v>100.39525708333332</v>
      </c>
      <c r="Y10" s="130">
        <f t="shared" si="5"/>
        <v>50.197078749999989</v>
      </c>
      <c r="Z10" s="131">
        <f t="shared" si="6"/>
        <v>1.2443530784657371</v>
      </c>
      <c r="AA10" s="74">
        <f>$Y10*SUM(Fasering!$D$5)</f>
        <v>0</v>
      </c>
      <c r="AB10" s="45">
        <f>$Y10*SUM(Fasering!$D$5:$D$6)</f>
        <v>12.979142035734679</v>
      </c>
      <c r="AC10" s="45">
        <f>$Y10*SUM(Fasering!$D$5:$D$7)</f>
        <v>20.426077538535051</v>
      </c>
      <c r="AD10" s="45">
        <f>$Y10*SUM(Fasering!$D$5:$D$8)</f>
        <v>27.873013041335419</v>
      </c>
      <c r="AE10" s="45">
        <f>$Y10*SUM(Fasering!$D$5:$D$9)</f>
        <v>35.319948544135791</v>
      </c>
      <c r="AF10" s="45">
        <f>$Y10*SUM(Fasering!$D$5:$D$10)</f>
        <v>42.750143247199624</v>
      </c>
      <c r="AG10" s="75">
        <f>$Y10*SUM(Fasering!$D$5:$D$11)</f>
        <v>50.197078749999989</v>
      </c>
      <c r="AH10" s="5">
        <f>($AK$2+(I10+R10)*12*7.57%)*SUM(Fasering!$D$5)</f>
        <v>0</v>
      </c>
      <c r="AI10" s="9">
        <f>($AK$2+(J10+S10)*12*7.57%)*SUM(Fasering!$D$5:$D$6)</f>
        <v>465.19908521763722</v>
      </c>
      <c r="AJ10" s="9">
        <f>($AK$2+(K10+T10)*12*7.57%)*SUM(Fasering!$D$5:$D$7)</f>
        <v>743.19081002312066</v>
      </c>
      <c r="AK10" s="9">
        <f>($AK$2+(L10+U10)*12*7.57%)*SUM(Fasering!$D$5:$D$8)</f>
        <v>1029.2603652452169</v>
      </c>
      <c r="AL10" s="9">
        <f>($AK$2+(M10+V10)*12*7.57%)*SUM(Fasering!$D$5:$D$9)</f>
        <v>1323.4077508839262</v>
      </c>
      <c r="AM10" s="9">
        <f>($AK$2+(N10+W10)*12*7.57%)*SUM(Fasering!$D$5:$D$10)</f>
        <v>1624.9445019340851</v>
      </c>
      <c r="AN10" s="86">
        <f>($AK$2+(O10+X10)*12*7.57%)*SUM(Fasering!$D$5:$D$11)</f>
        <v>1935.2293893469996</v>
      </c>
      <c r="AO10" s="5">
        <f>($AK$2+(I10+AA10)*12*7.57%)*SUM(Fasering!$D$5)</f>
        <v>0</v>
      </c>
      <c r="AP10" s="9">
        <f>($AK$2+(J10+AB10)*12*7.57%)*SUM(Fasering!$D$5:$D$6)</f>
        <v>462.15048718393945</v>
      </c>
      <c r="AQ10" s="9">
        <f>($AK$2+(K10+AC10)*12*7.57%)*SUM(Fasering!$D$5:$D$7)</f>
        <v>735.64026768156668</v>
      </c>
      <c r="AR10" s="9">
        <f>($AK$2+(L10+AD10)*12*7.57%)*SUM(Fasering!$D$5:$D$8)</f>
        <v>1015.2006659910061</v>
      </c>
      <c r="AS10" s="9">
        <f>($AK$2+(M10+AE10)*12*7.57%)*SUM(Fasering!$D$5:$D$9)</f>
        <v>1300.8316821122569</v>
      </c>
      <c r="AT10" s="9">
        <f>($AK$2+(N10+AF10)*12*7.57%)*SUM(Fasering!$D$5:$D$10)</f>
        <v>1591.8707592252943</v>
      </c>
      <c r="AU10" s="86">
        <f>($AK$2+(O10+AG10)*12*7.57%)*SUM(Fasering!$D$5:$D$11)</f>
        <v>1889.6293641490001</v>
      </c>
    </row>
    <row r="11" spans="1:47" x14ac:dyDescent="0.3">
      <c r="A11" s="32">
        <f t="shared" si="7"/>
        <v>3</v>
      </c>
      <c r="B11" s="125">
        <v>17817.650000000001</v>
      </c>
      <c r="C11" s="126"/>
      <c r="D11" s="125">
        <f t="shared" si="0"/>
        <v>23510.389175</v>
      </c>
      <c r="E11" s="127">
        <f t="shared" si="1"/>
        <v>582.80732413813621</v>
      </c>
      <c r="F11" s="130">
        <f t="shared" si="2"/>
        <v>1959.1990979166667</v>
      </c>
      <c r="G11" s="131">
        <f t="shared" si="8"/>
        <v>48.567277011511351</v>
      </c>
      <c r="H11" s="63">
        <f>'L4'!$H$10</f>
        <v>1674.41</v>
      </c>
      <c r="I11" s="63">
        <f>GEW!$E$12+($F11-GEW!$E$12)*SUM(Fasering!$D$5)</f>
        <v>1786.2247433333332</v>
      </c>
      <c r="J11" s="63">
        <f>GEW!$E$12+($F11-GEW!$E$12)*SUM(Fasering!$D$5:$D$6)</f>
        <v>1830.9496311671023</v>
      </c>
      <c r="K11" s="63">
        <f>GEW!$E$12+($F11-GEW!$E$12)*SUM(Fasering!$D$5:$D$7)</f>
        <v>1856.611061957447</v>
      </c>
      <c r="L11" s="63">
        <f>GEW!$E$12+($F11-GEW!$E$12)*SUM(Fasering!$D$5:$D$8)</f>
        <v>1882.2724927477916</v>
      </c>
      <c r="M11" s="63">
        <f>GEW!$E$12+($F11-GEW!$E$12)*SUM(Fasering!$D$5:$D$9)</f>
        <v>1907.9339235381362</v>
      </c>
      <c r="N11" s="63">
        <f>GEW!$E$12+($F11-GEW!$E$12)*SUM(Fasering!$D$5:$D$10)</f>
        <v>1933.537667126322</v>
      </c>
      <c r="O11" s="76">
        <f>GEW!$E$12+($F11-GEW!$E$12)*SUM(Fasering!$D$5:$D$11)</f>
        <v>1959.1990979166667</v>
      </c>
      <c r="P11" s="130">
        <f t="shared" si="3"/>
        <v>100.39525708333332</v>
      </c>
      <c r="Q11" s="131">
        <f t="shared" si="4"/>
        <v>2.4887334148903024</v>
      </c>
      <c r="R11" s="45">
        <f>$P11*SUM(Fasering!$D$5)</f>
        <v>0</v>
      </c>
      <c r="S11" s="45">
        <f>$P11*SUM(Fasering!$D$5:$D$6)</f>
        <v>25.958568383796269</v>
      </c>
      <c r="T11" s="45">
        <f>$P11*SUM(Fasering!$D$5:$D$7)</f>
        <v>40.852602516940827</v>
      </c>
      <c r="U11" s="45">
        <f>$P11*SUM(Fasering!$D$5:$D$8)</f>
        <v>55.746636650085385</v>
      </c>
      <c r="V11" s="45">
        <f>$P11*SUM(Fasering!$D$5:$D$9)</f>
        <v>70.64067078322995</v>
      </c>
      <c r="W11" s="45">
        <f>$P11*SUM(Fasering!$D$5:$D$10)</f>
        <v>85.501222950188776</v>
      </c>
      <c r="X11" s="75">
        <f>$P11*SUM(Fasering!$D$5:$D$11)</f>
        <v>100.39525708333332</v>
      </c>
      <c r="Y11" s="130">
        <f t="shared" si="5"/>
        <v>50.197078749999989</v>
      </c>
      <c r="Z11" s="131">
        <f t="shared" si="6"/>
        <v>1.2443530784657371</v>
      </c>
      <c r="AA11" s="74">
        <f>$Y11*SUM(Fasering!$D$5)</f>
        <v>0</v>
      </c>
      <c r="AB11" s="45">
        <f>$Y11*SUM(Fasering!$D$5:$D$6)</f>
        <v>12.979142035734679</v>
      </c>
      <c r="AC11" s="45">
        <f>$Y11*SUM(Fasering!$D$5:$D$7)</f>
        <v>20.426077538535051</v>
      </c>
      <c r="AD11" s="45">
        <f>$Y11*SUM(Fasering!$D$5:$D$8)</f>
        <v>27.873013041335419</v>
      </c>
      <c r="AE11" s="45">
        <f>$Y11*SUM(Fasering!$D$5:$D$9)</f>
        <v>35.319948544135791</v>
      </c>
      <c r="AF11" s="45">
        <f>$Y11*SUM(Fasering!$D$5:$D$10)</f>
        <v>42.750143247199624</v>
      </c>
      <c r="AG11" s="75">
        <f>$Y11*SUM(Fasering!$D$5:$D$11)</f>
        <v>50.197078749999989</v>
      </c>
      <c r="AH11" s="5">
        <f>($AK$2+(I11+R11)*12*7.57%)*SUM(Fasering!$D$5)</f>
        <v>0</v>
      </c>
      <c r="AI11" s="9">
        <f>($AK$2+(J11+S11)*12*7.57%)*SUM(Fasering!$D$5:$D$6)</f>
        <v>469.53237897052088</v>
      </c>
      <c r="AJ11" s="9">
        <f>($AK$2+(K11+T11)*12*7.57%)*SUM(Fasering!$D$5:$D$7)</f>
        <v>753.92319179266974</v>
      </c>
      <c r="AK11" s="9">
        <f>($AK$2+(L11+U11)*12*7.57%)*SUM(Fasering!$D$5:$D$8)</f>
        <v>1049.2448978967061</v>
      </c>
      <c r="AL11" s="9">
        <f>($AK$2+(M11+V11)*12*7.57%)*SUM(Fasering!$D$5:$D$9)</f>
        <v>1355.4974972826299</v>
      </c>
      <c r="AM11" s="9">
        <f>($AK$2+(N11+W11)*12*7.57%)*SUM(Fasering!$D$5:$D$10)</f>
        <v>1671.9556989106352</v>
      </c>
      <c r="AN11" s="86">
        <f>($AK$2+(O11+X11)*12*7.57%)*SUM(Fasering!$D$5:$D$11)</f>
        <v>2000.0455120820002</v>
      </c>
      <c r="AO11" s="5">
        <f>($AK$2+(I11+AA11)*12*7.57%)*SUM(Fasering!$D$5)</f>
        <v>0</v>
      </c>
      <c r="AP11" s="9">
        <f>($AK$2+(J11+AB11)*12*7.57%)*SUM(Fasering!$D$5:$D$6)</f>
        <v>466.48378093682317</v>
      </c>
      <c r="AQ11" s="9">
        <f>($AK$2+(K11+AC11)*12*7.57%)*SUM(Fasering!$D$5:$D$7)</f>
        <v>746.37264945111554</v>
      </c>
      <c r="AR11" s="9">
        <f>($AK$2+(L11+AD11)*12*7.57%)*SUM(Fasering!$D$5:$D$8)</f>
        <v>1035.1851986424947</v>
      </c>
      <c r="AS11" s="9">
        <f>($AK$2+(M11+AE11)*12*7.57%)*SUM(Fasering!$D$5:$D$9)</f>
        <v>1332.9214285109606</v>
      </c>
      <c r="AT11" s="9">
        <f>($AK$2+(N11+AF11)*12*7.57%)*SUM(Fasering!$D$5:$D$10)</f>
        <v>1638.8819562018439</v>
      </c>
      <c r="AU11" s="86">
        <f>($AK$2+(O11+AG11)*12*7.57%)*SUM(Fasering!$D$5:$D$11)</f>
        <v>1954.4454868839998</v>
      </c>
    </row>
    <row r="12" spans="1:47" x14ac:dyDescent="0.3">
      <c r="A12" s="32">
        <f t="shared" si="7"/>
        <v>4</v>
      </c>
      <c r="B12" s="125">
        <v>18461.009999999998</v>
      </c>
      <c r="C12" s="126"/>
      <c r="D12" s="125">
        <f t="shared" si="0"/>
        <v>24359.302694999995</v>
      </c>
      <c r="E12" s="127">
        <f t="shared" si="1"/>
        <v>603.85134060818189</v>
      </c>
      <c r="F12" s="130">
        <f t="shared" si="2"/>
        <v>2029.9418912499996</v>
      </c>
      <c r="G12" s="131">
        <f t="shared" si="8"/>
        <v>50.320945050681821</v>
      </c>
      <c r="H12" s="63">
        <f>'L4'!$H$10</f>
        <v>1674.41</v>
      </c>
      <c r="I12" s="63">
        <f>GEW!$E$12+($F12-GEW!$E$12)*SUM(Fasering!$D$5)</f>
        <v>1786.2247433333332</v>
      </c>
      <c r="J12" s="63">
        <f>GEW!$E$12+($F12-GEW!$E$12)*SUM(Fasering!$D$5:$D$6)</f>
        <v>1849.2411490311363</v>
      </c>
      <c r="K12" s="63">
        <f>GEW!$E$12+($F12-GEW!$E$12)*SUM(Fasering!$D$5:$D$7)</f>
        <v>1885.3975534805063</v>
      </c>
      <c r="L12" s="63">
        <f>GEW!$E$12+($F12-GEW!$E$12)*SUM(Fasering!$D$5:$D$8)</f>
        <v>1921.5539579298761</v>
      </c>
      <c r="M12" s="63">
        <f>GEW!$E$12+($F12-GEW!$E$12)*SUM(Fasering!$D$5:$D$9)</f>
        <v>1957.7103623792461</v>
      </c>
      <c r="N12" s="63">
        <f>GEW!$E$12+($F12-GEW!$E$12)*SUM(Fasering!$D$5:$D$10)</f>
        <v>1993.7854868006298</v>
      </c>
      <c r="O12" s="76">
        <f>GEW!$E$12+($F12-GEW!$E$12)*SUM(Fasering!$D$5:$D$11)</f>
        <v>2029.9418912499996</v>
      </c>
      <c r="P12" s="130">
        <f t="shared" si="3"/>
        <v>100.39525708333332</v>
      </c>
      <c r="Q12" s="131">
        <f t="shared" si="4"/>
        <v>2.4887334148903024</v>
      </c>
      <c r="R12" s="45">
        <f>$P12*SUM(Fasering!$D$5)</f>
        <v>0</v>
      </c>
      <c r="S12" s="45">
        <f>$P12*SUM(Fasering!$D$5:$D$6)</f>
        <v>25.958568383796269</v>
      </c>
      <c r="T12" s="45">
        <f>$P12*SUM(Fasering!$D$5:$D$7)</f>
        <v>40.852602516940827</v>
      </c>
      <c r="U12" s="45">
        <f>$P12*SUM(Fasering!$D$5:$D$8)</f>
        <v>55.746636650085385</v>
      </c>
      <c r="V12" s="45">
        <f>$P12*SUM(Fasering!$D$5:$D$9)</f>
        <v>70.64067078322995</v>
      </c>
      <c r="W12" s="45">
        <f>$P12*SUM(Fasering!$D$5:$D$10)</f>
        <v>85.501222950188776</v>
      </c>
      <c r="X12" s="75">
        <f>$P12*SUM(Fasering!$D$5:$D$11)</f>
        <v>100.39525708333332</v>
      </c>
      <c r="Y12" s="130">
        <f t="shared" si="5"/>
        <v>50.197078749999989</v>
      </c>
      <c r="Z12" s="131">
        <f t="shared" si="6"/>
        <v>1.2443530784657371</v>
      </c>
      <c r="AA12" s="74">
        <f>$Y12*SUM(Fasering!$D$5)</f>
        <v>0</v>
      </c>
      <c r="AB12" s="45">
        <f>$Y12*SUM(Fasering!$D$5:$D$6)</f>
        <v>12.979142035734679</v>
      </c>
      <c r="AC12" s="45">
        <f>$Y12*SUM(Fasering!$D$5:$D$7)</f>
        <v>20.426077538535051</v>
      </c>
      <c r="AD12" s="45">
        <f>$Y12*SUM(Fasering!$D$5:$D$8)</f>
        <v>27.873013041335419</v>
      </c>
      <c r="AE12" s="45">
        <f>$Y12*SUM(Fasering!$D$5:$D$9)</f>
        <v>35.319948544135791</v>
      </c>
      <c r="AF12" s="45">
        <f>$Y12*SUM(Fasering!$D$5:$D$10)</f>
        <v>42.750143247199624</v>
      </c>
      <c r="AG12" s="75">
        <f>$Y12*SUM(Fasering!$D$5:$D$11)</f>
        <v>50.197078749999989</v>
      </c>
      <c r="AH12" s="5">
        <f>($AK$2+(I12+R12)*12*7.57%)*SUM(Fasering!$D$5)</f>
        <v>0</v>
      </c>
      <c r="AI12" s="9">
        <f>($AK$2+(J12+S12)*12*7.57%)*SUM(Fasering!$D$5:$D$6)</f>
        <v>473.8286771194733</v>
      </c>
      <c r="AJ12" s="9">
        <f>($AK$2+(K12+T12)*12*7.57%)*SUM(Fasering!$D$5:$D$7)</f>
        <v>764.5639455840967</v>
      </c>
      <c r="AK12" s="9">
        <f>($AK$2+(L12+U12)*12*7.57%)*SUM(Fasering!$D$5:$D$8)</f>
        <v>1069.0588121002222</v>
      </c>
      <c r="AL12" s="9">
        <f>($AK$2+(M12+V12)*12*7.57%)*SUM(Fasering!$D$5:$D$9)</f>
        <v>1387.3132766678502</v>
      </c>
      <c r="AM12" s="9">
        <f>($AK$2+(N12+W12)*12*7.57%)*SUM(Fasering!$D$5:$D$10)</f>
        <v>1718.5655366157255</v>
      </c>
      <c r="AN12" s="86">
        <f>($AK$2+(O12+X12)*12*7.57%)*SUM(Fasering!$D$5:$D$11)</f>
        <v>2064.3082655459998</v>
      </c>
      <c r="AO12" s="5">
        <f>($AK$2+(I12+AA12)*12*7.57%)*SUM(Fasering!$D$5)</f>
        <v>0</v>
      </c>
      <c r="AP12" s="9">
        <f>($AK$2+(J12+AB12)*12*7.57%)*SUM(Fasering!$D$5:$D$6)</f>
        <v>470.78007908577558</v>
      </c>
      <c r="AQ12" s="9">
        <f>($AK$2+(K12+AC12)*12*7.57%)*SUM(Fasering!$D$5:$D$7)</f>
        <v>757.01340324254249</v>
      </c>
      <c r="AR12" s="9">
        <f>($AK$2+(L12+AD12)*12*7.57%)*SUM(Fasering!$D$5:$D$8)</f>
        <v>1054.999112846011</v>
      </c>
      <c r="AS12" s="9">
        <f>($AK$2+(M12+AE12)*12*7.57%)*SUM(Fasering!$D$5:$D$9)</f>
        <v>1364.7372078961814</v>
      </c>
      <c r="AT12" s="9">
        <f>($AK$2+(N12+AF12)*12*7.57%)*SUM(Fasering!$D$5:$D$10)</f>
        <v>1685.4917939069342</v>
      </c>
      <c r="AU12" s="86">
        <f>($AK$2+(O12+AG12)*12*7.57%)*SUM(Fasering!$D$5:$D$11)</f>
        <v>2018.7082403479994</v>
      </c>
    </row>
    <row r="13" spans="1:47" x14ac:dyDescent="0.3">
      <c r="A13" s="32">
        <f t="shared" si="7"/>
        <v>5</v>
      </c>
      <c r="B13" s="125">
        <v>18470.98</v>
      </c>
      <c r="C13" s="126"/>
      <c r="D13" s="125">
        <f t="shared" si="0"/>
        <v>24372.458109999996</v>
      </c>
      <c r="E13" s="127">
        <f t="shared" si="1"/>
        <v>604.17745482760233</v>
      </c>
      <c r="F13" s="130">
        <f t="shared" si="2"/>
        <v>2031.0381758333331</v>
      </c>
      <c r="G13" s="131">
        <f t="shared" si="8"/>
        <v>50.348121235633528</v>
      </c>
      <c r="H13" s="63">
        <f>'L4'!$H$10</f>
        <v>1674.41</v>
      </c>
      <c r="I13" s="63">
        <f>GEW!$E$12+($F13-GEW!$E$12)*SUM(Fasering!$D$5)</f>
        <v>1786.2247433333332</v>
      </c>
      <c r="J13" s="63">
        <f>GEW!$E$12+($F13-GEW!$E$12)*SUM(Fasering!$D$5:$D$6)</f>
        <v>1849.5246084210648</v>
      </c>
      <c r="K13" s="63">
        <f>GEW!$E$12+($F13-GEW!$E$12)*SUM(Fasering!$D$5:$D$7)</f>
        <v>1885.8436510316205</v>
      </c>
      <c r="L13" s="63">
        <f>GEW!$E$12+($F13-GEW!$E$12)*SUM(Fasering!$D$5:$D$8)</f>
        <v>1922.1626936421762</v>
      </c>
      <c r="M13" s="63">
        <f>GEW!$E$12+($F13-GEW!$E$12)*SUM(Fasering!$D$5:$D$9)</f>
        <v>1958.4817362527322</v>
      </c>
      <c r="N13" s="63">
        <f>GEW!$E$12+($F13-GEW!$E$12)*SUM(Fasering!$D$5:$D$10)</f>
        <v>1994.7191332227774</v>
      </c>
      <c r="O13" s="76">
        <f>GEW!$E$12+($F13-GEW!$E$12)*SUM(Fasering!$D$5:$D$11)</f>
        <v>2031.0381758333331</v>
      </c>
      <c r="P13" s="130">
        <f t="shared" si="3"/>
        <v>100.39525708333332</v>
      </c>
      <c r="Q13" s="131">
        <f t="shared" si="4"/>
        <v>2.4887334148903024</v>
      </c>
      <c r="R13" s="45">
        <f>$P13*SUM(Fasering!$D$5)</f>
        <v>0</v>
      </c>
      <c r="S13" s="45">
        <f>$P13*SUM(Fasering!$D$5:$D$6)</f>
        <v>25.958568383796269</v>
      </c>
      <c r="T13" s="45">
        <f>$P13*SUM(Fasering!$D$5:$D$7)</f>
        <v>40.852602516940827</v>
      </c>
      <c r="U13" s="45">
        <f>$P13*SUM(Fasering!$D$5:$D$8)</f>
        <v>55.746636650085385</v>
      </c>
      <c r="V13" s="45">
        <f>$P13*SUM(Fasering!$D$5:$D$9)</f>
        <v>70.64067078322995</v>
      </c>
      <c r="W13" s="45">
        <f>$P13*SUM(Fasering!$D$5:$D$10)</f>
        <v>85.501222950188776</v>
      </c>
      <c r="X13" s="75">
        <f>$P13*SUM(Fasering!$D$5:$D$11)</f>
        <v>100.39525708333332</v>
      </c>
      <c r="Y13" s="130">
        <f t="shared" si="5"/>
        <v>50.197078749999989</v>
      </c>
      <c r="Z13" s="131">
        <f t="shared" si="6"/>
        <v>1.2443530784657371</v>
      </c>
      <c r="AA13" s="74">
        <f>$Y13*SUM(Fasering!$D$5)</f>
        <v>0</v>
      </c>
      <c r="AB13" s="45">
        <f>$Y13*SUM(Fasering!$D$5:$D$6)</f>
        <v>12.979142035734679</v>
      </c>
      <c r="AC13" s="45">
        <f>$Y13*SUM(Fasering!$D$5:$D$7)</f>
        <v>20.426077538535051</v>
      </c>
      <c r="AD13" s="45">
        <f>$Y13*SUM(Fasering!$D$5:$D$8)</f>
        <v>27.873013041335419</v>
      </c>
      <c r="AE13" s="45">
        <f>$Y13*SUM(Fasering!$D$5:$D$9)</f>
        <v>35.319948544135791</v>
      </c>
      <c r="AF13" s="45">
        <f>$Y13*SUM(Fasering!$D$5:$D$10)</f>
        <v>42.750143247199624</v>
      </c>
      <c r="AG13" s="75">
        <f>$Y13*SUM(Fasering!$D$5:$D$11)</f>
        <v>50.197078749999989</v>
      </c>
      <c r="AH13" s="5">
        <f>($AK$2+(I13+R13)*12*7.57%)*SUM(Fasering!$D$5)</f>
        <v>0</v>
      </c>
      <c r="AI13" s="9">
        <f>($AK$2+(J13+S13)*12*7.57%)*SUM(Fasering!$D$5:$D$6)</f>
        <v>473.89525585073591</v>
      </c>
      <c r="AJ13" s="9">
        <f>($AK$2+(K13+T13)*12*7.57%)*SUM(Fasering!$D$5:$D$7)</f>
        <v>764.72884286602357</v>
      </c>
      <c r="AK13" s="9">
        <f>($AK$2+(L13+U13)*12*7.57%)*SUM(Fasering!$D$5:$D$8)</f>
        <v>1069.365863711465</v>
      </c>
      <c r="AL13" s="9">
        <f>($AK$2+(M13+V13)*12*7.57%)*SUM(Fasering!$D$5:$D$9)</f>
        <v>1387.8063183870599</v>
      </c>
      <c r="AM13" s="9">
        <f>($AK$2+(N13+W13)*12*7.57%)*SUM(Fasering!$D$5:$D$10)</f>
        <v>1719.2878384093085</v>
      </c>
      <c r="AN13" s="86">
        <f>($AK$2+(O13+X13)*12*7.57%)*SUM(Fasering!$D$5:$D$11)</f>
        <v>2065.3041304614999</v>
      </c>
      <c r="AO13" s="5">
        <f>($AK$2+(I13+AA13)*12*7.57%)*SUM(Fasering!$D$5)</f>
        <v>0</v>
      </c>
      <c r="AP13" s="9">
        <f>($AK$2+(J13+AB13)*12*7.57%)*SUM(Fasering!$D$5:$D$6)</f>
        <v>470.84665781703814</v>
      </c>
      <c r="AQ13" s="9">
        <f>($AK$2+(K13+AC13)*12*7.57%)*SUM(Fasering!$D$5:$D$7)</f>
        <v>757.17830052446936</v>
      </c>
      <c r="AR13" s="9">
        <f>($AK$2+(L13+AD13)*12*7.57%)*SUM(Fasering!$D$5:$D$8)</f>
        <v>1055.3061644572538</v>
      </c>
      <c r="AS13" s="9">
        <f>($AK$2+(M13+AE13)*12*7.57%)*SUM(Fasering!$D$5:$D$9)</f>
        <v>1365.2302496153909</v>
      </c>
      <c r="AT13" s="9">
        <f>($AK$2+(N13+AF13)*12*7.57%)*SUM(Fasering!$D$5:$D$10)</f>
        <v>1686.2140957005176</v>
      </c>
      <c r="AU13" s="86">
        <f>($AK$2+(O13+AG13)*12*7.57%)*SUM(Fasering!$D$5:$D$11)</f>
        <v>2019.7041052635</v>
      </c>
    </row>
    <row r="14" spans="1:47" x14ac:dyDescent="0.3">
      <c r="A14" s="32">
        <f t="shared" si="7"/>
        <v>6</v>
      </c>
      <c r="B14" s="125">
        <v>19387.97</v>
      </c>
      <c r="C14" s="126"/>
      <c r="D14" s="125">
        <f t="shared" si="0"/>
        <v>25582.426414999998</v>
      </c>
      <c r="E14" s="127">
        <f t="shared" si="1"/>
        <v>634.17178562663764</v>
      </c>
      <c r="F14" s="125">
        <f t="shared" si="2"/>
        <v>2131.8688679166667</v>
      </c>
      <c r="G14" s="127">
        <f t="shared" si="8"/>
        <v>52.847648802219801</v>
      </c>
      <c r="H14" s="63">
        <f>'L4'!$H$10</f>
        <v>1674.41</v>
      </c>
      <c r="I14" s="63">
        <f>GEW!$E$12+($F14-GEW!$E$12)*SUM(Fasering!$D$5)</f>
        <v>1786.2247433333332</v>
      </c>
      <c r="J14" s="63">
        <f>GEW!$E$12+($F14-GEW!$E$12)*SUM(Fasering!$D$5:$D$6)</f>
        <v>1875.5957644863174</v>
      </c>
      <c r="K14" s="63">
        <f>GEW!$E$12+($F14-GEW!$E$12)*SUM(Fasering!$D$5:$D$7)</f>
        <v>1926.8734397373692</v>
      </c>
      <c r="L14" s="63">
        <f>GEW!$E$12+($F14-GEW!$E$12)*SUM(Fasering!$D$5:$D$8)</f>
        <v>1978.1511149884211</v>
      </c>
      <c r="M14" s="63">
        <f>GEW!$E$12+($F14-GEW!$E$12)*SUM(Fasering!$D$5:$D$9)</f>
        <v>2029.4287902394731</v>
      </c>
      <c r="N14" s="63">
        <f>GEW!$E$12+($F14-GEW!$E$12)*SUM(Fasering!$D$5:$D$10)</f>
        <v>2080.5911926656149</v>
      </c>
      <c r="O14" s="76">
        <f>GEW!$E$12+($F14-GEW!$E$12)*SUM(Fasering!$D$5:$D$11)</f>
        <v>2131.8688679166667</v>
      </c>
      <c r="P14" s="130">
        <f t="shared" si="3"/>
        <v>100.39525708333332</v>
      </c>
      <c r="Q14" s="131">
        <f t="shared" si="4"/>
        <v>2.4887334148903024</v>
      </c>
      <c r="R14" s="45">
        <f>$P14*SUM(Fasering!$D$5)</f>
        <v>0</v>
      </c>
      <c r="S14" s="45">
        <f>$P14*SUM(Fasering!$D$5:$D$6)</f>
        <v>25.958568383796269</v>
      </c>
      <c r="T14" s="45">
        <f>$P14*SUM(Fasering!$D$5:$D$7)</f>
        <v>40.852602516940827</v>
      </c>
      <c r="U14" s="45">
        <f>$P14*SUM(Fasering!$D$5:$D$8)</f>
        <v>55.746636650085385</v>
      </c>
      <c r="V14" s="45">
        <f>$P14*SUM(Fasering!$D$5:$D$9)</f>
        <v>70.64067078322995</v>
      </c>
      <c r="W14" s="45">
        <f>$P14*SUM(Fasering!$D$5:$D$10)</f>
        <v>85.501222950188776</v>
      </c>
      <c r="X14" s="75">
        <f>$P14*SUM(Fasering!$D$5:$D$11)</f>
        <v>100.39525708333332</v>
      </c>
      <c r="Y14" s="130">
        <f t="shared" si="5"/>
        <v>50.197078749999989</v>
      </c>
      <c r="Z14" s="131">
        <f t="shared" si="6"/>
        <v>1.2443530784657371</v>
      </c>
      <c r="AA14" s="74">
        <f>$Y14*SUM(Fasering!$D$5)</f>
        <v>0</v>
      </c>
      <c r="AB14" s="45">
        <f>$Y14*SUM(Fasering!$D$5:$D$6)</f>
        <v>12.979142035734679</v>
      </c>
      <c r="AC14" s="45">
        <f>$Y14*SUM(Fasering!$D$5:$D$7)</f>
        <v>20.426077538535051</v>
      </c>
      <c r="AD14" s="45">
        <f>$Y14*SUM(Fasering!$D$5:$D$8)</f>
        <v>27.873013041335419</v>
      </c>
      <c r="AE14" s="45">
        <f>$Y14*SUM(Fasering!$D$5:$D$9)</f>
        <v>35.319948544135791</v>
      </c>
      <c r="AF14" s="45">
        <f>$Y14*SUM(Fasering!$D$5:$D$10)</f>
        <v>42.750143247199624</v>
      </c>
      <c r="AG14" s="75">
        <f>$Y14*SUM(Fasering!$D$5:$D$11)</f>
        <v>50.197078749999989</v>
      </c>
      <c r="AH14" s="5">
        <f>($AK$2+(I14+R14)*12*7.57%)*SUM(Fasering!$D$5)</f>
        <v>0</v>
      </c>
      <c r="AI14" s="9">
        <f>($AK$2+(J14+S14)*12*7.57%)*SUM(Fasering!$D$5:$D$6)</f>
        <v>480.01882965017626</v>
      </c>
      <c r="AJ14" s="9">
        <f>($AK$2+(K14+T14)*12*7.57%)*SUM(Fasering!$D$5:$D$7)</f>
        <v>779.89525796674582</v>
      </c>
      <c r="AK14" s="9">
        <f>($AK$2+(L14+U14)*12*7.57%)*SUM(Fasering!$D$5:$D$8)</f>
        <v>1097.6069125573404</v>
      </c>
      <c r="AL14" s="9">
        <f>($AK$2+(M14+V14)*12*7.57%)*SUM(Fasering!$D$5:$D$9)</f>
        <v>1433.1537934219605</v>
      </c>
      <c r="AM14" s="9">
        <f>($AK$2+(N14+W14)*12*7.57%)*SUM(Fasering!$D$5:$D$10)</f>
        <v>1785.7214915384909</v>
      </c>
      <c r="AN14" s="86">
        <f>($AK$2+(O14+X14)*12*7.57%)*SUM(Fasering!$D$5:$D$11)</f>
        <v>2156.8987311500005</v>
      </c>
      <c r="AO14" s="5">
        <f>($AK$2+(I14+AA14)*12*7.57%)*SUM(Fasering!$D$5)</f>
        <v>0</v>
      </c>
      <c r="AP14" s="9">
        <f>($AK$2+(J14+AB14)*12*7.57%)*SUM(Fasering!$D$5:$D$6)</f>
        <v>476.97023161647849</v>
      </c>
      <c r="AQ14" s="9">
        <f>($AK$2+(K14+AC14)*12*7.57%)*SUM(Fasering!$D$5:$D$7)</f>
        <v>772.34471562519172</v>
      </c>
      <c r="AR14" s="9">
        <f>($AK$2+(L14+AD14)*12*7.57%)*SUM(Fasering!$D$5:$D$8)</f>
        <v>1083.5472133031294</v>
      </c>
      <c r="AS14" s="9">
        <f>($AK$2+(M14+AE14)*12*7.57%)*SUM(Fasering!$D$5:$D$9)</f>
        <v>1410.5777246502917</v>
      </c>
      <c r="AT14" s="9">
        <f>($AK$2+(N14+AF14)*12*7.57%)*SUM(Fasering!$D$5:$D$10)</f>
        <v>1752.6477488297</v>
      </c>
      <c r="AU14" s="86">
        <f>($AK$2+(O14+AG14)*12*7.57%)*SUM(Fasering!$D$5:$D$11)</f>
        <v>2111.2987059520001</v>
      </c>
    </row>
    <row r="15" spans="1:47" x14ac:dyDescent="0.3">
      <c r="A15" s="32">
        <f t="shared" si="7"/>
        <v>7</v>
      </c>
      <c r="B15" s="125">
        <v>19397.93</v>
      </c>
      <c r="C15" s="126"/>
      <c r="D15" s="125">
        <f t="shared" si="0"/>
        <v>25595.568635</v>
      </c>
      <c r="E15" s="127">
        <f t="shared" si="1"/>
        <v>634.49757275055219</v>
      </c>
      <c r="F15" s="125">
        <f t="shared" si="2"/>
        <v>2132.9640529166663</v>
      </c>
      <c r="G15" s="127">
        <f t="shared" si="8"/>
        <v>52.874797729212673</v>
      </c>
      <c r="H15" s="63">
        <f>'L4'!$H$10</f>
        <v>1674.41</v>
      </c>
      <c r="I15" s="63">
        <f>GEW!$E$12+($F15-GEW!$E$12)*SUM(Fasering!$D$5)</f>
        <v>1786.2247433333332</v>
      </c>
      <c r="J15" s="63">
        <f>GEW!$E$12+($F15-GEW!$E$12)*SUM(Fasering!$D$5:$D$6)</f>
        <v>1875.8789395639189</v>
      </c>
      <c r="K15" s="63">
        <f>GEW!$E$12+($F15-GEW!$E$12)*SUM(Fasering!$D$5:$D$7)</f>
        <v>1927.3190898486127</v>
      </c>
      <c r="L15" s="63">
        <f>GEW!$E$12+($F15-GEW!$E$12)*SUM(Fasering!$D$5:$D$8)</f>
        <v>1978.7592401333065</v>
      </c>
      <c r="M15" s="63">
        <f>GEW!$E$12+($F15-GEW!$E$12)*SUM(Fasering!$D$5:$D$9)</f>
        <v>2030.1993904180003</v>
      </c>
      <c r="N15" s="63">
        <f>GEW!$E$12+($F15-GEW!$E$12)*SUM(Fasering!$D$5:$D$10)</f>
        <v>2081.5239026319723</v>
      </c>
      <c r="O15" s="76">
        <f>GEW!$E$12+($F15-GEW!$E$12)*SUM(Fasering!$D$5:$D$11)</f>
        <v>2132.9640529166663</v>
      </c>
      <c r="P15" s="130">
        <f t="shared" si="3"/>
        <v>100.39525708333332</v>
      </c>
      <c r="Q15" s="131">
        <f t="shared" si="4"/>
        <v>2.4887334148903024</v>
      </c>
      <c r="R15" s="45">
        <f>$P15*SUM(Fasering!$D$5)</f>
        <v>0</v>
      </c>
      <c r="S15" s="45">
        <f>$P15*SUM(Fasering!$D$5:$D$6)</f>
        <v>25.958568383796269</v>
      </c>
      <c r="T15" s="45">
        <f>$P15*SUM(Fasering!$D$5:$D$7)</f>
        <v>40.852602516940827</v>
      </c>
      <c r="U15" s="45">
        <f>$P15*SUM(Fasering!$D$5:$D$8)</f>
        <v>55.746636650085385</v>
      </c>
      <c r="V15" s="45">
        <f>$P15*SUM(Fasering!$D$5:$D$9)</f>
        <v>70.64067078322995</v>
      </c>
      <c r="W15" s="45">
        <f>$P15*SUM(Fasering!$D$5:$D$10)</f>
        <v>85.501222950188776</v>
      </c>
      <c r="X15" s="75">
        <f>$P15*SUM(Fasering!$D$5:$D$11)</f>
        <v>100.39525708333332</v>
      </c>
      <c r="Y15" s="130">
        <f t="shared" si="5"/>
        <v>50.197078749999989</v>
      </c>
      <c r="Z15" s="131">
        <f t="shared" si="6"/>
        <v>1.2443530784657371</v>
      </c>
      <c r="AA15" s="74">
        <f>$Y15*SUM(Fasering!$D$5)</f>
        <v>0</v>
      </c>
      <c r="AB15" s="45">
        <f>$Y15*SUM(Fasering!$D$5:$D$6)</f>
        <v>12.979142035734679</v>
      </c>
      <c r="AC15" s="45">
        <f>$Y15*SUM(Fasering!$D$5:$D$7)</f>
        <v>20.426077538535051</v>
      </c>
      <c r="AD15" s="45">
        <f>$Y15*SUM(Fasering!$D$5:$D$8)</f>
        <v>27.873013041335419</v>
      </c>
      <c r="AE15" s="45">
        <f>$Y15*SUM(Fasering!$D$5:$D$9)</f>
        <v>35.319948544135791</v>
      </c>
      <c r="AF15" s="45">
        <f>$Y15*SUM(Fasering!$D$5:$D$10)</f>
        <v>42.750143247199624</v>
      </c>
      <c r="AG15" s="75">
        <f>$Y15*SUM(Fasering!$D$5:$D$11)</f>
        <v>50.197078749999989</v>
      </c>
      <c r="AH15" s="5">
        <f>($AK$2+(I15+R15)*12*7.57%)*SUM(Fasering!$D$5)</f>
        <v>0</v>
      </c>
      <c r="AI15" s="9">
        <f>($AK$2+(J15+S15)*12*7.57%)*SUM(Fasering!$D$5:$D$6)</f>
        <v>480.08534160237008</v>
      </c>
      <c r="AJ15" s="9">
        <f>($AK$2+(K15+T15)*12*7.57%)*SUM(Fasering!$D$5:$D$7)</f>
        <v>780.05998985521046</v>
      </c>
      <c r="AK15" s="9">
        <f>($AK$2+(L15+U15)*12*7.57%)*SUM(Fasering!$D$5:$D$8)</f>
        <v>1097.9136561930452</v>
      </c>
      <c r="AL15" s="9">
        <f>($AK$2+(M15+V15)*12*7.57%)*SUM(Fasering!$D$5:$D$9)</f>
        <v>1433.646340615875</v>
      </c>
      <c r="AM15" s="9">
        <f>($AK$2+(N15+W15)*12*7.57%)*SUM(Fasering!$D$5:$D$10)</f>
        <v>1786.443068856855</v>
      </c>
      <c r="AN15" s="86">
        <f>($AK$2+(O15+X15)*12*7.57%)*SUM(Fasering!$D$5:$D$11)</f>
        <v>2157.8935972039999</v>
      </c>
      <c r="AO15" s="5">
        <f>($AK$2+(I15+AA15)*12*7.57%)*SUM(Fasering!$D$5)</f>
        <v>0</v>
      </c>
      <c r="AP15" s="9">
        <f>($AK$2+(J15+AB15)*12*7.57%)*SUM(Fasering!$D$5:$D$6)</f>
        <v>477.03674356867248</v>
      </c>
      <c r="AQ15" s="9">
        <f>($AK$2+(K15+AC15)*12*7.57%)*SUM(Fasering!$D$5:$D$7)</f>
        <v>772.50944751365626</v>
      </c>
      <c r="AR15" s="9">
        <f>($AK$2+(L15+AD15)*12*7.57%)*SUM(Fasering!$D$5:$D$8)</f>
        <v>1083.8539569388342</v>
      </c>
      <c r="AS15" s="9">
        <f>($AK$2+(M15+AE15)*12*7.57%)*SUM(Fasering!$D$5:$D$9)</f>
        <v>1411.070271844206</v>
      </c>
      <c r="AT15" s="9">
        <f>($AK$2+(N15+AF15)*12*7.57%)*SUM(Fasering!$D$5:$D$10)</f>
        <v>1753.3693261480632</v>
      </c>
      <c r="AU15" s="86">
        <f>($AK$2+(O15+AG15)*12*7.57%)*SUM(Fasering!$D$5:$D$11)</f>
        <v>2112.293572006</v>
      </c>
    </row>
    <row r="16" spans="1:47" x14ac:dyDescent="0.3">
      <c r="A16" s="32">
        <f t="shared" si="7"/>
        <v>8</v>
      </c>
      <c r="B16" s="125">
        <v>20314.89</v>
      </c>
      <c r="C16" s="126"/>
      <c r="D16" s="125">
        <f t="shared" si="0"/>
        <v>26805.497354999996</v>
      </c>
      <c r="E16" s="127">
        <f t="shared" si="1"/>
        <v>664.49092226306948</v>
      </c>
      <c r="F16" s="125">
        <f t="shared" si="2"/>
        <v>2233.7914462499998</v>
      </c>
      <c r="G16" s="127">
        <f t="shared" si="8"/>
        <v>55.374243521922459</v>
      </c>
      <c r="H16" s="63">
        <f>'L4'!$H$10</f>
        <v>1674.41</v>
      </c>
      <c r="I16" s="63">
        <f>GEW!$E$12+($F16-GEW!$E$12)*SUM(Fasering!$D$5)</f>
        <v>1786.2247433333332</v>
      </c>
      <c r="J16" s="63">
        <f>GEW!$E$12+($F16-GEW!$E$12)*SUM(Fasering!$D$5:$D$6)</f>
        <v>1901.9492426921904</v>
      </c>
      <c r="K16" s="63">
        <f>GEW!$E$12+($F16-GEW!$E$12)*SUM(Fasering!$D$5:$D$7)</f>
        <v>1968.347536234749</v>
      </c>
      <c r="L16" s="63">
        <f>GEW!$E$12+($F16-GEW!$E$12)*SUM(Fasering!$D$5:$D$8)</f>
        <v>2034.7458297773078</v>
      </c>
      <c r="M16" s="63">
        <f>GEW!$E$12+($F16-GEW!$E$12)*SUM(Fasering!$D$5:$D$9)</f>
        <v>2101.1441233198661</v>
      </c>
      <c r="N16" s="63">
        <f>GEW!$E$12+($F16-GEW!$E$12)*SUM(Fasering!$D$5:$D$10)</f>
        <v>2167.393152707441</v>
      </c>
      <c r="O16" s="76">
        <f>GEW!$E$12+($F16-GEW!$E$12)*SUM(Fasering!$D$5:$D$11)</f>
        <v>2233.7914462499998</v>
      </c>
      <c r="P16" s="130">
        <f t="shared" si="3"/>
        <v>62.272702916666624</v>
      </c>
      <c r="Q16" s="131">
        <f t="shared" si="4"/>
        <v>1.5436999823169275</v>
      </c>
      <c r="R16" s="45">
        <f>$P16*SUM(Fasering!$D$5)</f>
        <v>0</v>
      </c>
      <c r="S16" s="45">
        <f>$P16*SUM(Fasering!$D$5:$D$6)</f>
        <v>16.101460009852179</v>
      </c>
      <c r="T16" s="45">
        <f>$P16*SUM(Fasering!$D$5:$D$7)</f>
        <v>25.339862198853364</v>
      </c>
      <c r="U16" s="45">
        <f>$P16*SUM(Fasering!$D$5:$D$8)</f>
        <v>34.578264387854553</v>
      </c>
      <c r="V16" s="45">
        <f>$P16*SUM(Fasering!$D$5:$D$9)</f>
        <v>43.816666576855738</v>
      </c>
      <c r="W16" s="45">
        <f>$P16*SUM(Fasering!$D$5:$D$10)</f>
        <v>53.034300727665446</v>
      </c>
      <c r="X16" s="75">
        <f>$P16*SUM(Fasering!$D$5:$D$11)</f>
        <v>62.272702916666624</v>
      </c>
      <c r="Y16" s="130">
        <f t="shared" si="5"/>
        <v>25.099089166666662</v>
      </c>
      <c r="Z16" s="131">
        <f t="shared" si="6"/>
        <v>0.62219016821228268</v>
      </c>
      <c r="AA16" s="74">
        <f>$Y16*SUM(Fasering!$D$5)</f>
        <v>0</v>
      </c>
      <c r="AB16" s="45">
        <f>$Y16*SUM(Fasering!$D$5:$D$6)</f>
        <v>6.4897131740307943</v>
      </c>
      <c r="AC16" s="45">
        <f>$Y16*SUM(Fasering!$D$5:$D$7)</f>
        <v>10.213262489202888</v>
      </c>
      <c r="AD16" s="45">
        <f>$Y16*SUM(Fasering!$D$5:$D$8)</f>
        <v>13.936811804374981</v>
      </c>
      <c r="AE16" s="45">
        <f>$Y16*SUM(Fasering!$D$5:$D$9)</f>
        <v>17.660361119547076</v>
      </c>
      <c r="AF16" s="45">
        <f>$Y16*SUM(Fasering!$D$5:$D$10)</f>
        <v>21.375539851494572</v>
      </c>
      <c r="AG16" s="75">
        <f>$Y16*SUM(Fasering!$D$5:$D$11)</f>
        <v>25.099089166666662</v>
      </c>
      <c r="AH16" s="5">
        <f>($AK$2+(I16+R16)*12*7.57%)*SUM(Fasering!$D$5)</f>
        <v>0</v>
      </c>
      <c r="AI16" s="9">
        <f>($AK$2+(J16+S16)*12*7.57%)*SUM(Fasering!$D$5:$D$6)</f>
        <v>483.89348476082199</v>
      </c>
      <c r="AJ16" s="9">
        <f>($AK$2+(K16+T16)*12*7.57%)*SUM(Fasering!$D$5:$D$7)</f>
        <v>789.4917174371227</v>
      </c>
      <c r="AK16" s="9">
        <f>($AK$2+(L16+U16)*12*7.57%)*SUM(Fasering!$D$5:$D$8)</f>
        <v>1115.4762692148331</v>
      </c>
      <c r="AL16" s="9">
        <f>($AK$2+(M16+V16)*12*7.57%)*SUM(Fasering!$D$5:$D$9)</f>
        <v>1461.8471400939525</v>
      </c>
      <c r="AM16" s="9">
        <f>($AK$2+(N16+W16)*12*7.57%)*SUM(Fasering!$D$5:$D$10)</f>
        <v>1827.7569927092934</v>
      </c>
      <c r="AN16" s="86">
        <f>($AK$2+(O16+X16)*12*7.57%)*SUM(Fasering!$D$5:$D$11)</f>
        <v>2214.8546731030001</v>
      </c>
      <c r="AO16" s="5">
        <f>($AK$2+(I16+AA16)*12*7.57%)*SUM(Fasering!$D$5)</f>
        <v>0</v>
      </c>
      <c r="AP16" s="9">
        <f>($AK$2+(J16+AB16)*12*7.57%)*SUM(Fasering!$D$5:$D$6)</f>
        <v>481.63588479312693</v>
      </c>
      <c r="AQ16" s="9">
        <f>($AK$2+(K16+AC16)*12*7.57%)*SUM(Fasering!$D$5:$D$7)</f>
        <v>783.90026065667678</v>
      </c>
      <c r="AR16" s="9">
        <f>($AK$2+(L16+AD16)*12*7.57%)*SUM(Fasering!$D$5:$D$8)</f>
        <v>1105.0645402065281</v>
      </c>
      <c r="AS16" s="9">
        <f>($AK$2+(M16+AE16)*12*7.57%)*SUM(Fasering!$D$5:$D$9)</f>
        <v>1445.1287234426816</v>
      </c>
      <c r="AT16" s="9">
        <f>($AK$2+(N16+AF16)*12*7.57%)*SUM(Fasering!$D$5:$D$10)</f>
        <v>1803.264658972412</v>
      </c>
      <c r="AU16" s="86">
        <f>($AK$2+(O16+AG16)*12*7.57%)*SUM(Fasering!$D$5:$D$11)</f>
        <v>2181.0861623725</v>
      </c>
    </row>
    <row r="17" spans="1:47" x14ac:dyDescent="0.3">
      <c r="A17" s="32">
        <f t="shared" si="7"/>
        <v>9</v>
      </c>
      <c r="B17" s="125">
        <v>20324.86</v>
      </c>
      <c r="C17" s="126"/>
      <c r="D17" s="125">
        <f t="shared" si="0"/>
        <v>26818.652769999997</v>
      </c>
      <c r="E17" s="127">
        <f t="shared" si="1"/>
        <v>664.81703648248993</v>
      </c>
      <c r="F17" s="125">
        <f t="shared" si="2"/>
        <v>2234.8877308333335</v>
      </c>
      <c r="G17" s="127">
        <f t="shared" si="8"/>
        <v>55.401419706874172</v>
      </c>
      <c r="H17" s="63">
        <f>'L4'!$H$10</f>
        <v>1674.41</v>
      </c>
      <c r="I17" s="63">
        <f>GEW!$E$12+($F17-GEW!$E$12)*SUM(Fasering!$D$5)</f>
        <v>1786.2247433333332</v>
      </c>
      <c r="J17" s="63">
        <f>GEW!$E$12+($F17-GEW!$E$12)*SUM(Fasering!$D$5:$D$6)</f>
        <v>1902.2327020821192</v>
      </c>
      <c r="K17" s="63">
        <f>GEW!$E$12+($F17-GEW!$E$12)*SUM(Fasering!$D$5:$D$7)</f>
        <v>1968.7936337858637</v>
      </c>
      <c r="L17" s="63">
        <f>GEW!$E$12+($F17-GEW!$E$12)*SUM(Fasering!$D$5:$D$8)</f>
        <v>2035.3545654896079</v>
      </c>
      <c r="M17" s="63">
        <f>GEW!$E$12+($F17-GEW!$E$12)*SUM(Fasering!$D$5:$D$9)</f>
        <v>2101.9154971933526</v>
      </c>
      <c r="N17" s="63">
        <f>GEW!$E$12+($F17-GEW!$E$12)*SUM(Fasering!$D$5:$D$10)</f>
        <v>2168.3267991295893</v>
      </c>
      <c r="O17" s="76">
        <f>GEW!$E$12+($F17-GEW!$E$12)*SUM(Fasering!$D$5:$D$11)</f>
        <v>2234.8877308333335</v>
      </c>
      <c r="P17" s="130">
        <f t="shared" si="3"/>
        <v>61.176418333333167</v>
      </c>
      <c r="Q17" s="131">
        <f t="shared" si="4"/>
        <v>1.5165237973652181</v>
      </c>
      <c r="R17" s="45">
        <f>$P17*SUM(Fasering!$D$5)</f>
        <v>0</v>
      </c>
      <c r="S17" s="45">
        <f>$P17*SUM(Fasering!$D$5:$D$6)</f>
        <v>15.818000619923613</v>
      </c>
      <c r="T17" s="45">
        <f>$P17*SUM(Fasering!$D$5:$D$7)</f>
        <v>24.893764647739001</v>
      </c>
      <c r="U17" s="45">
        <f>$P17*SUM(Fasering!$D$5:$D$8)</f>
        <v>33.969528675554393</v>
      </c>
      <c r="V17" s="45">
        <f>$P17*SUM(Fasering!$D$5:$D$9)</f>
        <v>43.045292703369782</v>
      </c>
      <c r="W17" s="45">
        <f>$P17*SUM(Fasering!$D$5:$D$10)</f>
        <v>52.100654305517786</v>
      </c>
      <c r="X17" s="75">
        <f>$P17*SUM(Fasering!$D$5:$D$11)</f>
        <v>61.176418333333167</v>
      </c>
      <c r="Y17" s="130">
        <f t="shared" si="5"/>
        <v>25.099089166666662</v>
      </c>
      <c r="Z17" s="131">
        <f t="shared" si="6"/>
        <v>0.62219016821228268</v>
      </c>
      <c r="AA17" s="74">
        <f>$Y17*SUM(Fasering!$D$5)</f>
        <v>0</v>
      </c>
      <c r="AB17" s="45">
        <f>$Y17*SUM(Fasering!$D$5:$D$6)</f>
        <v>6.4897131740307943</v>
      </c>
      <c r="AC17" s="45">
        <f>$Y17*SUM(Fasering!$D$5:$D$7)</f>
        <v>10.213262489202888</v>
      </c>
      <c r="AD17" s="45">
        <f>$Y17*SUM(Fasering!$D$5:$D$8)</f>
        <v>13.936811804374981</v>
      </c>
      <c r="AE17" s="45">
        <f>$Y17*SUM(Fasering!$D$5:$D$9)</f>
        <v>17.660361119547076</v>
      </c>
      <c r="AF17" s="45">
        <f>$Y17*SUM(Fasering!$D$5:$D$10)</f>
        <v>21.375539851494572</v>
      </c>
      <c r="AG17" s="75">
        <f>$Y17*SUM(Fasering!$D$5:$D$11)</f>
        <v>25.099089166666662</v>
      </c>
      <c r="AH17" s="5">
        <f>($AK$2+(I17+R17)*12*7.57%)*SUM(Fasering!$D$5)</f>
        <v>0</v>
      </c>
      <c r="AI17" s="9">
        <f>($AK$2+(J17+S17)*12*7.57%)*SUM(Fasering!$D$5:$D$6)</f>
        <v>483.8934847608221</v>
      </c>
      <c r="AJ17" s="9">
        <f>($AK$2+(K17+T17)*12*7.57%)*SUM(Fasering!$D$5:$D$7)</f>
        <v>789.49171743712293</v>
      </c>
      <c r="AK17" s="9">
        <f>($AK$2+(L17+U17)*12*7.57%)*SUM(Fasering!$D$5:$D$8)</f>
        <v>1115.4762692148331</v>
      </c>
      <c r="AL17" s="9">
        <f>($AK$2+(M17+V17)*12*7.57%)*SUM(Fasering!$D$5:$D$9)</f>
        <v>1461.8471400939532</v>
      </c>
      <c r="AM17" s="9">
        <f>($AK$2+(N17+W17)*12*7.57%)*SUM(Fasering!$D$5:$D$10)</f>
        <v>1827.7569927092939</v>
      </c>
      <c r="AN17" s="86">
        <f>($AK$2+(O17+X17)*12*7.57%)*SUM(Fasering!$D$5:$D$11)</f>
        <v>2214.8546731030001</v>
      </c>
      <c r="AO17" s="5">
        <f>($AK$2+(I17+AA17)*12*7.57%)*SUM(Fasering!$D$5)</f>
        <v>0</v>
      </c>
      <c r="AP17" s="9">
        <f>($AK$2+(J17+AB17)*12*7.57%)*SUM(Fasering!$D$5:$D$6)</f>
        <v>481.70246352438949</v>
      </c>
      <c r="AQ17" s="9">
        <f>($AK$2+(K17+AC17)*12*7.57%)*SUM(Fasering!$D$5:$D$7)</f>
        <v>784.06515793860376</v>
      </c>
      <c r="AR17" s="9">
        <f>($AK$2+(L17+AD17)*12*7.57%)*SUM(Fasering!$D$5:$D$8)</f>
        <v>1105.3715918177711</v>
      </c>
      <c r="AS17" s="9">
        <f>($AK$2+(M17+AE17)*12*7.57%)*SUM(Fasering!$D$5:$D$9)</f>
        <v>1445.6217651618915</v>
      </c>
      <c r="AT17" s="9">
        <f>($AK$2+(N17+AF17)*12*7.57%)*SUM(Fasering!$D$5:$D$10)</f>
        <v>1803.9869607659957</v>
      </c>
      <c r="AU17" s="86">
        <f>($AK$2+(O17+AG17)*12*7.57%)*SUM(Fasering!$D$5:$D$11)</f>
        <v>2182.0820272880005</v>
      </c>
    </row>
    <row r="18" spans="1:47" x14ac:dyDescent="0.3">
      <c r="A18" s="32">
        <f t="shared" si="7"/>
        <v>10</v>
      </c>
      <c r="B18" s="125">
        <v>21241.85</v>
      </c>
      <c r="C18" s="126"/>
      <c r="D18" s="125">
        <f t="shared" si="0"/>
        <v>28028.621074999995</v>
      </c>
      <c r="E18" s="127">
        <f t="shared" si="1"/>
        <v>694.81136728152512</v>
      </c>
      <c r="F18" s="125">
        <f t="shared" si="2"/>
        <v>2335.7184229166664</v>
      </c>
      <c r="G18" s="127">
        <f t="shared" si="8"/>
        <v>57.900947273460432</v>
      </c>
      <c r="H18" s="63">
        <f>'L4'!$H$10</f>
        <v>1674.41</v>
      </c>
      <c r="I18" s="63">
        <f>GEW!$E$12+($F18-GEW!$E$12)*SUM(Fasering!$D$5)</f>
        <v>1786.2247433333332</v>
      </c>
      <c r="J18" s="63">
        <f>GEW!$E$12+($F18-GEW!$E$12)*SUM(Fasering!$D$5:$D$6)</f>
        <v>1928.3038581473713</v>
      </c>
      <c r="K18" s="63">
        <f>GEW!$E$12+($F18-GEW!$E$12)*SUM(Fasering!$D$5:$D$7)</f>
        <v>2009.8234224916118</v>
      </c>
      <c r="L18" s="63">
        <f>GEW!$E$12+($F18-GEW!$E$12)*SUM(Fasering!$D$5:$D$8)</f>
        <v>2091.3429868358526</v>
      </c>
      <c r="M18" s="63">
        <f>GEW!$E$12+($F18-GEW!$E$12)*SUM(Fasering!$D$5:$D$9)</f>
        <v>2172.8625511800929</v>
      </c>
      <c r="N18" s="63">
        <f>GEW!$E$12+($F18-GEW!$E$12)*SUM(Fasering!$D$5:$D$10)</f>
        <v>2254.1988585724257</v>
      </c>
      <c r="O18" s="76">
        <f>GEW!$E$12+($F18-GEW!$E$12)*SUM(Fasering!$D$5:$D$11)</f>
        <v>2335.7184229166664</v>
      </c>
      <c r="P18" s="125">
        <f t="shared" si="3"/>
        <v>50.197078749999989</v>
      </c>
      <c r="Q18" s="127">
        <f t="shared" si="4"/>
        <v>1.2443530784657371</v>
      </c>
      <c r="R18" s="45">
        <f>$P18*SUM(Fasering!$D$5)</f>
        <v>0</v>
      </c>
      <c r="S18" s="45">
        <f>$P18*SUM(Fasering!$D$5:$D$6)</f>
        <v>12.979142035734679</v>
      </c>
      <c r="T18" s="45">
        <f>$P18*SUM(Fasering!$D$5:$D$7)</f>
        <v>20.426077538535051</v>
      </c>
      <c r="U18" s="45">
        <f>$P18*SUM(Fasering!$D$5:$D$8)</f>
        <v>27.873013041335419</v>
      </c>
      <c r="V18" s="45">
        <f>$P18*SUM(Fasering!$D$5:$D$9)</f>
        <v>35.319948544135791</v>
      </c>
      <c r="W18" s="45">
        <f>$P18*SUM(Fasering!$D$5:$D$10)</f>
        <v>42.750143247199624</v>
      </c>
      <c r="X18" s="75">
        <f>$P18*SUM(Fasering!$D$5:$D$11)</f>
        <v>50.197078749999989</v>
      </c>
      <c r="Y18" s="125">
        <f t="shared" si="5"/>
        <v>25.099089166666662</v>
      </c>
      <c r="Z18" s="127">
        <f t="shared" si="6"/>
        <v>0.62219016821228268</v>
      </c>
      <c r="AA18" s="74">
        <f>$Y18*SUM(Fasering!$D$5)</f>
        <v>0</v>
      </c>
      <c r="AB18" s="45">
        <f>$Y18*SUM(Fasering!$D$5:$D$6)</f>
        <v>6.4897131740307943</v>
      </c>
      <c r="AC18" s="45">
        <f>$Y18*SUM(Fasering!$D$5:$D$7)</f>
        <v>10.213262489202888</v>
      </c>
      <c r="AD18" s="45">
        <f>$Y18*SUM(Fasering!$D$5:$D$8)</f>
        <v>13.936811804374981</v>
      </c>
      <c r="AE18" s="45">
        <f>$Y18*SUM(Fasering!$D$5:$D$9)</f>
        <v>17.660361119547076</v>
      </c>
      <c r="AF18" s="45">
        <f>$Y18*SUM(Fasering!$D$5:$D$10)</f>
        <v>21.375539851494572</v>
      </c>
      <c r="AG18" s="75">
        <f>$Y18*SUM(Fasering!$D$5:$D$11)</f>
        <v>25.099089166666662</v>
      </c>
      <c r="AH18" s="5">
        <f>($AK$2+(I18+R18)*12*7.57%)*SUM(Fasering!$D$5)</f>
        <v>0</v>
      </c>
      <c r="AI18" s="9">
        <f>($AK$2+(J18+S18)*12*7.57%)*SUM(Fasering!$D$5:$D$6)</f>
        <v>489.35026956161011</v>
      </c>
      <c r="AJ18" s="9">
        <f>($AK$2+(K18+T18)*12*7.57%)*SUM(Fasering!$D$5:$D$7)</f>
        <v>803.0066788166406</v>
      </c>
      <c r="AK18" s="9">
        <f>($AK$2+(L18+U18)*12*7.57%)*SUM(Fasering!$D$5:$D$8)</f>
        <v>1140.6421823152148</v>
      </c>
      <c r="AL18" s="9">
        <f>($AK$2+(M18+V18)*12*7.57%)*SUM(Fasering!$D$5:$D$9)</f>
        <v>1502.2567800573315</v>
      </c>
      <c r="AM18" s="9">
        <f>($AK$2+(N18+W18)*12*7.57%)*SUM(Fasering!$D$5:$D$10)</f>
        <v>1886.9567607743538</v>
      </c>
      <c r="AN18" s="86">
        <f>($AK$2+(O18+X18)*12*7.57%)*SUM(Fasering!$D$5:$D$11)</f>
        <v>2296.4756417140002</v>
      </c>
      <c r="AO18" s="5">
        <f>($AK$2+(I18+AA18)*12*7.57%)*SUM(Fasering!$D$5)</f>
        <v>0</v>
      </c>
      <c r="AP18" s="9">
        <f>($AK$2+(J18+AB18)*12*7.57%)*SUM(Fasering!$D$5:$D$6)</f>
        <v>487.82603732382972</v>
      </c>
      <c r="AQ18" s="9">
        <f>($AK$2+(K18+AC18)*12*7.57%)*SUM(Fasering!$D$5:$D$7)</f>
        <v>799.23157303932589</v>
      </c>
      <c r="AR18" s="9">
        <f>($AK$2+(L18+AD18)*12*7.57%)*SUM(Fasering!$D$5:$D$8)</f>
        <v>1133.6126406636467</v>
      </c>
      <c r="AS18" s="9">
        <f>($AK$2+(M18+AE18)*12*7.57%)*SUM(Fasering!$D$5:$D$9)</f>
        <v>1490.969240196792</v>
      </c>
      <c r="AT18" s="9">
        <f>($AK$2+(N18+AF18)*12*7.57%)*SUM(Fasering!$D$5:$D$10)</f>
        <v>1870.4206138951779</v>
      </c>
      <c r="AU18" s="86">
        <f>($AK$2+(O18+AG18)*12*7.57%)*SUM(Fasering!$D$5:$D$11)</f>
        <v>2273.6766279764997</v>
      </c>
    </row>
    <row r="19" spans="1:47" x14ac:dyDescent="0.3">
      <c r="A19" s="32">
        <f t="shared" si="7"/>
        <v>11</v>
      </c>
      <c r="B19" s="125">
        <v>21251.81</v>
      </c>
      <c r="C19" s="126"/>
      <c r="D19" s="125">
        <f t="shared" si="0"/>
        <v>28041.763295000001</v>
      </c>
      <c r="E19" s="127">
        <f t="shared" si="1"/>
        <v>695.13715440543979</v>
      </c>
      <c r="F19" s="125">
        <f t="shared" si="2"/>
        <v>2336.8136079166666</v>
      </c>
      <c r="G19" s="127">
        <f t="shared" si="8"/>
        <v>57.928096200453311</v>
      </c>
      <c r="H19" s="63">
        <f>'L4'!$H$10</f>
        <v>1674.41</v>
      </c>
      <c r="I19" s="63">
        <f>GEW!$E$12+($F19-GEW!$E$12)*SUM(Fasering!$D$5)</f>
        <v>1786.2247433333332</v>
      </c>
      <c r="J19" s="63">
        <f>GEW!$E$12+($F19-GEW!$E$12)*SUM(Fasering!$D$5:$D$6)</f>
        <v>1928.5870332249731</v>
      </c>
      <c r="K19" s="63">
        <f>GEW!$E$12+($F19-GEW!$E$12)*SUM(Fasering!$D$5:$D$7)</f>
        <v>2010.2690726028557</v>
      </c>
      <c r="L19" s="63">
        <f>GEW!$E$12+($F19-GEW!$E$12)*SUM(Fasering!$D$5:$D$8)</f>
        <v>2091.951111980738</v>
      </c>
      <c r="M19" s="63">
        <f>GEW!$E$12+($F19-GEW!$E$12)*SUM(Fasering!$D$5:$D$9)</f>
        <v>2173.6331513586206</v>
      </c>
      <c r="N19" s="63">
        <f>GEW!$E$12+($F19-GEW!$E$12)*SUM(Fasering!$D$5:$D$10)</f>
        <v>2255.131568538784</v>
      </c>
      <c r="O19" s="76">
        <f>GEW!$E$12+($F19-GEW!$E$12)*SUM(Fasering!$D$5:$D$11)</f>
        <v>2336.8136079166666</v>
      </c>
      <c r="P19" s="125">
        <f t="shared" si="3"/>
        <v>50.197078749999989</v>
      </c>
      <c r="Q19" s="127">
        <f t="shared" si="4"/>
        <v>1.2443530784657371</v>
      </c>
      <c r="R19" s="45">
        <f>$P19*SUM(Fasering!$D$5)</f>
        <v>0</v>
      </c>
      <c r="S19" s="45">
        <f>$P19*SUM(Fasering!$D$5:$D$6)</f>
        <v>12.979142035734679</v>
      </c>
      <c r="T19" s="45">
        <f>$P19*SUM(Fasering!$D$5:$D$7)</f>
        <v>20.426077538535051</v>
      </c>
      <c r="U19" s="45">
        <f>$P19*SUM(Fasering!$D$5:$D$8)</f>
        <v>27.873013041335419</v>
      </c>
      <c r="V19" s="45">
        <f>$P19*SUM(Fasering!$D$5:$D$9)</f>
        <v>35.319948544135791</v>
      </c>
      <c r="W19" s="45">
        <f>$P19*SUM(Fasering!$D$5:$D$10)</f>
        <v>42.750143247199624</v>
      </c>
      <c r="X19" s="75">
        <f>$P19*SUM(Fasering!$D$5:$D$11)</f>
        <v>50.197078749999989</v>
      </c>
      <c r="Y19" s="125">
        <f t="shared" si="5"/>
        <v>25.099089166666662</v>
      </c>
      <c r="Z19" s="127">
        <f t="shared" si="6"/>
        <v>0.62219016821228268</v>
      </c>
      <c r="AA19" s="74">
        <f>$Y19*SUM(Fasering!$D$5)</f>
        <v>0</v>
      </c>
      <c r="AB19" s="45">
        <f>$Y19*SUM(Fasering!$D$5:$D$6)</f>
        <v>6.4897131740307943</v>
      </c>
      <c r="AC19" s="45">
        <f>$Y19*SUM(Fasering!$D$5:$D$7)</f>
        <v>10.213262489202888</v>
      </c>
      <c r="AD19" s="45">
        <f>$Y19*SUM(Fasering!$D$5:$D$8)</f>
        <v>13.936811804374981</v>
      </c>
      <c r="AE19" s="45">
        <f>$Y19*SUM(Fasering!$D$5:$D$9)</f>
        <v>17.660361119547076</v>
      </c>
      <c r="AF19" s="45">
        <f>$Y19*SUM(Fasering!$D$5:$D$10)</f>
        <v>21.375539851494572</v>
      </c>
      <c r="AG19" s="75">
        <f>$Y19*SUM(Fasering!$D$5:$D$11)</f>
        <v>25.099089166666662</v>
      </c>
      <c r="AH19" s="5">
        <f>($AK$2+(I19+R19)*12*7.57%)*SUM(Fasering!$D$5)</f>
        <v>0</v>
      </c>
      <c r="AI19" s="9">
        <f>($AK$2+(J19+S19)*12*7.57%)*SUM(Fasering!$D$5:$D$6)</f>
        <v>489.41678151380421</v>
      </c>
      <c r="AJ19" s="9">
        <f>($AK$2+(K19+T19)*12*7.57%)*SUM(Fasering!$D$5:$D$7)</f>
        <v>803.17141070510536</v>
      </c>
      <c r="AK19" s="9">
        <f>($AK$2+(L19+U19)*12*7.57%)*SUM(Fasering!$D$5:$D$8)</f>
        <v>1140.9489259509191</v>
      </c>
      <c r="AL19" s="9">
        <f>($AK$2+(M19+V19)*12*7.57%)*SUM(Fasering!$D$5:$D$9)</f>
        <v>1502.7493272512459</v>
      </c>
      <c r="AM19" s="9">
        <f>($AK$2+(N19+W19)*12*7.57%)*SUM(Fasering!$D$5:$D$10)</f>
        <v>1887.6783380927184</v>
      </c>
      <c r="AN19" s="86">
        <f>($AK$2+(O19+X19)*12*7.57%)*SUM(Fasering!$D$5:$D$11)</f>
        <v>2297.4705077680001</v>
      </c>
      <c r="AO19" s="5">
        <f>($AK$2+(I19+AA19)*12*7.57%)*SUM(Fasering!$D$5)</f>
        <v>0</v>
      </c>
      <c r="AP19" s="9">
        <f>($AK$2+(J19+AB19)*12*7.57%)*SUM(Fasering!$D$5:$D$6)</f>
        <v>487.89254927602383</v>
      </c>
      <c r="AQ19" s="9">
        <f>($AK$2+(K19+AC19)*12*7.57%)*SUM(Fasering!$D$5:$D$7)</f>
        <v>799.39630492779054</v>
      </c>
      <c r="AR19" s="9">
        <f>($AK$2+(L19+AD19)*12*7.57%)*SUM(Fasering!$D$5:$D$8)</f>
        <v>1133.9193842993516</v>
      </c>
      <c r="AS19" s="9">
        <f>($AK$2+(M19+AE19)*12*7.57%)*SUM(Fasering!$D$5:$D$9)</f>
        <v>1491.4617873907064</v>
      </c>
      <c r="AT19" s="9">
        <f>($AK$2+(N19+AF19)*12*7.57%)*SUM(Fasering!$D$5:$D$10)</f>
        <v>1871.1421912135418</v>
      </c>
      <c r="AU19" s="86">
        <f>($AK$2+(O19+AG19)*12*7.57%)*SUM(Fasering!$D$5:$D$11)</f>
        <v>2274.6714940305001</v>
      </c>
    </row>
    <row r="20" spans="1:47" x14ac:dyDescent="0.3">
      <c r="A20" s="32">
        <f t="shared" si="7"/>
        <v>12</v>
      </c>
      <c r="B20" s="125">
        <v>22168.799999999999</v>
      </c>
      <c r="C20" s="126"/>
      <c r="D20" s="125">
        <f t="shared" si="0"/>
        <v>29251.731599999996</v>
      </c>
      <c r="E20" s="127">
        <f t="shared" si="1"/>
        <v>725.13148520447487</v>
      </c>
      <c r="F20" s="125">
        <f t="shared" si="2"/>
        <v>2437.6442999999995</v>
      </c>
      <c r="G20" s="127">
        <f t="shared" si="8"/>
        <v>60.42762376703957</v>
      </c>
      <c r="H20" s="63">
        <f>'L4'!$H$10</f>
        <v>1674.41</v>
      </c>
      <c r="I20" s="63">
        <f>GEW!$E$12+($F20-GEW!$E$12)*SUM(Fasering!$D$5)</f>
        <v>1786.2247433333332</v>
      </c>
      <c r="J20" s="63">
        <f>GEW!$E$12+($F20-GEW!$E$12)*SUM(Fasering!$D$5:$D$6)</f>
        <v>1954.6581892902252</v>
      </c>
      <c r="K20" s="63">
        <f>GEW!$E$12+($F20-GEW!$E$12)*SUM(Fasering!$D$5:$D$7)</f>
        <v>2051.298861308604</v>
      </c>
      <c r="L20" s="63">
        <f>GEW!$E$12+($F20-GEW!$E$12)*SUM(Fasering!$D$5:$D$8)</f>
        <v>2147.9395333269827</v>
      </c>
      <c r="M20" s="63">
        <f>GEW!$E$12+($F20-GEW!$E$12)*SUM(Fasering!$D$5:$D$9)</f>
        <v>2244.5802053453613</v>
      </c>
      <c r="N20" s="63">
        <f>GEW!$E$12+($F20-GEW!$E$12)*SUM(Fasering!$D$5:$D$10)</f>
        <v>2341.0036279816209</v>
      </c>
      <c r="O20" s="76">
        <f>GEW!$E$12+($F20-GEW!$E$12)*SUM(Fasering!$D$5:$D$11)</f>
        <v>2437.6442999999995</v>
      </c>
      <c r="P20" s="125">
        <f t="shared" si="3"/>
        <v>50.197078749999989</v>
      </c>
      <c r="Q20" s="127">
        <f t="shared" si="4"/>
        <v>1.2443530784657371</v>
      </c>
      <c r="R20" s="45">
        <f>$P20*SUM(Fasering!$D$5)</f>
        <v>0</v>
      </c>
      <c r="S20" s="45">
        <f>$P20*SUM(Fasering!$D$5:$D$6)</f>
        <v>12.979142035734679</v>
      </c>
      <c r="T20" s="45">
        <f>$P20*SUM(Fasering!$D$5:$D$7)</f>
        <v>20.426077538535051</v>
      </c>
      <c r="U20" s="45">
        <f>$P20*SUM(Fasering!$D$5:$D$8)</f>
        <v>27.873013041335419</v>
      </c>
      <c r="V20" s="45">
        <f>$P20*SUM(Fasering!$D$5:$D$9)</f>
        <v>35.319948544135791</v>
      </c>
      <c r="W20" s="45">
        <f>$P20*SUM(Fasering!$D$5:$D$10)</f>
        <v>42.750143247199624</v>
      </c>
      <c r="X20" s="75">
        <f>$P20*SUM(Fasering!$D$5:$D$11)</f>
        <v>50.197078749999989</v>
      </c>
      <c r="Y20" s="125">
        <f t="shared" si="5"/>
        <v>25.099089166666662</v>
      </c>
      <c r="Z20" s="127">
        <f t="shared" si="6"/>
        <v>0.62219016821228268</v>
      </c>
      <c r="AA20" s="74">
        <f>$Y20*SUM(Fasering!$D$5)</f>
        <v>0</v>
      </c>
      <c r="AB20" s="45">
        <f>$Y20*SUM(Fasering!$D$5:$D$6)</f>
        <v>6.4897131740307943</v>
      </c>
      <c r="AC20" s="45">
        <f>$Y20*SUM(Fasering!$D$5:$D$7)</f>
        <v>10.213262489202888</v>
      </c>
      <c r="AD20" s="45">
        <f>$Y20*SUM(Fasering!$D$5:$D$8)</f>
        <v>13.936811804374981</v>
      </c>
      <c r="AE20" s="45">
        <f>$Y20*SUM(Fasering!$D$5:$D$9)</f>
        <v>17.660361119547076</v>
      </c>
      <c r="AF20" s="45">
        <f>$Y20*SUM(Fasering!$D$5:$D$10)</f>
        <v>21.375539851494572</v>
      </c>
      <c r="AG20" s="75">
        <f>$Y20*SUM(Fasering!$D$5:$D$11)</f>
        <v>25.099089166666662</v>
      </c>
      <c r="AH20" s="5">
        <f>($AK$2+(I20+R20)*12*7.57%)*SUM(Fasering!$D$5)</f>
        <v>0</v>
      </c>
      <c r="AI20" s="9">
        <f>($AK$2+(J20+S20)*12*7.57%)*SUM(Fasering!$D$5:$D$6)</f>
        <v>495.54035531324439</v>
      </c>
      <c r="AJ20" s="9">
        <f>($AK$2+(K20+T20)*12*7.57%)*SUM(Fasering!$D$5:$D$7)</f>
        <v>818.33782580582761</v>
      </c>
      <c r="AK20" s="9">
        <f>($AK$2+(L20+U20)*12*7.57%)*SUM(Fasering!$D$5:$D$8)</f>
        <v>1169.189974796795</v>
      </c>
      <c r="AL20" s="9">
        <f>($AK$2+(M20+V20)*12*7.57%)*SUM(Fasering!$D$5:$D$9)</f>
        <v>1548.0968022861466</v>
      </c>
      <c r="AM20" s="9">
        <f>($AK$2+(N20+W20)*12*7.57%)*SUM(Fasering!$D$5:$D$10)</f>
        <v>1954.1119912219003</v>
      </c>
      <c r="AN20" s="86">
        <f>($AK$2+(O20+X20)*12*7.57%)*SUM(Fasering!$D$5:$D$11)</f>
        <v>2389.0651084564997</v>
      </c>
      <c r="AO20" s="5">
        <f>($AK$2+(I20+AA20)*12*7.57%)*SUM(Fasering!$D$5)</f>
        <v>0</v>
      </c>
      <c r="AP20" s="9">
        <f>($AK$2+(J20+AB20)*12*7.57%)*SUM(Fasering!$D$5:$D$6)</f>
        <v>494.01612307546407</v>
      </c>
      <c r="AQ20" s="9">
        <f>($AK$2+(K20+AC20)*12*7.57%)*SUM(Fasering!$D$5:$D$7)</f>
        <v>814.56272002851267</v>
      </c>
      <c r="AR20" s="9">
        <f>($AK$2+(L20+AD20)*12*7.57%)*SUM(Fasering!$D$5:$D$8)</f>
        <v>1162.160433145227</v>
      </c>
      <c r="AS20" s="9">
        <f>($AK$2+(M20+AE20)*12*7.57%)*SUM(Fasering!$D$5:$D$9)</f>
        <v>1536.8092624256069</v>
      </c>
      <c r="AT20" s="9">
        <f>($AK$2+(N20+AF20)*12*7.57%)*SUM(Fasering!$D$5:$D$10)</f>
        <v>1937.5758443427239</v>
      </c>
      <c r="AU20" s="86">
        <f>($AK$2+(O20+AG20)*12*7.57%)*SUM(Fasering!$D$5:$D$11)</f>
        <v>2366.2660947189997</v>
      </c>
    </row>
    <row r="21" spans="1:47" x14ac:dyDescent="0.3">
      <c r="A21" s="32">
        <f t="shared" si="7"/>
        <v>13</v>
      </c>
      <c r="B21" s="125">
        <v>22178.77</v>
      </c>
      <c r="C21" s="126"/>
      <c r="D21" s="125">
        <f t="shared" si="0"/>
        <v>29264.887014999997</v>
      </c>
      <c r="E21" s="127">
        <f t="shared" si="1"/>
        <v>725.45759942389532</v>
      </c>
      <c r="F21" s="125">
        <f t="shared" si="2"/>
        <v>2438.7405845833332</v>
      </c>
      <c r="G21" s="127">
        <f t="shared" si="8"/>
        <v>60.454799951991284</v>
      </c>
      <c r="H21" s="63">
        <f>'L4'!$H$10</f>
        <v>1674.41</v>
      </c>
      <c r="I21" s="63">
        <f>GEW!$E$12+($F21-GEW!$E$12)*SUM(Fasering!$D$5)</f>
        <v>1786.2247433333332</v>
      </c>
      <c r="J21" s="63">
        <f>GEW!$E$12+($F21-GEW!$E$12)*SUM(Fasering!$D$5:$D$6)</f>
        <v>1954.9416486801538</v>
      </c>
      <c r="K21" s="63">
        <f>GEW!$E$12+($F21-GEW!$E$12)*SUM(Fasering!$D$5:$D$7)</f>
        <v>2051.7449588597183</v>
      </c>
      <c r="L21" s="63">
        <f>GEW!$E$12+($F21-GEW!$E$12)*SUM(Fasering!$D$5:$D$8)</f>
        <v>2148.5482690392828</v>
      </c>
      <c r="M21" s="63">
        <f>GEW!$E$12+($F21-GEW!$E$12)*SUM(Fasering!$D$5:$D$9)</f>
        <v>2245.3515792188473</v>
      </c>
      <c r="N21" s="63">
        <f>GEW!$E$12+($F21-GEW!$E$12)*SUM(Fasering!$D$5:$D$10)</f>
        <v>2341.9372744037687</v>
      </c>
      <c r="O21" s="76">
        <f>GEW!$E$12+($F21-GEW!$E$12)*SUM(Fasering!$D$5:$D$11)</f>
        <v>2438.7405845833332</v>
      </c>
      <c r="P21" s="125">
        <f t="shared" si="3"/>
        <v>50.197078749999989</v>
      </c>
      <c r="Q21" s="127">
        <f t="shared" si="4"/>
        <v>1.2443530784657371</v>
      </c>
      <c r="R21" s="45">
        <f>$P21*SUM(Fasering!$D$5)</f>
        <v>0</v>
      </c>
      <c r="S21" s="45">
        <f>$P21*SUM(Fasering!$D$5:$D$6)</f>
        <v>12.979142035734679</v>
      </c>
      <c r="T21" s="45">
        <f>$P21*SUM(Fasering!$D$5:$D$7)</f>
        <v>20.426077538535051</v>
      </c>
      <c r="U21" s="45">
        <f>$P21*SUM(Fasering!$D$5:$D$8)</f>
        <v>27.873013041335419</v>
      </c>
      <c r="V21" s="45">
        <f>$P21*SUM(Fasering!$D$5:$D$9)</f>
        <v>35.319948544135791</v>
      </c>
      <c r="W21" s="45">
        <f>$P21*SUM(Fasering!$D$5:$D$10)</f>
        <v>42.750143247199624</v>
      </c>
      <c r="X21" s="75">
        <f>$P21*SUM(Fasering!$D$5:$D$11)</f>
        <v>50.197078749999989</v>
      </c>
      <c r="Y21" s="125">
        <f t="shared" si="5"/>
        <v>25.099089166666662</v>
      </c>
      <c r="Z21" s="127">
        <f t="shared" si="6"/>
        <v>0.62219016821228268</v>
      </c>
      <c r="AA21" s="74">
        <f>$Y21*SUM(Fasering!$D$5)</f>
        <v>0</v>
      </c>
      <c r="AB21" s="45">
        <f>$Y21*SUM(Fasering!$D$5:$D$6)</f>
        <v>6.4897131740307943</v>
      </c>
      <c r="AC21" s="45">
        <f>$Y21*SUM(Fasering!$D$5:$D$7)</f>
        <v>10.213262489202888</v>
      </c>
      <c r="AD21" s="45">
        <f>$Y21*SUM(Fasering!$D$5:$D$8)</f>
        <v>13.936811804374981</v>
      </c>
      <c r="AE21" s="45">
        <f>$Y21*SUM(Fasering!$D$5:$D$9)</f>
        <v>17.660361119547076</v>
      </c>
      <c r="AF21" s="45">
        <f>$Y21*SUM(Fasering!$D$5:$D$10)</f>
        <v>21.375539851494572</v>
      </c>
      <c r="AG21" s="75">
        <f>$Y21*SUM(Fasering!$D$5:$D$11)</f>
        <v>25.099089166666662</v>
      </c>
      <c r="AH21" s="5">
        <f>($AK$2+(I21+R21)*12*7.57%)*SUM(Fasering!$D$5)</f>
        <v>0</v>
      </c>
      <c r="AI21" s="9">
        <f>($AK$2+(J21+S21)*12*7.57%)*SUM(Fasering!$D$5:$D$6)</f>
        <v>495.60693404450689</v>
      </c>
      <c r="AJ21" s="9">
        <f>($AK$2+(K21+T21)*12*7.57%)*SUM(Fasering!$D$5:$D$7)</f>
        <v>818.50272308775448</v>
      </c>
      <c r="AK21" s="9">
        <f>($AK$2+(L21+U21)*12*7.57%)*SUM(Fasering!$D$5:$D$8)</f>
        <v>1169.4970264080375</v>
      </c>
      <c r="AL21" s="9">
        <f>($AK$2+(M21+V21)*12*7.57%)*SUM(Fasering!$D$5:$D$9)</f>
        <v>1548.5898440053566</v>
      </c>
      <c r="AM21" s="9">
        <f>($AK$2+(N21+W21)*12*7.57%)*SUM(Fasering!$D$5:$D$10)</f>
        <v>1954.8342930154838</v>
      </c>
      <c r="AN21" s="86">
        <f>($AK$2+(O21+X21)*12*7.57%)*SUM(Fasering!$D$5:$D$11)</f>
        <v>2390.0609733720003</v>
      </c>
      <c r="AO21" s="5">
        <f>($AK$2+(I21+AA21)*12*7.57%)*SUM(Fasering!$D$5)</f>
        <v>0</v>
      </c>
      <c r="AP21" s="9">
        <f>($AK$2+(J21+AB21)*12*7.57%)*SUM(Fasering!$D$5:$D$6)</f>
        <v>494.0827018067265</v>
      </c>
      <c r="AQ21" s="9">
        <f>($AK$2+(K21+AC21)*12*7.57%)*SUM(Fasering!$D$5:$D$7)</f>
        <v>814.72761731043965</v>
      </c>
      <c r="AR21" s="9">
        <f>($AK$2+(L21+AD21)*12*7.57%)*SUM(Fasering!$D$5:$D$8)</f>
        <v>1162.4674847564695</v>
      </c>
      <c r="AS21" s="9">
        <f>($AK$2+(M21+AE21)*12*7.57%)*SUM(Fasering!$D$5:$D$9)</f>
        <v>1537.3023041448166</v>
      </c>
      <c r="AT21" s="9">
        <f>($AK$2+(N21+AF21)*12*7.57%)*SUM(Fasering!$D$5:$D$10)</f>
        <v>1938.2981461363077</v>
      </c>
      <c r="AU21" s="86">
        <f>($AK$2+(O21+AG21)*12*7.57%)*SUM(Fasering!$D$5:$D$11)</f>
        <v>2367.2619596344998</v>
      </c>
    </row>
    <row r="22" spans="1:47" x14ac:dyDescent="0.3">
      <c r="A22" s="32">
        <f t="shared" si="7"/>
        <v>14</v>
      </c>
      <c r="B22" s="125">
        <v>23095.72</v>
      </c>
      <c r="C22" s="126"/>
      <c r="D22" s="125">
        <f t="shared" si="0"/>
        <v>30474.802540000001</v>
      </c>
      <c r="E22" s="127">
        <f t="shared" si="1"/>
        <v>755.45062184090693</v>
      </c>
      <c r="F22" s="125">
        <f t="shared" si="2"/>
        <v>2539.5668783333331</v>
      </c>
      <c r="G22" s="127">
        <f t="shared" si="8"/>
        <v>62.954218486742235</v>
      </c>
      <c r="H22" s="63">
        <f>'L4'!$H$10</f>
        <v>1674.41</v>
      </c>
      <c r="I22" s="63">
        <f>GEW!$E$12+($F22-GEW!$E$12)*SUM(Fasering!$D$5)</f>
        <v>1786.2247433333332</v>
      </c>
      <c r="J22" s="63">
        <f>GEW!$E$12+($F22-GEW!$E$12)*SUM(Fasering!$D$5:$D$6)</f>
        <v>1981.0116674960987</v>
      </c>
      <c r="K22" s="63">
        <f>GEW!$E$12+($F22-GEW!$E$12)*SUM(Fasering!$D$5:$D$7)</f>
        <v>2092.7729578059839</v>
      </c>
      <c r="L22" s="63">
        <f>GEW!$E$12+($F22-GEW!$E$12)*SUM(Fasering!$D$5:$D$8)</f>
        <v>2204.5342481158696</v>
      </c>
      <c r="M22" s="63">
        <f>GEW!$E$12+($F22-GEW!$E$12)*SUM(Fasering!$D$5:$D$9)</f>
        <v>2316.2955384257548</v>
      </c>
      <c r="N22" s="63">
        <f>GEW!$E$12+($F22-GEW!$E$12)*SUM(Fasering!$D$5:$D$10)</f>
        <v>2427.8055880234479</v>
      </c>
      <c r="O22" s="76">
        <f>GEW!$E$12+($F22-GEW!$E$12)*SUM(Fasering!$D$5:$D$11)</f>
        <v>2539.5668783333331</v>
      </c>
      <c r="P22" s="125">
        <f t="shared" si="3"/>
        <v>2.2442495833333171</v>
      </c>
      <c r="Q22" s="127">
        <f t="shared" si="4"/>
        <v>5.5633493968336986E-2</v>
      </c>
      <c r="R22" s="45">
        <f>$P22*SUM(Fasering!$D$5)</f>
        <v>0</v>
      </c>
      <c r="S22" s="45">
        <f>$P22*SUM(Fasering!$D$5:$D$6)</f>
        <v>0.58028145922179786</v>
      </c>
      <c r="T22" s="45">
        <f>$P22*SUM(Fasering!$D$5:$D$7)</f>
        <v>0.9132247761527621</v>
      </c>
      <c r="U22" s="45">
        <f>$P22*SUM(Fasering!$D$5:$D$8)</f>
        <v>1.2461680930837264</v>
      </c>
      <c r="V22" s="45">
        <f>$P22*SUM(Fasering!$D$5:$D$9)</f>
        <v>1.5791114100146906</v>
      </c>
      <c r="W22" s="45">
        <f>$P22*SUM(Fasering!$D$5:$D$10)</f>
        <v>1.9113062664023532</v>
      </c>
      <c r="X22" s="75">
        <f>$P22*SUM(Fasering!$D$5:$D$11)</f>
        <v>2.2442495833333171</v>
      </c>
      <c r="Y22" s="125">
        <f t="shared" si="5"/>
        <v>0</v>
      </c>
      <c r="Z22" s="127">
        <f t="shared" si="6"/>
        <v>0</v>
      </c>
      <c r="AA22" s="74">
        <f>$Y22*SUM(Fasering!$D$5)</f>
        <v>0</v>
      </c>
      <c r="AB22" s="45">
        <f>$Y22*SUM(Fasering!$D$5:$D$6)</f>
        <v>0</v>
      </c>
      <c r="AC22" s="45">
        <f>$Y22*SUM(Fasering!$D$5:$D$7)</f>
        <v>0</v>
      </c>
      <c r="AD22" s="45">
        <f>$Y22*SUM(Fasering!$D$5:$D$8)</f>
        <v>0</v>
      </c>
      <c r="AE22" s="45">
        <f>$Y22*SUM(Fasering!$D$5:$D$9)</f>
        <v>0</v>
      </c>
      <c r="AF22" s="45">
        <f>$Y22*SUM(Fasering!$D$5:$D$10)</f>
        <v>0</v>
      </c>
      <c r="AG22" s="75">
        <f>$Y22*SUM(Fasering!$D$5:$D$11)</f>
        <v>0</v>
      </c>
      <c r="AH22" s="5">
        <f>($AK$2+(I22+R22)*12*7.57%)*SUM(Fasering!$D$5)</f>
        <v>0</v>
      </c>
      <c r="AI22" s="9">
        <f>($AK$2+(J22+S22)*12*7.57%)*SUM(Fasering!$D$5:$D$6)</f>
        <v>498.81800555178717</v>
      </c>
      <c r="AJ22" s="9">
        <f>($AK$2+(K22+T22)*12*7.57%)*SUM(Fasering!$D$5:$D$7)</f>
        <v>826.45566772311827</v>
      </c>
      <c r="AK22" s="9">
        <f>($AK$2+(L22+U22)*12*7.57%)*SUM(Fasering!$D$5:$D$8)</f>
        <v>1184.3060301458529</v>
      </c>
      <c r="AL22" s="9">
        <f>($AK$2+(M22+V22)*12*7.57%)*SUM(Fasering!$D$5:$D$9)</f>
        <v>1572.369092819991</v>
      </c>
      <c r="AM22" s="9">
        <f>($AK$2+(N22+W22)*12*7.57%)*SUM(Fasering!$D$5:$D$10)</f>
        <v>1989.6706839326882</v>
      </c>
      <c r="AN22" s="86">
        <f>($AK$2+(O22+X22)*12*7.57%)*SUM(Fasering!$D$5:$D$11)</f>
        <v>2438.0912285995</v>
      </c>
      <c r="AO22" s="5">
        <f>($AK$2+(I22+AA22)*12*7.57%)*SUM(Fasering!$D$5)</f>
        <v>0</v>
      </c>
      <c r="AP22" s="9">
        <f>($AK$2+(J22+AB22)*12*7.57%)*SUM(Fasering!$D$5:$D$6)</f>
        <v>498.68170947304418</v>
      </c>
      <c r="AQ22" s="9">
        <f>($AK$2+(K22+AC22)*12*7.57%)*SUM(Fasering!$D$5:$D$7)</f>
        <v>826.11809966653539</v>
      </c>
      <c r="AR22" s="9">
        <f>($AK$2+(L22+AD22)*12*7.57%)*SUM(Fasering!$D$5:$D$8)</f>
        <v>1183.6774520730885</v>
      </c>
      <c r="AS22" s="9">
        <f>($AK$2+(M22+AE22)*12*7.57%)*SUM(Fasering!$D$5:$D$9)</f>
        <v>1571.3597666927026</v>
      </c>
      <c r="AT22" s="9">
        <f>($AK$2+(N22+AF22)*12*7.57%)*SUM(Fasering!$D$5:$D$10)</f>
        <v>1988.1920300102176</v>
      </c>
      <c r="AU22" s="86">
        <f>($AK$2+(O22+AG22)*12*7.57%)*SUM(Fasering!$D$5:$D$11)</f>
        <v>2436.0525522779999</v>
      </c>
    </row>
    <row r="23" spans="1:47" x14ac:dyDescent="0.3">
      <c r="A23" s="32">
        <f t="shared" si="7"/>
        <v>15</v>
      </c>
      <c r="B23" s="125">
        <v>23105.69</v>
      </c>
      <c r="C23" s="126"/>
      <c r="D23" s="125">
        <f t="shared" si="0"/>
        <v>30487.957954999994</v>
      </c>
      <c r="E23" s="127">
        <f t="shared" si="1"/>
        <v>755.77673606032727</v>
      </c>
      <c r="F23" s="125">
        <f t="shared" si="2"/>
        <v>2540.6631629166664</v>
      </c>
      <c r="G23" s="127">
        <f t="shared" si="8"/>
        <v>62.981394671693941</v>
      </c>
      <c r="H23" s="63">
        <f>'L4'!$H$10</f>
        <v>1674.41</v>
      </c>
      <c r="I23" s="63">
        <f>GEW!$E$12+($F23-GEW!$E$12)*SUM(Fasering!$D$5)</f>
        <v>1786.2247433333332</v>
      </c>
      <c r="J23" s="63">
        <f>GEW!$E$12+($F23-GEW!$E$12)*SUM(Fasering!$D$5:$D$6)</f>
        <v>1981.295126886027</v>
      </c>
      <c r="K23" s="63">
        <f>GEW!$E$12+($F23-GEW!$E$12)*SUM(Fasering!$D$5:$D$7)</f>
        <v>2093.2190553570981</v>
      </c>
      <c r="L23" s="63">
        <f>GEW!$E$12+($F23-GEW!$E$12)*SUM(Fasering!$D$5:$D$8)</f>
        <v>2205.1429838281692</v>
      </c>
      <c r="M23" s="63">
        <f>GEW!$E$12+($F23-GEW!$E$12)*SUM(Fasering!$D$5:$D$9)</f>
        <v>2317.0669122992404</v>
      </c>
      <c r="N23" s="63">
        <f>GEW!$E$12+($F23-GEW!$E$12)*SUM(Fasering!$D$5:$D$10)</f>
        <v>2428.7392344455952</v>
      </c>
      <c r="O23" s="76">
        <f>GEW!$E$12+($F23-GEW!$E$12)*SUM(Fasering!$D$5:$D$11)</f>
        <v>2540.6631629166664</v>
      </c>
      <c r="P23" s="125">
        <f t="shared" si="3"/>
        <v>1.1479650000002559</v>
      </c>
      <c r="Q23" s="127">
        <f t="shared" si="4"/>
        <v>2.8457309016637521E-2</v>
      </c>
      <c r="R23" s="45">
        <f>$P23*SUM(Fasering!$D$5)</f>
        <v>0</v>
      </c>
      <c r="S23" s="45">
        <f>$P23*SUM(Fasering!$D$5:$D$6)</f>
        <v>0.29682206929333482</v>
      </c>
      <c r="T23" s="45">
        <f>$P23*SUM(Fasering!$D$5:$D$7)</f>
        <v>0.46712722503856102</v>
      </c>
      <c r="U23" s="45">
        <f>$P23*SUM(Fasering!$D$5:$D$8)</f>
        <v>0.63743238078378728</v>
      </c>
      <c r="V23" s="45">
        <f>$P23*SUM(Fasering!$D$5:$D$9)</f>
        <v>0.80773753652901337</v>
      </c>
      <c r="W23" s="45">
        <f>$P23*SUM(Fasering!$D$5:$D$10)</f>
        <v>0.97765984425502983</v>
      </c>
      <c r="X23" s="75">
        <f>$P23*SUM(Fasering!$D$5:$D$11)</f>
        <v>1.1479650000002559</v>
      </c>
      <c r="Y23" s="125">
        <f t="shared" si="5"/>
        <v>0</v>
      </c>
      <c r="Z23" s="127">
        <f t="shared" si="6"/>
        <v>0</v>
      </c>
      <c r="AA23" s="74">
        <f>$Y23*SUM(Fasering!$D$5)</f>
        <v>0</v>
      </c>
      <c r="AB23" s="45">
        <f>$Y23*SUM(Fasering!$D$5:$D$6)</f>
        <v>0</v>
      </c>
      <c r="AC23" s="45">
        <f>$Y23*SUM(Fasering!$D$5:$D$7)</f>
        <v>0</v>
      </c>
      <c r="AD23" s="45">
        <f>$Y23*SUM(Fasering!$D$5:$D$8)</f>
        <v>0</v>
      </c>
      <c r="AE23" s="45">
        <f>$Y23*SUM(Fasering!$D$5:$D$9)</f>
        <v>0</v>
      </c>
      <c r="AF23" s="45">
        <f>$Y23*SUM(Fasering!$D$5:$D$10)</f>
        <v>0</v>
      </c>
      <c r="AG23" s="75">
        <f>$Y23*SUM(Fasering!$D$5:$D$11)</f>
        <v>0</v>
      </c>
      <c r="AH23" s="5">
        <f>($AK$2+(I23+R23)*12*7.57%)*SUM(Fasering!$D$5)</f>
        <v>0</v>
      </c>
      <c r="AI23" s="9">
        <f>($AK$2+(J23+S23)*12*7.57%)*SUM(Fasering!$D$5:$D$6)</f>
        <v>498.81800555178717</v>
      </c>
      <c r="AJ23" s="9">
        <f>($AK$2+(K23+T23)*12*7.57%)*SUM(Fasering!$D$5:$D$7)</f>
        <v>826.45566772311827</v>
      </c>
      <c r="AK23" s="9">
        <f>($AK$2+(L23+U23)*12*7.57%)*SUM(Fasering!$D$5:$D$8)</f>
        <v>1184.3060301458529</v>
      </c>
      <c r="AL23" s="9">
        <f>($AK$2+(M23+V23)*12*7.57%)*SUM(Fasering!$D$5:$D$9)</f>
        <v>1572.369092819991</v>
      </c>
      <c r="AM23" s="9">
        <f>($AK$2+(N23+W23)*12*7.57%)*SUM(Fasering!$D$5:$D$10)</f>
        <v>1989.6706839326882</v>
      </c>
      <c r="AN23" s="86">
        <f>($AK$2+(O23+X23)*12*7.57%)*SUM(Fasering!$D$5:$D$11)</f>
        <v>2438.0912285995</v>
      </c>
      <c r="AO23" s="5">
        <f>($AK$2+(I23+AA23)*12*7.57%)*SUM(Fasering!$D$5)</f>
        <v>0</v>
      </c>
      <c r="AP23" s="9">
        <f>($AK$2+(J23+AB23)*12*7.57%)*SUM(Fasering!$D$5:$D$6)</f>
        <v>498.74828820430662</v>
      </c>
      <c r="AQ23" s="9">
        <f>($AK$2+(K23+AC23)*12*7.57%)*SUM(Fasering!$D$5:$D$7)</f>
        <v>826.28299694846248</v>
      </c>
      <c r="AR23" s="9">
        <f>($AK$2+(L23+AD23)*12*7.57%)*SUM(Fasering!$D$5:$D$8)</f>
        <v>1183.984503684331</v>
      </c>
      <c r="AS23" s="9">
        <f>($AK$2+(M23+AE23)*12*7.57%)*SUM(Fasering!$D$5:$D$9)</f>
        <v>1571.8528084119118</v>
      </c>
      <c r="AT23" s="9">
        <f>($AK$2+(N23+AF23)*12*7.57%)*SUM(Fasering!$D$5:$D$10)</f>
        <v>1988.9143318038007</v>
      </c>
      <c r="AU23" s="86">
        <f>($AK$2+(O23+AG23)*12*7.57%)*SUM(Fasering!$D$5:$D$11)</f>
        <v>2437.0484171935</v>
      </c>
    </row>
    <row r="24" spans="1:47" x14ac:dyDescent="0.3">
      <c r="A24" s="32">
        <f t="shared" si="7"/>
        <v>16</v>
      </c>
      <c r="B24" s="125">
        <v>24022.68</v>
      </c>
      <c r="C24" s="126"/>
      <c r="D24" s="125">
        <f t="shared" si="0"/>
        <v>31697.926259999997</v>
      </c>
      <c r="E24" s="127">
        <f t="shared" si="1"/>
        <v>785.77106685936246</v>
      </c>
      <c r="F24" s="125">
        <f t="shared" si="2"/>
        <v>2641.4938549999997</v>
      </c>
      <c r="G24" s="127">
        <f t="shared" si="8"/>
        <v>65.480922238280201</v>
      </c>
      <c r="H24" s="63">
        <f>'L4'!$H$10</f>
        <v>1674.41</v>
      </c>
      <c r="I24" s="63">
        <f>GEW!$E$12+($F24-GEW!$E$12)*SUM(Fasering!$D$5)</f>
        <v>1786.2247433333332</v>
      </c>
      <c r="J24" s="63">
        <f>GEW!$E$12+($F24-GEW!$E$12)*SUM(Fasering!$D$5:$D$6)</f>
        <v>2007.3662829512793</v>
      </c>
      <c r="K24" s="63">
        <f>GEW!$E$12+($F24-GEW!$E$12)*SUM(Fasering!$D$5:$D$7)</f>
        <v>2134.2488440628467</v>
      </c>
      <c r="L24" s="63">
        <f>GEW!$E$12+($F24-GEW!$E$12)*SUM(Fasering!$D$5:$D$8)</f>
        <v>2261.1314051744139</v>
      </c>
      <c r="M24" s="63">
        <f>GEW!$E$12+($F24-GEW!$E$12)*SUM(Fasering!$D$5:$D$9)</f>
        <v>2388.0139662859815</v>
      </c>
      <c r="N24" s="63">
        <f>GEW!$E$12+($F24-GEW!$E$12)*SUM(Fasering!$D$5:$D$10)</f>
        <v>2514.6112938884326</v>
      </c>
      <c r="O24" s="76">
        <f>GEW!$E$12+($F24-GEW!$E$12)*SUM(Fasering!$D$5:$D$11)</f>
        <v>2641.4938549999997</v>
      </c>
      <c r="P24" s="125">
        <f t="shared" si="3"/>
        <v>0</v>
      </c>
      <c r="Q24" s="127">
        <f t="shared" si="4"/>
        <v>0</v>
      </c>
      <c r="R24" s="45">
        <f>$P24*SUM(Fasering!$D$5)</f>
        <v>0</v>
      </c>
      <c r="S24" s="45">
        <f>$P24*SUM(Fasering!$D$5:$D$6)</f>
        <v>0</v>
      </c>
      <c r="T24" s="45">
        <f>$P24*SUM(Fasering!$D$5:$D$7)</f>
        <v>0</v>
      </c>
      <c r="U24" s="45">
        <f>$P24*SUM(Fasering!$D$5:$D$8)</f>
        <v>0</v>
      </c>
      <c r="V24" s="45">
        <f>$P24*SUM(Fasering!$D$5:$D$9)</f>
        <v>0</v>
      </c>
      <c r="W24" s="45">
        <f>$P24*SUM(Fasering!$D$5:$D$10)</f>
        <v>0</v>
      </c>
      <c r="X24" s="75">
        <f>$P24*SUM(Fasering!$D$5:$D$11)</f>
        <v>0</v>
      </c>
      <c r="Y24" s="125">
        <f t="shared" si="5"/>
        <v>0</v>
      </c>
      <c r="Z24" s="127">
        <f t="shared" si="6"/>
        <v>0</v>
      </c>
      <c r="AA24" s="74">
        <f>$Y24*SUM(Fasering!$D$5)</f>
        <v>0</v>
      </c>
      <c r="AB24" s="45">
        <f>$Y24*SUM(Fasering!$D$5:$D$6)</f>
        <v>0</v>
      </c>
      <c r="AC24" s="45">
        <f>$Y24*SUM(Fasering!$D$5:$D$7)</f>
        <v>0</v>
      </c>
      <c r="AD24" s="45">
        <f>$Y24*SUM(Fasering!$D$5:$D$8)</f>
        <v>0</v>
      </c>
      <c r="AE24" s="45">
        <f>$Y24*SUM(Fasering!$D$5:$D$9)</f>
        <v>0</v>
      </c>
      <c r="AF24" s="45">
        <f>$Y24*SUM(Fasering!$D$5:$D$10)</f>
        <v>0</v>
      </c>
      <c r="AG24" s="75">
        <f>$Y24*SUM(Fasering!$D$5:$D$11)</f>
        <v>0</v>
      </c>
      <c r="AH24" s="5">
        <f>($AK$2+(I24+R24)*12*7.57%)*SUM(Fasering!$D$5)</f>
        <v>0</v>
      </c>
      <c r="AI24" s="9">
        <f>($AK$2+(J24+S24)*12*7.57%)*SUM(Fasering!$D$5:$D$6)</f>
        <v>504.87186200374686</v>
      </c>
      <c r="AJ24" s="9">
        <f>($AK$2+(K24+T24)*12*7.57%)*SUM(Fasering!$D$5:$D$7)</f>
        <v>841.44941204918473</v>
      </c>
      <c r="AK24" s="9">
        <f>($AK$2+(L24+U24)*12*7.57%)*SUM(Fasering!$D$5:$D$8)</f>
        <v>1212.2255525302064</v>
      </c>
      <c r="AL24" s="9">
        <f>($AK$2+(M24+V24)*12*7.57%)*SUM(Fasering!$D$5:$D$9)</f>
        <v>1617.2002834468126</v>
      </c>
      <c r="AM24" s="9">
        <f>($AK$2+(N24+W24)*12*7.57%)*SUM(Fasering!$D$5:$D$10)</f>
        <v>2055.3479849329833</v>
      </c>
      <c r="AN24" s="86">
        <f>($AK$2+(O24+X24)*12*7.57%)*SUM(Fasering!$D$5:$D$11)</f>
        <v>2528.6430178820001</v>
      </c>
      <c r="AO24" s="5">
        <f>($AK$2+(I24+AA24)*12*7.57%)*SUM(Fasering!$D$5)</f>
        <v>0</v>
      </c>
      <c r="AP24" s="9">
        <f>($AK$2+(J24+AB24)*12*7.57%)*SUM(Fasering!$D$5:$D$6)</f>
        <v>504.87186200374686</v>
      </c>
      <c r="AQ24" s="9">
        <f>($AK$2+(K24+AC24)*12*7.57%)*SUM(Fasering!$D$5:$D$7)</f>
        <v>841.44941204918473</v>
      </c>
      <c r="AR24" s="9">
        <f>($AK$2+(L24+AD24)*12*7.57%)*SUM(Fasering!$D$5:$D$8)</f>
        <v>1212.2255525302064</v>
      </c>
      <c r="AS24" s="9">
        <f>($AK$2+(M24+AE24)*12*7.57%)*SUM(Fasering!$D$5:$D$9)</f>
        <v>1617.2002834468126</v>
      </c>
      <c r="AT24" s="9">
        <f>($AK$2+(N24+AF24)*12*7.57%)*SUM(Fasering!$D$5:$D$10)</f>
        <v>2055.3479849329833</v>
      </c>
      <c r="AU24" s="86">
        <f>($AK$2+(O24+AG24)*12*7.57%)*SUM(Fasering!$D$5:$D$11)</f>
        <v>2528.6430178820001</v>
      </c>
    </row>
    <row r="25" spans="1:47" x14ac:dyDescent="0.3">
      <c r="A25" s="32">
        <f t="shared" si="7"/>
        <v>17</v>
      </c>
      <c r="B25" s="125">
        <v>24032.65</v>
      </c>
      <c r="C25" s="126"/>
      <c r="D25" s="125">
        <f t="shared" si="0"/>
        <v>31711.081674999998</v>
      </c>
      <c r="E25" s="127">
        <f t="shared" si="1"/>
        <v>786.09718107878302</v>
      </c>
      <c r="F25" s="125">
        <f t="shared" si="2"/>
        <v>2642.5901395833334</v>
      </c>
      <c r="G25" s="127">
        <f t="shared" si="8"/>
        <v>65.508098423231928</v>
      </c>
      <c r="H25" s="63">
        <f>'L4'!$H$10</f>
        <v>1674.41</v>
      </c>
      <c r="I25" s="63">
        <f>GEW!$E$12+($F25-GEW!$E$12)*SUM(Fasering!$D$5)</f>
        <v>1786.2247433333332</v>
      </c>
      <c r="J25" s="63">
        <f>GEW!$E$12+($F25-GEW!$E$12)*SUM(Fasering!$D$5:$D$6)</f>
        <v>2007.6497423412081</v>
      </c>
      <c r="K25" s="63">
        <f>GEW!$E$12+($F25-GEW!$E$12)*SUM(Fasering!$D$5:$D$7)</f>
        <v>2134.6949416139614</v>
      </c>
      <c r="L25" s="63">
        <f>GEW!$E$12+($F25-GEW!$E$12)*SUM(Fasering!$D$5:$D$8)</f>
        <v>2261.7401408867145</v>
      </c>
      <c r="M25" s="63">
        <f>GEW!$E$12+($F25-GEW!$E$12)*SUM(Fasering!$D$5:$D$9)</f>
        <v>2388.7853401594675</v>
      </c>
      <c r="N25" s="63">
        <f>GEW!$E$12+($F25-GEW!$E$12)*SUM(Fasering!$D$5:$D$10)</f>
        <v>2515.5449403105804</v>
      </c>
      <c r="O25" s="76">
        <f>GEW!$E$12+($F25-GEW!$E$12)*SUM(Fasering!$D$5:$D$11)</f>
        <v>2642.5901395833334</v>
      </c>
      <c r="P25" s="125">
        <f t="shared" si="3"/>
        <v>0</v>
      </c>
      <c r="Q25" s="127">
        <f t="shared" si="4"/>
        <v>0</v>
      </c>
      <c r="R25" s="45">
        <f>$P25*SUM(Fasering!$D$5)</f>
        <v>0</v>
      </c>
      <c r="S25" s="45">
        <f>$P25*SUM(Fasering!$D$5:$D$6)</f>
        <v>0</v>
      </c>
      <c r="T25" s="45">
        <f>$P25*SUM(Fasering!$D$5:$D$7)</f>
        <v>0</v>
      </c>
      <c r="U25" s="45">
        <f>$P25*SUM(Fasering!$D$5:$D$8)</f>
        <v>0</v>
      </c>
      <c r="V25" s="45">
        <f>$P25*SUM(Fasering!$D$5:$D$9)</f>
        <v>0</v>
      </c>
      <c r="W25" s="45">
        <f>$P25*SUM(Fasering!$D$5:$D$10)</f>
        <v>0</v>
      </c>
      <c r="X25" s="75">
        <f>$P25*SUM(Fasering!$D$5:$D$11)</f>
        <v>0</v>
      </c>
      <c r="Y25" s="125">
        <f t="shared" si="5"/>
        <v>0</v>
      </c>
      <c r="Z25" s="127">
        <f t="shared" si="6"/>
        <v>0</v>
      </c>
      <c r="AA25" s="74">
        <f>$Y25*SUM(Fasering!$D$5)</f>
        <v>0</v>
      </c>
      <c r="AB25" s="45">
        <f>$Y25*SUM(Fasering!$D$5:$D$6)</f>
        <v>0</v>
      </c>
      <c r="AC25" s="45">
        <f>$Y25*SUM(Fasering!$D$5:$D$7)</f>
        <v>0</v>
      </c>
      <c r="AD25" s="45">
        <f>$Y25*SUM(Fasering!$D$5:$D$8)</f>
        <v>0</v>
      </c>
      <c r="AE25" s="45">
        <f>$Y25*SUM(Fasering!$D$5:$D$9)</f>
        <v>0</v>
      </c>
      <c r="AF25" s="45">
        <f>$Y25*SUM(Fasering!$D$5:$D$10)</f>
        <v>0</v>
      </c>
      <c r="AG25" s="75">
        <f>$Y25*SUM(Fasering!$D$5:$D$11)</f>
        <v>0</v>
      </c>
      <c r="AH25" s="5">
        <f>($AK$2+(I25+R25)*12*7.57%)*SUM(Fasering!$D$5)</f>
        <v>0</v>
      </c>
      <c r="AI25" s="9">
        <f>($AK$2+(J25+S25)*12*7.57%)*SUM(Fasering!$D$5:$D$6)</f>
        <v>504.93844073500941</v>
      </c>
      <c r="AJ25" s="9">
        <f>($AK$2+(K25+T25)*12*7.57%)*SUM(Fasering!$D$5:$D$7)</f>
        <v>841.61430933111183</v>
      </c>
      <c r="AK25" s="9">
        <f>($AK$2+(L25+U25)*12*7.57%)*SUM(Fasering!$D$5:$D$8)</f>
        <v>1212.5326041414494</v>
      </c>
      <c r="AL25" s="9">
        <f>($AK$2+(M25+V25)*12*7.57%)*SUM(Fasering!$D$5:$D$9)</f>
        <v>1617.6933251660225</v>
      </c>
      <c r="AM25" s="9">
        <f>($AK$2+(N25+W25)*12*7.57%)*SUM(Fasering!$D$5:$D$10)</f>
        <v>2056.0702867265668</v>
      </c>
      <c r="AN25" s="86">
        <f>($AK$2+(O25+X25)*12*7.57%)*SUM(Fasering!$D$5:$D$11)</f>
        <v>2529.6388827975002</v>
      </c>
      <c r="AO25" s="5">
        <f>($AK$2+(I25+AA25)*12*7.57%)*SUM(Fasering!$D$5)</f>
        <v>0</v>
      </c>
      <c r="AP25" s="9">
        <f>($AK$2+(J25+AB25)*12*7.57%)*SUM(Fasering!$D$5:$D$6)</f>
        <v>504.93844073500941</v>
      </c>
      <c r="AQ25" s="9">
        <f>($AK$2+(K25+AC25)*12*7.57%)*SUM(Fasering!$D$5:$D$7)</f>
        <v>841.61430933111183</v>
      </c>
      <c r="AR25" s="9">
        <f>($AK$2+(L25+AD25)*12*7.57%)*SUM(Fasering!$D$5:$D$8)</f>
        <v>1212.5326041414494</v>
      </c>
      <c r="AS25" s="9">
        <f>($AK$2+(M25+AE25)*12*7.57%)*SUM(Fasering!$D$5:$D$9)</f>
        <v>1617.6933251660225</v>
      </c>
      <c r="AT25" s="9">
        <f>($AK$2+(N25+AF25)*12*7.57%)*SUM(Fasering!$D$5:$D$10)</f>
        <v>2056.0702867265668</v>
      </c>
      <c r="AU25" s="86">
        <f>($AK$2+(O25+AG25)*12*7.57%)*SUM(Fasering!$D$5:$D$11)</f>
        <v>2529.6388827975002</v>
      </c>
    </row>
    <row r="26" spans="1:47" x14ac:dyDescent="0.3">
      <c r="A26" s="32">
        <f t="shared" si="7"/>
        <v>18</v>
      </c>
      <c r="B26" s="125">
        <v>24949.599999999999</v>
      </c>
      <c r="C26" s="126"/>
      <c r="D26" s="125">
        <f t="shared" si="0"/>
        <v>32920.997199999998</v>
      </c>
      <c r="E26" s="127">
        <f t="shared" si="1"/>
        <v>816.09020349579441</v>
      </c>
      <c r="F26" s="125">
        <f t="shared" si="2"/>
        <v>2743.4164333333329</v>
      </c>
      <c r="G26" s="127">
        <f t="shared" si="8"/>
        <v>68.007516957982858</v>
      </c>
      <c r="H26" s="63">
        <f>'L4'!$H$10</f>
        <v>1674.41</v>
      </c>
      <c r="I26" s="63">
        <f>GEW!$E$12+($F26-GEW!$E$12)*SUM(Fasering!$D$5)</f>
        <v>1786.2247433333332</v>
      </c>
      <c r="J26" s="63">
        <f>GEW!$E$12+($F26-GEW!$E$12)*SUM(Fasering!$D$5:$D$6)</f>
        <v>2033.7197611571526</v>
      </c>
      <c r="K26" s="63">
        <f>GEW!$E$12+($F26-GEW!$E$12)*SUM(Fasering!$D$5:$D$7)</f>
        <v>2175.7229405602266</v>
      </c>
      <c r="L26" s="63">
        <f>GEW!$E$12+($F26-GEW!$E$12)*SUM(Fasering!$D$5:$D$8)</f>
        <v>2317.7261199633008</v>
      </c>
      <c r="M26" s="63">
        <f>GEW!$E$12+($F26-GEW!$E$12)*SUM(Fasering!$D$5:$D$9)</f>
        <v>2459.7292993663746</v>
      </c>
      <c r="N26" s="63">
        <f>GEW!$E$12+($F26-GEW!$E$12)*SUM(Fasering!$D$5:$D$10)</f>
        <v>2601.4132539302591</v>
      </c>
      <c r="O26" s="76">
        <f>GEW!$E$12+($F26-GEW!$E$12)*SUM(Fasering!$D$5:$D$11)</f>
        <v>2743.4164333333329</v>
      </c>
      <c r="P26" s="125">
        <f t="shared" si="3"/>
        <v>0</v>
      </c>
      <c r="Q26" s="127">
        <f t="shared" si="4"/>
        <v>0</v>
      </c>
      <c r="R26" s="45">
        <f>$P26*SUM(Fasering!$D$5)</f>
        <v>0</v>
      </c>
      <c r="S26" s="45">
        <f>$P26*SUM(Fasering!$D$5:$D$6)</f>
        <v>0</v>
      </c>
      <c r="T26" s="45">
        <f>$P26*SUM(Fasering!$D$5:$D$7)</f>
        <v>0</v>
      </c>
      <c r="U26" s="45">
        <f>$P26*SUM(Fasering!$D$5:$D$8)</f>
        <v>0</v>
      </c>
      <c r="V26" s="45">
        <f>$P26*SUM(Fasering!$D$5:$D$9)</f>
        <v>0</v>
      </c>
      <c r="W26" s="45">
        <f>$P26*SUM(Fasering!$D$5:$D$10)</f>
        <v>0</v>
      </c>
      <c r="X26" s="75">
        <f>$P26*SUM(Fasering!$D$5:$D$11)</f>
        <v>0</v>
      </c>
      <c r="Y26" s="125">
        <f t="shared" si="5"/>
        <v>0</v>
      </c>
      <c r="Z26" s="127">
        <f t="shared" si="6"/>
        <v>0</v>
      </c>
      <c r="AA26" s="74">
        <f>$Y26*SUM(Fasering!$D$5)</f>
        <v>0</v>
      </c>
      <c r="AB26" s="45">
        <f>$Y26*SUM(Fasering!$D$5:$D$6)</f>
        <v>0</v>
      </c>
      <c r="AC26" s="45">
        <f>$Y26*SUM(Fasering!$D$5:$D$7)</f>
        <v>0</v>
      </c>
      <c r="AD26" s="45">
        <f>$Y26*SUM(Fasering!$D$5:$D$8)</f>
        <v>0</v>
      </c>
      <c r="AE26" s="45">
        <f>$Y26*SUM(Fasering!$D$5:$D$9)</f>
        <v>0</v>
      </c>
      <c r="AF26" s="45">
        <f>$Y26*SUM(Fasering!$D$5:$D$10)</f>
        <v>0</v>
      </c>
      <c r="AG26" s="75">
        <f>$Y26*SUM(Fasering!$D$5:$D$11)</f>
        <v>0</v>
      </c>
      <c r="AH26" s="5">
        <f>($AK$2+(I26+R26)*12*7.57%)*SUM(Fasering!$D$5)</f>
        <v>0</v>
      </c>
      <c r="AI26" s="9">
        <f>($AK$2+(J26+S26)*12*7.57%)*SUM(Fasering!$D$5:$D$6)</f>
        <v>511.06174741817586</v>
      </c>
      <c r="AJ26" s="9">
        <f>($AK$2+(K26+T26)*12*7.57%)*SUM(Fasering!$D$5:$D$7)</f>
        <v>856.78006285798449</v>
      </c>
      <c r="AK26" s="9">
        <f>($AK$2+(L26+U26)*12*7.57%)*SUM(Fasering!$D$5:$D$8)</f>
        <v>1240.7724210851734</v>
      </c>
      <c r="AL26" s="9">
        <f>($AK$2+(M26+V26)*12*7.57%)*SUM(Fasering!$D$5:$D$9)</f>
        <v>1663.0388220997424</v>
      </c>
      <c r="AM26" s="9">
        <f>($AK$2+(N26+W26)*12*7.57%)*SUM(Fasering!$D$5:$D$10)</f>
        <v>2122.5010419548717</v>
      </c>
      <c r="AN26" s="86">
        <f>($AK$2+(O26+X26)*12*7.57%)*SUM(Fasering!$D$5:$D$11)</f>
        <v>2621.22948804</v>
      </c>
      <c r="AO26" s="5">
        <f>($AK$2+(I26+AA26)*12*7.57%)*SUM(Fasering!$D$5)</f>
        <v>0</v>
      </c>
      <c r="AP26" s="9">
        <f>($AK$2+(J26+AB26)*12*7.57%)*SUM(Fasering!$D$5:$D$6)</f>
        <v>511.06174741817586</v>
      </c>
      <c r="AQ26" s="9">
        <f>($AK$2+(K26+AC26)*12*7.57%)*SUM(Fasering!$D$5:$D$7)</f>
        <v>856.78006285798449</v>
      </c>
      <c r="AR26" s="9">
        <f>($AK$2+(L26+AD26)*12*7.57%)*SUM(Fasering!$D$5:$D$8)</f>
        <v>1240.7724210851734</v>
      </c>
      <c r="AS26" s="9">
        <f>($AK$2+(M26+AE26)*12*7.57%)*SUM(Fasering!$D$5:$D$9)</f>
        <v>1663.0388220997424</v>
      </c>
      <c r="AT26" s="9">
        <f>($AK$2+(N26+AF26)*12*7.57%)*SUM(Fasering!$D$5:$D$10)</f>
        <v>2122.5010419548717</v>
      </c>
      <c r="AU26" s="86">
        <f>($AK$2+(O26+AG26)*12*7.57%)*SUM(Fasering!$D$5:$D$11)</f>
        <v>2621.22948804</v>
      </c>
    </row>
    <row r="27" spans="1:47" x14ac:dyDescent="0.3">
      <c r="A27" s="32">
        <f t="shared" si="7"/>
        <v>19</v>
      </c>
      <c r="B27" s="125">
        <v>24959.57</v>
      </c>
      <c r="C27" s="126"/>
      <c r="D27" s="125">
        <f t="shared" si="0"/>
        <v>32934.152614999999</v>
      </c>
      <c r="E27" s="127">
        <f t="shared" si="1"/>
        <v>816.41631771521497</v>
      </c>
      <c r="F27" s="125">
        <f t="shared" si="2"/>
        <v>2744.5127179166666</v>
      </c>
      <c r="G27" s="127">
        <f t="shared" si="8"/>
        <v>68.034693142934572</v>
      </c>
      <c r="H27" s="63">
        <f>'L4'!$H$10</f>
        <v>1674.41</v>
      </c>
      <c r="I27" s="63">
        <f>GEW!$E$12+($F27-GEW!$E$12)*SUM(Fasering!$D$5)</f>
        <v>1786.2247433333332</v>
      </c>
      <c r="J27" s="63">
        <f>GEW!$E$12+($F27-GEW!$E$12)*SUM(Fasering!$D$5:$D$6)</f>
        <v>2034.0032205470811</v>
      </c>
      <c r="K27" s="63">
        <f>GEW!$E$12+($F27-GEW!$E$12)*SUM(Fasering!$D$5:$D$7)</f>
        <v>2176.1690381113413</v>
      </c>
      <c r="L27" s="63">
        <f>GEW!$E$12+($F27-GEW!$E$12)*SUM(Fasering!$D$5:$D$8)</f>
        <v>2318.3348556756009</v>
      </c>
      <c r="M27" s="63">
        <f>GEW!$E$12+($F27-GEW!$E$12)*SUM(Fasering!$D$5:$D$9)</f>
        <v>2460.5006732398606</v>
      </c>
      <c r="N27" s="63">
        <f>GEW!$E$12+($F27-GEW!$E$12)*SUM(Fasering!$D$5:$D$10)</f>
        <v>2602.3469003524069</v>
      </c>
      <c r="O27" s="76">
        <f>GEW!$E$12+($F27-GEW!$E$12)*SUM(Fasering!$D$5:$D$11)</f>
        <v>2744.5127179166666</v>
      </c>
      <c r="P27" s="125">
        <f t="shared" si="3"/>
        <v>0</v>
      </c>
      <c r="Q27" s="127">
        <f t="shared" si="4"/>
        <v>0</v>
      </c>
      <c r="R27" s="45">
        <f>$P27*SUM(Fasering!$D$5)</f>
        <v>0</v>
      </c>
      <c r="S27" s="45">
        <f>$P27*SUM(Fasering!$D$5:$D$6)</f>
        <v>0</v>
      </c>
      <c r="T27" s="45">
        <f>$P27*SUM(Fasering!$D$5:$D$7)</f>
        <v>0</v>
      </c>
      <c r="U27" s="45">
        <f>$P27*SUM(Fasering!$D$5:$D$8)</f>
        <v>0</v>
      </c>
      <c r="V27" s="45">
        <f>$P27*SUM(Fasering!$D$5:$D$9)</f>
        <v>0</v>
      </c>
      <c r="W27" s="45">
        <f>$P27*SUM(Fasering!$D$5:$D$10)</f>
        <v>0</v>
      </c>
      <c r="X27" s="75">
        <f>$P27*SUM(Fasering!$D$5:$D$11)</f>
        <v>0</v>
      </c>
      <c r="Y27" s="125">
        <f t="shared" si="5"/>
        <v>0</v>
      </c>
      <c r="Z27" s="127">
        <f t="shared" si="6"/>
        <v>0</v>
      </c>
      <c r="AA27" s="74">
        <f>$Y27*SUM(Fasering!$D$5)</f>
        <v>0</v>
      </c>
      <c r="AB27" s="45">
        <f>$Y27*SUM(Fasering!$D$5:$D$6)</f>
        <v>0</v>
      </c>
      <c r="AC27" s="45">
        <f>$Y27*SUM(Fasering!$D$5:$D$7)</f>
        <v>0</v>
      </c>
      <c r="AD27" s="45">
        <f>$Y27*SUM(Fasering!$D$5:$D$8)</f>
        <v>0</v>
      </c>
      <c r="AE27" s="45">
        <f>$Y27*SUM(Fasering!$D$5:$D$9)</f>
        <v>0</v>
      </c>
      <c r="AF27" s="45">
        <f>$Y27*SUM(Fasering!$D$5:$D$10)</f>
        <v>0</v>
      </c>
      <c r="AG27" s="75">
        <f>$Y27*SUM(Fasering!$D$5:$D$11)</f>
        <v>0</v>
      </c>
      <c r="AH27" s="5">
        <f>($AK$2+(I27+R27)*12*7.57%)*SUM(Fasering!$D$5)</f>
        <v>0</v>
      </c>
      <c r="AI27" s="9">
        <f>($AK$2+(J27+S27)*12*7.57%)*SUM(Fasering!$D$5:$D$6)</f>
        <v>511.12832614943835</v>
      </c>
      <c r="AJ27" s="9">
        <f>($AK$2+(K27+T27)*12*7.57%)*SUM(Fasering!$D$5:$D$7)</f>
        <v>856.94496013991147</v>
      </c>
      <c r="AK27" s="9">
        <f>($AK$2+(L27+U27)*12*7.57%)*SUM(Fasering!$D$5:$D$8)</f>
        <v>1241.0794726964161</v>
      </c>
      <c r="AL27" s="9">
        <f>($AK$2+(M27+V27)*12*7.57%)*SUM(Fasering!$D$5:$D$9)</f>
        <v>1663.5318638189519</v>
      </c>
      <c r="AM27" s="9">
        <f>($AK$2+(N27+W27)*12*7.57%)*SUM(Fasering!$D$5:$D$10)</f>
        <v>2123.2233437484551</v>
      </c>
      <c r="AN27" s="86">
        <f>($AK$2+(O27+X27)*12*7.57%)*SUM(Fasering!$D$5:$D$11)</f>
        <v>2622.2253529555001</v>
      </c>
      <c r="AO27" s="5">
        <f>($AK$2+(I27+AA27)*12*7.57%)*SUM(Fasering!$D$5)</f>
        <v>0</v>
      </c>
      <c r="AP27" s="9">
        <f>($AK$2+(J27+AB27)*12*7.57%)*SUM(Fasering!$D$5:$D$6)</f>
        <v>511.12832614943835</v>
      </c>
      <c r="AQ27" s="9">
        <f>($AK$2+(K27+AC27)*12*7.57%)*SUM(Fasering!$D$5:$D$7)</f>
        <v>856.94496013991147</v>
      </c>
      <c r="AR27" s="9">
        <f>($AK$2+(L27+AD27)*12*7.57%)*SUM(Fasering!$D$5:$D$8)</f>
        <v>1241.0794726964161</v>
      </c>
      <c r="AS27" s="9">
        <f>($AK$2+(M27+AE27)*12*7.57%)*SUM(Fasering!$D$5:$D$9)</f>
        <v>1663.5318638189519</v>
      </c>
      <c r="AT27" s="9">
        <f>($AK$2+(N27+AF27)*12*7.57%)*SUM(Fasering!$D$5:$D$10)</f>
        <v>2123.2233437484551</v>
      </c>
      <c r="AU27" s="86">
        <f>($AK$2+(O27+AG27)*12*7.57%)*SUM(Fasering!$D$5:$D$11)</f>
        <v>2622.2253529555001</v>
      </c>
    </row>
    <row r="28" spans="1:47" x14ac:dyDescent="0.3">
      <c r="A28" s="32">
        <f t="shared" si="7"/>
        <v>20</v>
      </c>
      <c r="B28" s="125">
        <v>25876.560000000001</v>
      </c>
      <c r="C28" s="126"/>
      <c r="D28" s="125">
        <f t="shared" si="0"/>
        <v>34144.120920000001</v>
      </c>
      <c r="E28" s="127">
        <f t="shared" si="1"/>
        <v>846.41064851425017</v>
      </c>
      <c r="F28" s="125">
        <f t="shared" si="2"/>
        <v>2845.3434099999999</v>
      </c>
      <c r="G28" s="127">
        <f t="shared" si="8"/>
        <v>70.534220709520852</v>
      </c>
      <c r="H28" s="63">
        <f>'L4'!$H$10</f>
        <v>1674.41</v>
      </c>
      <c r="I28" s="63">
        <f>GEW!$E$12+($F28-GEW!$E$12)*SUM(Fasering!$D$5)</f>
        <v>1786.2247433333332</v>
      </c>
      <c r="J28" s="63">
        <f>GEW!$E$12+($F28-GEW!$E$12)*SUM(Fasering!$D$5:$D$6)</f>
        <v>2060.0743766123337</v>
      </c>
      <c r="K28" s="63">
        <f>GEW!$E$12+($F28-GEW!$E$12)*SUM(Fasering!$D$5:$D$7)</f>
        <v>2217.1988268170899</v>
      </c>
      <c r="L28" s="63">
        <f>GEW!$E$12+($F28-GEW!$E$12)*SUM(Fasering!$D$5:$D$8)</f>
        <v>2374.3232770218456</v>
      </c>
      <c r="M28" s="63">
        <f>GEW!$E$12+($F28-GEW!$E$12)*SUM(Fasering!$D$5:$D$9)</f>
        <v>2531.4477272266017</v>
      </c>
      <c r="N28" s="63">
        <f>GEW!$E$12+($F28-GEW!$E$12)*SUM(Fasering!$D$5:$D$10)</f>
        <v>2688.2189597952438</v>
      </c>
      <c r="O28" s="76">
        <f>GEW!$E$12+($F28-GEW!$E$12)*SUM(Fasering!$D$5:$D$11)</f>
        <v>2845.3434099999999</v>
      </c>
      <c r="P28" s="125">
        <f t="shared" si="3"/>
        <v>0</v>
      </c>
      <c r="Q28" s="127">
        <f t="shared" si="4"/>
        <v>0</v>
      </c>
      <c r="R28" s="45">
        <f>$P28*SUM(Fasering!$D$5)</f>
        <v>0</v>
      </c>
      <c r="S28" s="45">
        <f>$P28*SUM(Fasering!$D$5:$D$6)</f>
        <v>0</v>
      </c>
      <c r="T28" s="45">
        <f>$P28*SUM(Fasering!$D$5:$D$7)</f>
        <v>0</v>
      </c>
      <c r="U28" s="45">
        <f>$P28*SUM(Fasering!$D$5:$D$8)</f>
        <v>0</v>
      </c>
      <c r="V28" s="45">
        <f>$P28*SUM(Fasering!$D$5:$D$9)</f>
        <v>0</v>
      </c>
      <c r="W28" s="45">
        <f>$P28*SUM(Fasering!$D$5:$D$10)</f>
        <v>0</v>
      </c>
      <c r="X28" s="75">
        <f>$P28*SUM(Fasering!$D$5:$D$11)</f>
        <v>0</v>
      </c>
      <c r="Y28" s="125">
        <f t="shared" si="5"/>
        <v>0</v>
      </c>
      <c r="Z28" s="127">
        <f t="shared" si="6"/>
        <v>0</v>
      </c>
      <c r="AA28" s="74">
        <f>$Y28*SUM(Fasering!$D$5)</f>
        <v>0</v>
      </c>
      <c r="AB28" s="45">
        <f>$Y28*SUM(Fasering!$D$5:$D$6)</f>
        <v>0</v>
      </c>
      <c r="AC28" s="45">
        <f>$Y28*SUM(Fasering!$D$5:$D$7)</f>
        <v>0</v>
      </c>
      <c r="AD28" s="45">
        <f>$Y28*SUM(Fasering!$D$5:$D$8)</f>
        <v>0</v>
      </c>
      <c r="AE28" s="45">
        <f>$Y28*SUM(Fasering!$D$5:$D$9)</f>
        <v>0</v>
      </c>
      <c r="AF28" s="45">
        <f>$Y28*SUM(Fasering!$D$5:$D$10)</f>
        <v>0</v>
      </c>
      <c r="AG28" s="75">
        <f>$Y28*SUM(Fasering!$D$5:$D$11)</f>
        <v>0</v>
      </c>
      <c r="AH28" s="5">
        <f>($AK$2+(I28+R28)*12*7.57%)*SUM(Fasering!$D$5)</f>
        <v>0</v>
      </c>
      <c r="AI28" s="9">
        <f>($AK$2+(J28+S28)*12*7.57%)*SUM(Fasering!$D$5:$D$6)</f>
        <v>517.25189994887864</v>
      </c>
      <c r="AJ28" s="9">
        <f>($AK$2+(K28+T28)*12*7.57%)*SUM(Fasering!$D$5:$D$7)</f>
        <v>872.11137524063372</v>
      </c>
      <c r="AK28" s="9">
        <f>($AK$2+(L28+U28)*12*7.57%)*SUM(Fasering!$D$5:$D$8)</f>
        <v>1269.3205215422918</v>
      </c>
      <c r="AL28" s="9">
        <f>($AK$2+(M28+V28)*12*7.57%)*SUM(Fasering!$D$5:$D$9)</f>
        <v>1708.8793388538529</v>
      </c>
      <c r="AM28" s="9">
        <f>($AK$2+(N28+W28)*12*7.57%)*SUM(Fasering!$D$5:$D$10)</f>
        <v>2189.6569968776375</v>
      </c>
      <c r="AN28" s="86">
        <f>($AK$2+(O28+X28)*12*7.57%)*SUM(Fasering!$D$5:$D$11)</f>
        <v>2713.8199536440002</v>
      </c>
      <c r="AO28" s="5">
        <f>($AK$2+(I28+AA28)*12*7.57%)*SUM(Fasering!$D$5)</f>
        <v>0</v>
      </c>
      <c r="AP28" s="9">
        <f>($AK$2+(J28+AB28)*12*7.57%)*SUM(Fasering!$D$5:$D$6)</f>
        <v>517.25189994887864</v>
      </c>
      <c r="AQ28" s="9">
        <f>($AK$2+(K28+AC28)*12*7.57%)*SUM(Fasering!$D$5:$D$7)</f>
        <v>872.11137524063372</v>
      </c>
      <c r="AR28" s="9">
        <f>($AK$2+(L28+AD28)*12*7.57%)*SUM(Fasering!$D$5:$D$8)</f>
        <v>1269.3205215422918</v>
      </c>
      <c r="AS28" s="9">
        <f>($AK$2+(M28+AE28)*12*7.57%)*SUM(Fasering!$D$5:$D$9)</f>
        <v>1708.8793388538529</v>
      </c>
      <c r="AT28" s="9">
        <f>($AK$2+(N28+AF28)*12*7.57%)*SUM(Fasering!$D$5:$D$10)</f>
        <v>2189.6569968776375</v>
      </c>
      <c r="AU28" s="86">
        <f>($AK$2+(O28+AG28)*12*7.57%)*SUM(Fasering!$D$5:$D$11)</f>
        <v>2713.8199536440002</v>
      </c>
    </row>
    <row r="29" spans="1:47" x14ac:dyDescent="0.3">
      <c r="A29" s="32">
        <f t="shared" si="7"/>
        <v>21</v>
      </c>
      <c r="B29" s="125">
        <v>25886.53</v>
      </c>
      <c r="C29" s="126"/>
      <c r="D29" s="125">
        <f t="shared" si="0"/>
        <v>34157.276334999995</v>
      </c>
      <c r="E29" s="127">
        <f t="shared" si="1"/>
        <v>846.7367627336705</v>
      </c>
      <c r="F29" s="125">
        <f t="shared" si="2"/>
        <v>2846.4396945833328</v>
      </c>
      <c r="G29" s="127">
        <f t="shared" si="8"/>
        <v>70.561396894472537</v>
      </c>
      <c r="H29" s="63">
        <f>'L4'!$H$10</f>
        <v>1674.41</v>
      </c>
      <c r="I29" s="63">
        <f>GEW!$E$12+($F29-GEW!$E$12)*SUM(Fasering!$D$5)</f>
        <v>1786.2247433333332</v>
      </c>
      <c r="J29" s="63">
        <f>GEW!$E$12+($F29-GEW!$E$12)*SUM(Fasering!$D$5:$D$6)</f>
        <v>2060.357836002262</v>
      </c>
      <c r="K29" s="63">
        <f>GEW!$E$12+($F29-GEW!$E$12)*SUM(Fasering!$D$5:$D$7)</f>
        <v>2217.6449243682036</v>
      </c>
      <c r="L29" s="63">
        <f>GEW!$E$12+($F29-GEW!$E$12)*SUM(Fasering!$D$5:$D$8)</f>
        <v>2374.9320127341452</v>
      </c>
      <c r="M29" s="63">
        <f>GEW!$E$12+($F29-GEW!$E$12)*SUM(Fasering!$D$5:$D$9)</f>
        <v>2532.2191011000873</v>
      </c>
      <c r="N29" s="63">
        <f>GEW!$E$12+($F29-GEW!$E$12)*SUM(Fasering!$D$5:$D$10)</f>
        <v>2689.1526062173912</v>
      </c>
      <c r="O29" s="76">
        <f>GEW!$E$12+($F29-GEW!$E$12)*SUM(Fasering!$D$5:$D$11)</f>
        <v>2846.4396945833328</v>
      </c>
      <c r="P29" s="125">
        <f t="shared" si="3"/>
        <v>0</v>
      </c>
      <c r="Q29" s="127">
        <f t="shared" si="4"/>
        <v>0</v>
      </c>
      <c r="R29" s="45">
        <f>$P29*SUM(Fasering!$D$5)</f>
        <v>0</v>
      </c>
      <c r="S29" s="45">
        <f>$P29*SUM(Fasering!$D$5:$D$6)</f>
        <v>0</v>
      </c>
      <c r="T29" s="45">
        <f>$P29*SUM(Fasering!$D$5:$D$7)</f>
        <v>0</v>
      </c>
      <c r="U29" s="45">
        <f>$P29*SUM(Fasering!$D$5:$D$8)</f>
        <v>0</v>
      </c>
      <c r="V29" s="45">
        <f>$P29*SUM(Fasering!$D$5:$D$9)</f>
        <v>0</v>
      </c>
      <c r="W29" s="45">
        <f>$P29*SUM(Fasering!$D$5:$D$10)</f>
        <v>0</v>
      </c>
      <c r="X29" s="75">
        <f>$P29*SUM(Fasering!$D$5:$D$11)</f>
        <v>0</v>
      </c>
      <c r="Y29" s="125">
        <f t="shared" si="5"/>
        <v>0</v>
      </c>
      <c r="Z29" s="127">
        <f t="shared" si="6"/>
        <v>0</v>
      </c>
      <c r="AA29" s="74">
        <f>$Y29*SUM(Fasering!$D$5)</f>
        <v>0</v>
      </c>
      <c r="AB29" s="45">
        <f>$Y29*SUM(Fasering!$D$5:$D$6)</f>
        <v>0</v>
      </c>
      <c r="AC29" s="45">
        <f>$Y29*SUM(Fasering!$D$5:$D$7)</f>
        <v>0</v>
      </c>
      <c r="AD29" s="45">
        <f>$Y29*SUM(Fasering!$D$5:$D$8)</f>
        <v>0</v>
      </c>
      <c r="AE29" s="45">
        <f>$Y29*SUM(Fasering!$D$5:$D$9)</f>
        <v>0</v>
      </c>
      <c r="AF29" s="45">
        <f>$Y29*SUM(Fasering!$D$5:$D$10)</f>
        <v>0</v>
      </c>
      <c r="AG29" s="75">
        <f>$Y29*SUM(Fasering!$D$5:$D$11)</f>
        <v>0</v>
      </c>
      <c r="AH29" s="5">
        <f>($AK$2+(I29+R29)*12*7.57%)*SUM(Fasering!$D$5)</f>
        <v>0</v>
      </c>
      <c r="AI29" s="9">
        <f>($AK$2+(J29+S29)*12*7.57%)*SUM(Fasering!$D$5:$D$6)</f>
        <v>517.31847868014108</v>
      </c>
      <c r="AJ29" s="9">
        <f>($AK$2+(K29+T29)*12*7.57%)*SUM(Fasering!$D$5:$D$7)</f>
        <v>872.27627252256059</v>
      </c>
      <c r="AK29" s="9">
        <f>($AK$2+(L29+U29)*12*7.57%)*SUM(Fasering!$D$5:$D$8)</f>
        <v>1269.6275731535341</v>
      </c>
      <c r="AL29" s="9">
        <f>($AK$2+(M29+V29)*12*7.57%)*SUM(Fasering!$D$5:$D$9)</f>
        <v>1709.3723805730624</v>
      </c>
      <c r="AM29" s="9">
        <f>($AK$2+(N29+W29)*12*7.57%)*SUM(Fasering!$D$5:$D$10)</f>
        <v>2190.3792986712206</v>
      </c>
      <c r="AN29" s="86">
        <f>($AK$2+(O29+X29)*12*7.57%)*SUM(Fasering!$D$5:$D$11)</f>
        <v>2714.8158185594998</v>
      </c>
      <c r="AO29" s="5">
        <f>($AK$2+(I29+AA29)*12*7.57%)*SUM(Fasering!$D$5)</f>
        <v>0</v>
      </c>
      <c r="AP29" s="9">
        <f>($AK$2+(J29+AB29)*12*7.57%)*SUM(Fasering!$D$5:$D$6)</f>
        <v>517.31847868014108</v>
      </c>
      <c r="AQ29" s="9">
        <f>($AK$2+(K29+AC29)*12*7.57%)*SUM(Fasering!$D$5:$D$7)</f>
        <v>872.27627252256059</v>
      </c>
      <c r="AR29" s="9">
        <f>($AK$2+(L29+AD29)*12*7.57%)*SUM(Fasering!$D$5:$D$8)</f>
        <v>1269.6275731535341</v>
      </c>
      <c r="AS29" s="9">
        <f>($AK$2+(M29+AE29)*12*7.57%)*SUM(Fasering!$D$5:$D$9)</f>
        <v>1709.3723805730624</v>
      </c>
      <c r="AT29" s="9">
        <f>($AK$2+(N29+AF29)*12*7.57%)*SUM(Fasering!$D$5:$D$10)</f>
        <v>2190.3792986712206</v>
      </c>
      <c r="AU29" s="86">
        <f>($AK$2+(O29+AG29)*12*7.57%)*SUM(Fasering!$D$5:$D$11)</f>
        <v>2714.8158185594998</v>
      </c>
    </row>
    <row r="30" spans="1:47" x14ac:dyDescent="0.3">
      <c r="A30" s="32">
        <f t="shared" si="7"/>
        <v>22</v>
      </c>
      <c r="B30" s="125">
        <v>26803.48</v>
      </c>
      <c r="C30" s="126"/>
      <c r="D30" s="125">
        <f t="shared" si="0"/>
        <v>35367.191859999999</v>
      </c>
      <c r="E30" s="127">
        <f t="shared" si="1"/>
        <v>876.72978515068201</v>
      </c>
      <c r="F30" s="125">
        <f t="shared" si="2"/>
        <v>2947.2659883333331</v>
      </c>
      <c r="G30" s="127">
        <f t="shared" si="8"/>
        <v>73.060815429223496</v>
      </c>
      <c r="H30" s="63">
        <f>'L4'!$H$10</f>
        <v>1674.41</v>
      </c>
      <c r="I30" s="63">
        <f>GEW!$E$12+($F30-GEW!$E$12)*SUM(Fasering!$D$5)</f>
        <v>1786.2247433333332</v>
      </c>
      <c r="J30" s="63">
        <f>GEW!$E$12+($F30-GEW!$E$12)*SUM(Fasering!$D$5:$D$6)</f>
        <v>2086.4278548182069</v>
      </c>
      <c r="K30" s="63">
        <f>GEW!$E$12+($F30-GEW!$E$12)*SUM(Fasering!$D$5:$D$7)</f>
        <v>2258.6729233144697</v>
      </c>
      <c r="L30" s="63">
        <f>GEW!$E$12+($F30-GEW!$E$12)*SUM(Fasering!$D$5:$D$8)</f>
        <v>2430.917991810732</v>
      </c>
      <c r="M30" s="63">
        <f>GEW!$E$12+($F30-GEW!$E$12)*SUM(Fasering!$D$5:$D$9)</f>
        <v>2603.1630603069948</v>
      </c>
      <c r="N30" s="63">
        <f>GEW!$E$12+($F30-GEW!$E$12)*SUM(Fasering!$D$5:$D$10)</f>
        <v>2775.0209198370703</v>
      </c>
      <c r="O30" s="76">
        <f>GEW!$E$12+($F30-GEW!$E$12)*SUM(Fasering!$D$5:$D$11)</f>
        <v>2947.2659883333331</v>
      </c>
      <c r="P30" s="125">
        <f t="shared" si="3"/>
        <v>0</v>
      </c>
      <c r="Q30" s="127">
        <f t="shared" si="4"/>
        <v>0</v>
      </c>
      <c r="R30" s="45">
        <f>$P30*SUM(Fasering!$D$5)</f>
        <v>0</v>
      </c>
      <c r="S30" s="45">
        <f>$P30*SUM(Fasering!$D$5:$D$6)</f>
        <v>0</v>
      </c>
      <c r="T30" s="45">
        <f>$P30*SUM(Fasering!$D$5:$D$7)</f>
        <v>0</v>
      </c>
      <c r="U30" s="45">
        <f>$P30*SUM(Fasering!$D$5:$D$8)</f>
        <v>0</v>
      </c>
      <c r="V30" s="45">
        <f>$P30*SUM(Fasering!$D$5:$D$9)</f>
        <v>0</v>
      </c>
      <c r="W30" s="45">
        <f>$P30*SUM(Fasering!$D$5:$D$10)</f>
        <v>0</v>
      </c>
      <c r="X30" s="75">
        <f>$P30*SUM(Fasering!$D$5:$D$11)</f>
        <v>0</v>
      </c>
      <c r="Y30" s="125">
        <f t="shared" si="5"/>
        <v>0</v>
      </c>
      <c r="Z30" s="127">
        <f t="shared" si="6"/>
        <v>0</v>
      </c>
      <c r="AA30" s="74">
        <f>$Y30*SUM(Fasering!$D$5)</f>
        <v>0</v>
      </c>
      <c r="AB30" s="45">
        <f>$Y30*SUM(Fasering!$D$5:$D$6)</f>
        <v>0</v>
      </c>
      <c r="AC30" s="45">
        <f>$Y30*SUM(Fasering!$D$5:$D$7)</f>
        <v>0</v>
      </c>
      <c r="AD30" s="45">
        <f>$Y30*SUM(Fasering!$D$5:$D$8)</f>
        <v>0</v>
      </c>
      <c r="AE30" s="45">
        <f>$Y30*SUM(Fasering!$D$5:$D$9)</f>
        <v>0</v>
      </c>
      <c r="AF30" s="45">
        <f>$Y30*SUM(Fasering!$D$5:$D$10)</f>
        <v>0</v>
      </c>
      <c r="AG30" s="75">
        <f>$Y30*SUM(Fasering!$D$5:$D$11)</f>
        <v>0</v>
      </c>
      <c r="AH30" s="5">
        <f>($AK$2+(I30+R30)*12*7.57%)*SUM(Fasering!$D$5)</f>
        <v>0</v>
      </c>
      <c r="AI30" s="9">
        <f>($AK$2+(J30+S30)*12*7.57%)*SUM(Fasering!$D$5:$D$6)</f>
        <v>523.44178536330776</v>
      </c>
      <c r="AJ30" s="9">
        <f>($AK$2+(K30+T30)*12*7.57%)*SUM(Fasering!$D$5:$D$7)</f>
        <v>887.44202604943371</v>
      </c>
      <c r="AK30" s="9">
        <f>($AK$2+(L30+U30)*12*7.57%)*SUM(Fasering!$D$5:$D$8)</f>
        <v>1297.8673900972585</v>
      </c>
      <c r="AL30" s="9">
        <f>($AK$2+(M30+V30)*12*7.57%)*SUM(Fasering!$D$5:$D$9)</f>
        <v>1754.7178775067823</v>
      </c>
      <c r="AM30" s="9">
        <f>($AK$2+(N30+W30)*12*7.57%)*SUM(Fasering!$D$5:$D$10)</f>
        <v>2256.8100538995259</v>
      </c>
      <c r="AN30" s="86">
        <f>($AK$2+(O30+X30)*12*7.57%)*SUM(Fasering!$D$5:$D$11)</f>
        <v>2806.4064238020001</v>
      </c>
      <c r="AO30" s="5">
        <f>($AK$2+(I30+AA30)*12*7.57%)*SUM(Fasering!$D$5)</f>
        <v>0</v>
      </c>
      <c r="AP30" s="9">
        <f>($AK$2+(J30+AB30)*12*7.57%)*SUM(Fasering!$D$5:$D$6)</f>
        <v>523.44178536330776</v>
      </c>
      <c r="AQ30" s="9">
        <f>($AK$2+(K30+AC30)*12*7.57%)*SUM(Fasering!$D$5:$D$7)</f>
        <v>887.44202604943371</v>
      </c>
      <c r="AR30" s="9">
        <f>($AK$2+(L30+AD30)*12*7.57%)*SUM(Fasering!$D$5:$D$8)</f>
        <v>1297.8673900972585</v>
      </c>
      <c r="AS30" s="9">
        <f>($AK$2+(M30+AE30)*12*7.57%)*SUM(Fasering!$D$5:$D$9)</f>
        <v>1754.7178775067823</v>
      </c>
      <c r="AT30" s="9">
        <f>($AK$2+(N30+AF30)*12*7.57%)*SUM(Fasering!$D$5:$D$10)</f>
        <v>2256.8100538995259</v>
      </c>
      <c r="AU30" s="86">
        <f>($AK$2+(O30+AG30)*12*7.57%)*SUM(Fasering!$D$5:$D$11)</f>
        <v>2806.4064238020001</v>
      </c>
    </row>
    <row r="31" spans="1:47" x14ac:dyDescent="0.3">
      <c r="A31" s="32">
        <f t="shared" si="7"/>
        <v>23</v>
      </c>
      <c r="B31" s="125">
        <v>27730.44</v>
      </c>
      <c r="C31" s="126"/>
      <c r="D31" s="125">
        <f t="shared" si="0"/>
        <v>36590.315579999995</v>
      </c>
      <c r="E31" s="127">
        <f t="shared" si="1"/>
        <v>907.05023016913765</v>
      </c>
      <c r="F31" s="125">
        <f t="shared" si="2"/>
        <v>3049.1929649999997</v>
      </c>
      <c r="G31" s="127">
        <f t="shared" si="8"/>
        <v>75.587519180761475</v>
      </c>
      <c r="H31" s="63">
        <f>'L4'!$H$10</f>
        <v>1674.41</v>
      </c>
      <c r="I31" s="63">
        <f>GEW!$E$12+($F31-GEW!$E$12)*SUM(Fasering!$D$5)</f>
        <v>1786.2247433333332</v>
      </c>
      <c r="J31" s="63">
        <f>GEW!$E$12+($F31-GEW!$E$12)*SUM(Fasering!$D$5:$D$6)</f>
        <v>2112.7824702733878</v>
      </c>
      <c r="K31" s="63">
        <f>GEW!$E$12+($F31-GEW!$E$12)*SUM(Fasering!$D$5:$D$7)</f>
        <v>2300.1488095713321</v>
      </c>
      <c r="L31" s="63">
        <f>GEW!$E$12+($F31-GEW!$E$12)*SUM(Fasering!$D$5:$D$8)</f>
        <v>2487.5151488692773</v>
      </c>
      <c r="M31" s="63">
        <f>GEW!$E$12+($F31-GEW!$E$12)*SUM(Fasering!$D$5:$D$9)</f>
        <v>2674.8814881672215</v>
      </c>
      <c r="N31" s="63">
        <f>GEW!$E$12+($F31-GEW!$E$12)*SUM(Fasering!$D$5:$D$10)</f>
        <v>2861.826625702055</v>
      </c>
      <c r="O31" s="76">
        <f>GEW!$E$12+($F31-GEW!$E$12)*SUM(Fasering!$D$5:$D$11)</f>
        <v>3049.1929649999997</v>
      </c>
      <c r="P31" s="125">
        <f t="shared" si="3"/>
        <v>0</v>
      </c>
      <c r="Q31" s="127">
        <f t="shared" si="4"/>
        <v>0</v>
      </c>
      <c r="R31" s="45">
        <f>$P31*SUM(Fasering!$D$5)</f>
        <v>0</v>
      </c>
      <c r="S31" s="45">
        <f>$P31*SUM(Fasering!$D$5:$D$6)</f>
        <v>0</v>
      </c>
      <c r="T31" s="45">
        <f>$P31*SUM(Fasering!$D$5:$D$7)</f>
        <v>0</v>
      </c>
      <c r="U31" s="45">
        <f>$P31*SUM(Fasering!$D$5:$D$8)</f>
        <v>0</v>
      </c>
      <c r="V31" s="45">
        <f>$P31*SUM(Fasering!$D$5:$D$9)</f>
        <v>0</v>
      </c>
      <c r="W31" s="45">
        <f>$P31*SUM(Fasering!$D$5:$D$10)</f>
        <v>0</v>
      </c>
      <c r="X31" s="75">
        <f>$P31*SUM(Fasering!$D$5:$D$11)</f>
        <v>0</v>
      </c>
      <c r="Y31" s="125">
        <f t="shared" si="5"/>
        <v>0</v>
      </c>
      <c r="Z31" s="127">
        <f t="shared" si="6"/>
        <v>0</v>
      </c>
      <c r="AA31" s="74">
        <f>$Y31*SUM(Fasering!$D$5)</f>
        <v>0</v>
      </c>
      <c r="AB31" s="45">
        <f>$Y31*SUM(Fasering!$D$5:$D$6)</f>
        <v>0</v>
      </c>
      <c r="AC31" s="45">
        <f>$Y31*SUM(Fasering!$D$5:$D$7)</f>
        <v>0</v>
      </c>
      <c r="AD31" s="45">
        <f>$Y31*SUM(Fasering!$D$5:$D$8)</f>
        <v>0</v>
      </c>
      <c r="AE31" s="45">
        <f>$Y31*SUM(Fasering!$D$5:$D$9)</f>
        <v>0</v>
      </c>
      <c r="AF31" s="45">
        <f>$Y31*SUM(Fasering!$D$5:$D$10)</f>
        <v>0</v>
      </c>
      <c r="AG31" s="75">
        <f>$Y31*SUM(Fasering!$D$5:$D$11)</f>
        <v>0</v>
      </c>
      <c r="AH31" s="5">
        <f>($AK$2+(I31+R31)*12*7.57%)*SUM(Fasering!$D$5)</f>
        <v>0</v>
      </c>
      <c r="AI31" s="9">
        <f>($AK$2+(J31+S31)*12*7.57%)*SUM(Fasering!$D$5:$D$6)</f>
        <v>529.63193789401055</v>
      </c>
      <c r="AJ31" s="9">
        <f>($AK$2+(K31+T31)*12*7.57%)*SUM(Fasering!$D$5:$D$7)</f>
        <v>902.7733384320826</v>
      </c>
      <c r="AK31" s="9">
        <f>($AK$2+(L31+U31)*12*7.57%)*SUM(Fasering!$D$5:$D$8)</f>
        <v>1326.4154905543771</v>
      </c>
      <c r="AL31" s="9">
        <f>($AK$2+(M31+V31)*12*7.57%)*SUM(Fasering!$D$5:$D$9)</f>
        <v>1800.5583942608926</v>
      </c>
      <c r="AM31" s="9">
        <f>($AK$2+(N31+W31)*12*7.57%)*SUM(Fasering!$D$5:$D$10)</f>
        <v>2323.9660088222918</v>
      </c>
      <c r="AN31" s="86">
        <f>($AK$2+(O31+X31)*12*7.57%)*SUM(Fasering!$D$5:$D$11)</f>
        <v>2898.9968894059998</v>
      </c>
      <c r="AO31" s="5">
        <f>($AK$2+(I31+AA31)*12*7.57%)*SUM(Fasering!$D$5)</f>
        <v>0</v>
      </c>
      <c r="AP31" s="9">
        <f>($AK$2+(J31+AB31)*12*7.57%)*SUM(Fasering!$D$5:$D$6)</f>
        <v>529.63193789401055</v>
      </c>
      <c r="AQ31" s="9">
        <f>($AK$2+(K31+AC31)*12*7.57%)*SUM(Fasering!$D$5:$D$7)</f>
        <v>902.7733384320826</v>
      </c>
      <c r="AR31" s="9">
        <f>($AK$2+(L31+AD31)*12*7.57%)*SUM(Fasering!$D$5:$D$8)</f>
        <v>1326.4154905543771</v>
      </c>
      <c r="AS31" s="9">
        <f>($AK$2+(M31+AE31)*12*7.57%)*SUM(Fasering!$D$5:$D$9)</f>
        <v>1800.5583942608926</v>
      </c>
      <c r="AT31" s="9">
        <f>($AK$2+(N31+AF31)*12*7.57%)*SUM(Fasering!$D$5:$D$10)</f>
        <v>2323.9660088222918</v>
      </c>
      <c r="AU31" s="86">
        <f>($AK$2+(O31+AG31)*12*7.57%)*SUM(Fasering!$D$5:$D$11)</f>
        <v>2898.9968894059998</v>
      </c>
    </row>
    <row r="32" spans="1:47" x14ac:dyDescent="0.3">
      <c r="A32" s="32">
        <f t="shared" si="7"/>
        <v>24</v>
      </c>
      <c r="B32" s="125">
        <v>28647.43</v>
      </c>
      <c r="C32" s="126"/>
      <c r="D32" s="125">
        <f t="shared" si="0"/>
        <v>37800.283884999997</v>
      </c>
      <c r="E32" s="127">
        <f t="shared" si="1"/>
        <v>937.04456096817285</v>
      </c>
      <c r="F32" s="125">
        <f t="shared" si="2"/>
        <v>3150.0236570833331</v>
      </c>
      <c r="G32" s="127">
        <f t="shared" si="8"/>
        <v>78.087046747347742</v>
      </c>
      <c r="H32" s="63">
        <f>'L4'!$H$10</f>
        <v>1674.41</v>
      </c>
      <c r="I32" s="63">
        <f>GEW!$E$12+($F32-GEW!$E$12)*SUM(Fasering!$D$5)</f>
        <v>1786.2247433333332</v>
      </c>
      <c r="J32" s="63">
        <f>GEW!$E$12+($F32-GEW!$E$12)*SUM(Fasering!$D$5:$D$6)</f>
        <v>2138.85362633864</v>
      </c>
      <c r="K32" s="63">
        <f>GEW!$E$12+($F32-GEW!$E$12)*SUM(Fasering!$D$5:$D$7)</f>
        <v>2341.1785982770807</v>
      </c>
      <c r="L32" s="63">
        <f>GEW!$E$12+($F32-GEW!$E$12)*SUM(Fasering!$D$5:$D$8)</f>
        <v>2543.5035702155219</v>
      </c>
      <c r="M32" s="63">
        <f>GEW!$E$12+($F32-GEW!$E$12)*SUM(Fasering!$D$5:$D$9)</f>
        <v>2745.8285421539626</v>
      </c>
      <c r="N32" s="63">
        <f>GEW!$E$12+($F32-GEW!$E$12)*SUM(Fasering!$D$5:$D$10)</f>
        <v>2947.6986851448924</v>
      </c>
      <c r="O32" s="76">
        <f>GEW!$E$12+($F32-GEW!$E$12)*SUM(Fasering!$D$5:$D$11)</f>
        <v>3150.0236570833331</v>
      </c>
      <c r="P32" s="125">
        <f t="shared" si="3"/>
        <v>0</v>
      </c>
      <c r="Q32" s="127">
        <f t="shared" si="4"/>
        <v>0</v>
      </c>
      <c r="R32" s="45">
        <f>$P32*SUM(Fasering!$D$5)</f>
        <v>0</v>
      </c>
      <c r="S32" s="45">
        <f>$P32*SUM(Fasering!$D$5:$D$6)</f>
        <v>0</v>
      </c>
      <c r="T32" s="45">
        <f>$P32*SUM(Fasering!$D$5:$D$7)</f>
        <v>0</v>
      </c>
      <c r="U32" s="45">
        <f>$P32*SUM(Fasering!$D$5:$D$8)</f>
        <v>0</v>
      </c>
      <c r="V32" s="45">
        <f>$P32*SUM(Fasering!$D$5:$D$9)</f>
        <v>0</v>
      </c>
      <c r="W32" s="45">
        <f>$P32*SUM(Fasering!$D$5:$D$10)</f>
        <v>0</v>
      </c>
      <c r="X32" s="75">
        <f>$P32*SUM(Fasering!$D$5:$D$11)</f>
        <v>0</v>
      </c>
      <c r="Y32" s="125">
        <f t="shared" si="5"/>
        <v>0</v>
      </c>
      <c r="Z32" s="127">
        <f t="shared" si="6"/>
        <v>0</v>
      </c>
      <c r="AA32" s="74">
        <f>$Y32*SUM(Fasering!$D$5)</f>
        <v>0</v>
      </c>
      <c r="AB32" s="45">
        <f>$Y32*SUM(Fasering!$D$5:$D$6)</f>
        <v>0</v>
      </c>
      <c r="AC32" s="45">
        <f>$Y32*SUM(Fasering!$D$5:$D$7)</f>
        <v>0</v>
      </c>
      <c r="AD32" s="45">
        <f>$Y32*SUM(Fasering!$D$5:$D$8)</f>
        <v>0</v>
      </c>
      <c r="AE32" s="45">
        <f>$Y32*SUM(Fasering!$D$5:$D$9)</f>
        <v>0</v>
      </c>
      <c r="AF32" s="45">
        <f>$Y32*SUM(Fasering!$D$5:$D$10)</f>
        <v>0</v>
      </c>
      <c r="AG32" s="75">
        <f>$Y32*SUM(Fasering!$D$5:$D$11)</f>
        <v>0</v>
      </c>
      <c r="AH32" s="5">
        <f>($AK$2+(I32+R32)*12*7.57%)*SUM(Fasering!$D$5)</f>
        <v>0</v>
      </c>
      <c r="AI32" s="9">
        <f>($AK$2+(J32+S32)*12*7.57%)*SUM(Fasering!$D$5:$D$6)</f>
        <v>535.75551169345079</v>
      </c>
      <c r="AJ32" s="9">
        <f>($AK$2+(K32+T32)*12*7.57%)*SUM(Fasering!$D$5:$D$7)</f>
        <v>917.93975353280484</v>
      </c>
      <c r="AK32" s="9">
        <f>($AK$2+(L32+U32)*12*7.57%)*SUM(Fasering!$D$5:$D$8)</f>
        <v>1354.6565394002525</v>
      </c>
      <c r="AL32" s="9">
        <f>($AK$2+(M32+V32)*12*7.57%)*SUM(Fasering!$D$5:$D$9)</f>
        <v>1845.9058692957935</v>
      </c>
      <c r="AM32" s="9">
        <f>($AK$2+(N32+W32)*12*7.57%)*SUM(Fasering!$D$5:$D$10)</f>
        <v>2390.3996619514742</v>
      </c>
      <c r="AN32" s="86">
        <f>($AK$2+(O32+X32)*12*7.57%)*SUM(Fasering!$D$5:$D$11)</f>
        <v>2990.5914900944999</v>
      </c>
      <c r="AO32" s="5">
        <f>($AK$2+(I32+AA32)*12*7.57%)*SUM(Fasering!$D$5)</f>
        <v>0</v>
      </c>
      <c r="AP32" s="9">
        <f>($AK$2+(J32+AB32)*12*7.57%)*SUM(Fasering!$D$5:$D$6)</f>
        <v>535.75551169345079</v>
      </c>
      <c r="AQ32" s="9">
        <f>($AK$2+(K32+AC32)*12*7.57%)*SUM(Fasering!$D$5:$D$7)</f>
        <v>917.93975353280484</v>
      </c>
      <c r="AR32" s="9">
        <f>($AK$2+(L32+AD32)*12*7.57%)*SUM(Fasering!$D$5:$D$8)</f>
        <v>1354.6565394002525</v>
      </c>
      <c r="AS32" s="9">
        <f>($AK$2+(M32+AE32)*12*7.57%)*SUM(Fasering!$D$5:$D$9)</f>
        <v>1845.9058692957935</v>
      </c>
      <c r="AT32" s="9">
        <f>($AK$2+(N32+AF32)*12*7.57%)*SUM(Fasering!$D$5:$D$10)</f>
        <v>2390.3996619514742</v>
      </c>
      <c r="AU32" s="86">
        <f>($AK$2+(O32+AG32)*12*7.57%)*SUM(Fasering!$D$5:$D$11)</f>
        <v>2990.5914900944999</v>
      </c>
    </row>
    <row r="33" spans="1:47" x14ac:dyDescent="0.3">
      <c r="A33" s="32">
        <f t="shared" si="7"/>
        <v>25</v>
      </c>
      <c r="B33" s="125">
        <v>28657.360000000001</v>
      </c>
      <c r="C33" s="126"/>
      <c r="D33" s="125">
        <f t="shared" si="0"/>
        <v>37813.38652</v>
      </c>
      <c r="E33" s="127">
        <f t="shared" si="1"/>
        <v>937.36936680556971</v>
      </c>
      <c r="F33" s="125">
        <f t="shared" si="2"/>
        <v>3151.1155433333329</v>
      </c>
      <c r="G33" s="127">
        <f t="shared" si="8"/>
        <v>78.114113900464133</v>
      </c>
      <c r="H33" s="63">
        <f>'L4'!$H$10</f>
        <v>1674.41</v>
      </c>
      <c r="I33" s="63">
        <f>GEW!$E$12+($F33-GEW!$E$12)*SUM(Fasering!$D$5)</f>
        <v>1786.2247433333332</v>
      </c>
      <c r="J33" s="63">
        <f>GEW!$E$12+($F33-GEW!$E$12)*SUM(Fasering!$D$5:$D$6)</f>
        <v>2139.1359484792611</v>
      </c>
      <c r="K33" s="63">
        <f>GEW!$E$12+($F33-GEW!$E$12)*SUM(Fasering!$D$5:$D$7)</f>
        <v>2341.6229060687119</v>
      </c>
      <c r="L33" s="63">
        <f>GEW!$E$12+($F33-GEW!$E$12)*SUM(Fasering!$D$5:$D$8)</f>
        <v>2544.1098636581637</v>
      </c>
      <c r="M33" s="63">
        <f>GEW!$E$12+($F33-GEW!$E$12)*SUM(Fasering!$D$5:$D$9)</f>
        <v>2746.5968212476146</v>
      </c>
      <c r="N33" s="63">
        <f>GEW!$E$12+($F33-GEW!$E$12)*SUM(Fasering!$D$5:$D$10)</f>
        <v>2948.6285857438816</v>
      </c>
      <c r="O33" s="76">
        <f>GEW!$E$12+($F33-GEW!$E$12)*SUM(Fasering!$D$5:$D$11)</f>
        <v>3151.1155433333329</v>
      </c>
      <c r="P33" s="125">
        <f t="shared" si="3"/>
        <v>0</v>
      </c>
      <c r="Q33" s="127">
        <f t="shared" si="4"/>
        <v>0</v>
      </c>
      <c r="R33" s="45">
        <f>$P33*SUM(Fasering!$D$5)</f>
        <v>0</v>
      </c>
      <c r="S33" s="45">
        <f>$P33*SUM(Fasering!$D$5:$D$6)</f>
        <v>0</v>
      </c>
      <c r="T33" s="45">
        <f>$P33*SUM(Fasering!$D$5:$D$7)</f>
        <v>0</v>
      </c>
      <c r="U33" s="45">
        <f>$P33*SUM(Fasering!$D$5:$D$8)</f>
        <v>0</v>
      </c>
      <c r="V33" s="45">
        <f>$P33*SUM(Fasering!$D$5:$D$9)</f>
        <v>0</v>
      </c>
      <c r="W33" s="45">
        <f>$P33*SUM(Fasering!$D$5:$D$10)</f>
        <v>0</v>
      </c>
      <c r="X33" s="75">
        <f>$P33*SUM(Fasering!$D$5:$D$11)</f>
        <v>0</v>
      </c>
      <c r="Y33" s="125">
        <f t="shared" si="5"/>
        <v>0</v>
      </c>
      <c r="Z33" s="127">
        <f t="shared" si="6"/>
        <v>0</v>
      </c>
      <c r="AA33" s="74">
        <f>$Y33*SUM(Fasering!$D$5)</f>
        <v>0</v>
      </c>
      <c r="AB33" s="45">
        <f>$Y33*SUM(Fasering!$D$5:$D$6)</f>
        <v>0</v>
      </c>
      <c r="AC33" s="45">
        <f>$Y33*SUM(Fasering!$D$5:$D$7)</f>
        <v>0</v>
      </c>
      <c r="AD33" s="45">
        <f>$Y33*SUM(Fasering!$D$5:$D$8)</f>
        <v>0</v>
      </c>
      <c r="AE33" s="45">
        <f>$Y33*SUM(Fasering!$D$5:$D$9)</f>
        <v>0</v>
      </c>
      <c r="AF33" s="45">
        <f>$Y33*SUM(Fasering!$D$5:$D$10)</f>
        <v>0</v>
      </c>
      <c r="AG33" s="75">
        <f>$Y33*SUM(Fasering!$D$5:$D$11)</f>
        <v>0</v>
      </c>
      <c r="AH33" s="5">
        <f>($AK$2+(I33+R33)*12*7.57%)*SUM(Fasering!$D$5)</f>
        <v>0</v>
      </c>
      <c r="AI33" s="9">
        <f>($AK$2+(J33+S33)*12*7.57%)*SUM(Fasering!$D$5:$D$6)</f>
        <v>535.82182330843943</v>
      </c>
      <c r="AJ33" s="9">
        <f>($AK$2+(K33+T33)*12*7.57%)*SUM(Fasering!$D$5:$D$7)</f>
        <v>918.10398924088247</v>
      </c>
      <c r="AK33" s="9">
        <f>($AK$2+(L33+U33)*12*7.57%)*SUM(Fasering!$D$5:$D$8)</f>
        <v>1354.9623591093439</v>
      </c>
      <c r="AL33" s="9">
        <f>($AK$2+(M33+V33)*12*7.57%)*SUM(Fasering!$D$5:$D$9)</f>
        <v>1846.3969329138224</v>
      </c>
      <c r="AM33" s="9">
        <f>($AK$2+(N33+W33)*12*7.57%)*SUM(Fasering!$D$5:$D$10)</f>
        <v>2391.1190658441801</v>
      </c>
      <c r="AN33" s="86">
        <f>($AK$2+(O33+X33)*12*7.57%)*SUM(Fasering!$D$5:$D$11)</f>
        <v>2991.5833595639997</v>
      </c>
      <c r="AO33" s="5">
        <f>($AK$2+(I33+AA33)*12*7.57%)*SUM(Fasering!$D$5)</f>
        <v>0</v>
      </c>
      <c r="AP33" s="9">
        <f>($AK$2+(J33+AB33)*12*7.57%)*SUM(Fasering!$D$5:$D$6)</f>
        <v>535.82182330843943</v>
      </c>
      <c r="AQ33" s="9">
        <f>($AK$2+(K33+AC33)*12*7.57%)*SUM(Fasering!$D$5:$D$7)</f>
        <v>918.10398924088247</v>
      </c>
      <c r="AR33" s="9">
        <f>($AK$2+(L33+AD33)*12*7.57%)*SUM(Fasering!$D$5:$D$8)</f>
        <v>1354.9623591093439</v>
      </c>
      <c r="AS33" s="9">
        <f>($AK$2+(M33+AE33)*12*7.57%)*SUM(Fasering!$D$5:$D$9)</f>
        <v>1846.3969329138224</v>
      </c>
      <c r="AT33" s="9">
        <f>($AK$2+(N33+AF33)*12*7.57%)*SUM(Fasering!$D$5:$D$10)</f>
        <v>2391.1190658441801</v>
      </c>
      <c r="AU33" s="86">
        <f>($AK$2+(O33+AG33)*12*7.57%)*SUM(Fasering!$D$5:$D$11)</f>
        <v>2991.5833595639997</v>
      </c>
    </row>
    <row r="34" spans="1:47" x14ac:dyDescent="0.3">
      <c r="A34" s="32">
        <f t="shared" si="7"/>
        <v>26</v>
      </c>
      <c r="B34" s="125">
        <v>28657.360000000001</v>
      </c>
      <c r="C34" s="126"/>
      <c r="D34" s="125">
        <f t="shared" si="0"/>
        <v>37813.38652</v>
      </c>
      <c r="E34" s="127">
        <f t="shared" si="1"/>
        <v>937.36936680556971</v>
      </c>
      <c r="F34" s="125">
        <f t="shared" si="2"/>
        <v>3151.1155433333329</v>
      </c>
      <c r="G34" s="127">
        <f t="shared" si="8"/>
        <v>78.114113900464133</v>
      </c>
      <c r="H34" s="63">
        <f>'L4'!$H$10</f>
        <v>1674.41</v>
      </c>
      <c r="I34" s="63">
        <f>GEW!$E$12+($F34-GEW!$E$12)*SUM(Fasering!$D$5)</f>
        <v>1786.2247433333332</v>
      </c>
      <c r="J34" s="63">
        <f>GEW!$E$12+($F34-GEW!$E$12)*SUM(Fasering!$D$5:$D$6)</f>
        <v>2139.1359484792611</v>
      </c>
      <c r="K34" s="63">
        <f>GEW!$E$12+($F34-GEW!$E$12)*SUM(Fasering!$D$5:$D$7)</f>
        <v>2341.6229060687119</v>
      </c>
      <c r="L34" s="63">
        <f>GEW!$E$12+($F34-GEW!$E$12)*SUM(Fasering!$D$5:$D$8)</f>
        <v>2544.1098636581637</v>
      </c>
      <c r="M34" s="63">
        <f>GEW!$E$12+($F34-GEW!$E$12)*SUM(Fasering!$D$5:$D$9)</f>
        <v>2746.5968212476146</v>
      </c>
      <c r="N34" s="63">
        <f>GEW!$E$12+($F34-GEW!$E$12)*SUM(Fasering!$D$5:$D$10)</f>
        <v>2948.6285857438816</v>
      </c>
      <c r="O34" s="76">
        <f>GEW!$E$12+($F34-GEW!$E$12)*SUM(Fasering!$D$5:$D$11)</f>
        <v>3151.1155433333329</v>
      </c>
      <c r="P34" s="125">
        <f t="shared" si="3"/>
        <v>0</v>
      </c>
      <c r="Q34" s="127">
        <f t="shared" si="4"/>
        <v>0</v>
      </c>
      <c r="R34" s="45">
        <f>$P34*SUM(Fasering!$D$5)</f>
        <v>0</v>
      </c>
      <c r="S34" s="45">
        <f>$P34*SUM(Fasering!$D$5:$D$6)</f>
        <v>0</v>
      </c>
      <c r="T34" s="45">
        <f>$P34*SUM(Fasering!$D$5:$D$7)</f>
        <v>0</v>
      </c>
      <c r="U34" s="45">
        <f>$P34*SUM(Fasering!$D$5:$D$8)</f>
        <v>0</v>
      </c>
      <c r="V34" s="45">
        <f>$P34*SUM(Fasering!$D$5:$D$9)</f>
        <v>0</v>
      </c>
      <c r="W34" s="45">
        <f>$P34*SUM(Fasering!$D$5:$D$10)</f>
        <v>0</v>
      </c>
      <c r="X34" s="75">
        <f>$P34*SUM(Fasering!$D$5:$D$11)</f>
        <v>0</v>
      </c>
      <c r="Y34" s="125">
        <f t="shared" si="5"/>
        <v>0</v>
      </c>
      <c r="Z34" s="127">
        <f t="shared" si="6"/>
        <v>0</v>
      </c>
      <c r="AA34" s="74">
        <f>$Y34*SUM(Fasering!$D$5)</f>
        <v>0</v>
      </c>
      <c r="AB34" s="45">
        <f>$Y34*SUM(Fasering!$D$5:$D$6)</f>
        <v>0</v>
      </c>
      <c r="AC34" s="45">
        <f>$Y34*SUM(Fasering!$D$5:$D$7)</f>
        <v>0</v>
      </c>
      <c r="AD34" s="45">
        <f>$Y34*SUM(Fasering!$D$5:$D$8)</f>
        <v>0</v>
      </c>
      <c r="AE34" s="45">
        <f>$Y34*SUM(Fasering!$D$5:$D$9)</f>
        <v>0</v>
      </c>
      <c r="AF34" s="45">
        <f>$Y34*SUM(Fasering!$D$5:$D$10)</f>
        <v>0</v>
      </c>
      <c r="AG34" s="75">
        <f>$Y34*SUM(Fasering!$D$5:$D$11)</f>
        <v>0</v>
      </c>
      <c r="AH34" s="5">
        <f>($AK$2+(I34+R34)*12*7.57%)*SUM(Fasering!$D$5)</f>
        <v>0</v>
      </c>
      <c r="AI34" s="9">
        <f>($AK$2+(J34+S34)*12*7.57%)*SUM(Fasering!$D$5:$D$6)</f>
        <v>535.82182330843943</v>
      </c>
      <c r="AJ34" s="9">
        <f>($AK$2+(K34+T34)*12*7.57%)*SUM(Fasering!$D$5:$D$7)</f>
        <v>918.10398924088247</v>
      </c>
      <c r="AK34" s="9">
        <f>($AK$2+(L34+U34)*12*7.57%)*SUM(Fasering!$D$5:$D$8)</f>
        <v>1354.9623591093439</v>
      </c>
      <c r="AL34" s="9">
        <f>($AK$2+(M34+V34)*12*7.57%)*SUM(Fasering!$D$5:$D$9)</f>
        <v>1846.3969329138224</v>
      </c>
      <c r="AM34" s="9">
        <f>($AK$2+(N34+W34)*12*7.57%)*SUM(Fasering!$D$5:$D$10)</f>
        <v>2391.1190658441801</v>
      </c>
      <c r="AN34" s="86">
        <f>($AK$2+(O34+X34)*12*7.57%)*SUM(Fasering!$D$5:$D$11)</f>
        <v>2991.5833595639997</v>
      </c>
      <c r="AO34" s="5">
        <f>($AK$2+(I34+AA34)*12*7.57%)*SUM(Fasering!$D$5)</f>
        <v>0</v>
      </c>
      <c r="AP34" s="9">
        <f>($AK$2+(J34+AB34)*12*7.57%)*SUM(Fasering!$D$5:$D$6)</f>
        <v>535.82182330843943</v>
      </c>
      <c r="AQ34" s="9">
        <f>($AK$2+(K34+AC34)*12*7.57%)*SUM(Fasering!$D$5:$D$7)</f>
        <v>918.10398924088247</v>
      </c>
      <c r="AR34" s="9">
        <f>($AK$2+(L34+AD34)*12*7.57%)*SUM(Fasering!$D$5:$D$8)</f>
        <v>1354.9623591093439</v>
      </c>
      <c r="AS34" s="9">
        <f>($AK$2+(M34+AE34)*12*7.57%)*SUM(Fasering!$D$5:$D$9)</f>
        <v>1846.3969329138224</v>
      </c>
      <c r="AT34" s="9">
        <f>($AK$2+(N34+AF34)*12*7.57%)*SUM(Fasering!$D$5:$D$10)</f>
        <v>2391.1190658441801</v>
      </c>
      <c r="AU34" s="86">
        <f>($AK$2+(O34+AG34)*12*7.57%)*SUM(Fasering!$D$5:$D$11)</f>
        <v>2991.5833595639997</v>
      </c>
    </row>
    <row r="35" spans="1:47" x14ac:dyDescent="0.3">
      <c r="A35" s="32">
        <f t="shared" si="7"/>
        <v>27</v>
      </c>
      <c r="B35" s="125">
        <v>28667.360000000001</v>
      </c>
      <c r="C35" s="126"/>
      <c r="D35" s="125">
        <f t="shared" si="0"/>
        <v>37826.58152</v>
      </c>
      <c r="E35" s="127">
        <f t="shared" si="1"/>
        <v>937.69646231150796</v>
      </c>
      <c r="F35" s="125">
        <f t="shared" si="2"/>
        <v>3152.2151266666665</v>
      </c>
      <c r="G35" s="127">
        <f t="shared" si="8"/>
        <v>78.14137185929232</v>
      </c>
      <c r="H35" s="63">
        <f>'L4'!$H$10</f>
        <v>1674.41</v>
      </c>
      <c r="I35" s="63">
        <f>GEW!$E$12+($F35-GEW!$E$12)*SUM(Fasering!$D$5)</f>
        <v>1786.2247433333332</v>
      </c>
      <c r="J35" s="63">
        <f>GEW!$E$12+($F35-GEW!$E$12)*SUM(Fasering!$D$5:$D$6)</f>
        <v>2139.4202608061701</v>
      </c>
      <c r="K35" s="63">
        <f>GEW!$E$12+($F35-GEW!$E$12)*SUM(Fasering!$D$5:$D$7)</f>
        <v>2342.070345939439</v>
      </c>
      <c r="L35" s="63">
        <f>GEW!$E$12+($F35-GEW!$E$12)*SUM(Fasering!$D$5:$D$8)</f>
        <v>2544.7204310727075</v>
      </c>
      <c r="M35" s="63">
        <f>GEW!$E$12+($F35-GEW!$E$12)*SUM(Fasering!$D$5:$D$9)</f>
        <v>2747.3705162059759</v>
      </c>
      <c r="N35" s="63">
        <f>GEW!$E$12+($F35-GEW!$E$12)*SUM(Fasering!$D$5:$D$10)</f>
        <v>2949.565041533398</v>
      </c>
      <c r="O35" s="76">
        <f>GEW!$E$12+($F35-GEW!$E$12)*SUM(Fasering!$D$5:$D$11)</f>
        <v>3152.2151266666665</v>
      </c>
      <c r="P35" s="125">
        <f t="shared" si="3"/>
        <v>0</v>
      </c>
      <c r="Q35" s="127">
        <f t="shared" si="4"/>
        <v>0</v>
      </c>
      <c r="R35" s="45">
        <f>$P35*SUM(Fasering!$D$5)</f>
        <v>0</v>
      </c>
      <c r="S35" s="45">
        <f>$P35*SUM(Fasering!$D$5:$D$6)</f>
        <v>0</v>
      </c>
      <c r="T35" s="45">
        <f>$P35*SUM(Fasering!$D$5:$D$7)</f>
        <v>0</v>
      </c>
      <c r="U35" s="45">
        <f>$P35*SUM(Fasering!$D$5:$D$8)</f>
        <v>0</v>
      </c>
      <c r="V35" s="45">
        <f>$P35*SUM(Fasering!$D$5:$D$9)</f>
        <v>0</v>
      </c>
      <c r="W35" s="45">
        <f>$P35*SUM(Fasering!$D$5:$D$10)</f>
        <v>0</v>
      </c>
      <c r="X35" s="75">
        <f>$P35*SUM(Fasering!$D$5:$D$11)</f>
        <v>0</v>
      </c>
      <c r="Y35" s="125">
        <f t="shared" si="5"/>
        <v>0</v>
      </c>
      <c r="Z35" s="127">
        <f t="shared" si="6"/>
        <v>0</v>
      </c>
      <c r="AA35" s="74">
        <f>$Y35*SUM(Fasering!$D$5)</f>
        <v>0</v>
      </c>
      <c r="AB35" s="45">
        <f>$Y35*SUM(Fasering!$D$5:$D$6)</f>
        <v>0</v>
      </c>
      <c r="AC35" s="45">
        <f>$Y35*SUM(Fasering!$D$5:$D$7)</f>
        <v>0</v>
      </c>
      <c r="AD35" s="45">
        <f>$Y35*SUM(Fasering!$D$5:$D$8)</f>
        <v>0</v>
      </c>
      <c r="AE35" s="45">
        <f>$Y35*SUM(Fasering!$D$5:$D$9)</f>
        <v>0</v>
      </c>
      <c r="AF35" s="45">
        <f>$Y35*SUM(Fasering!$D$5:$D$10)</f>
        <v>0</v>
      </c>
      <c r="AG35" s="75">
        <f>$Y35*SUM(Fasering!$D$5:$D$11)</f>
        <v>0</v>
      </c>
      <c r="AH35" s="5">
        <f>($AK$2+(I35+R35)*12*7.57%)*SUM(Fasering!$D$5)</f>
        <v>0</v>
      </c>
      <c r="AI35" s="9">
        <f>($AK$2+(J35+S35)*12*7.57%)*SUM(Fasering!$D$5:$D$6)</f>
        <v>535.88860237690733</v>
      </c>
      <c r="AJ35" s="9">
        <f>($AK$2+(K35+T35)*12*7.57%)*SUM(Fasering!$D$5:$D$7)</f>
        <v>918.26938270319658</v>
      </c>
      <c r="AK35" s="9">
        <f>($AK$2+(L35+U35)*12*7.57%)*SUM(Fasering!$D$5:$D$8)</f>
        <v>1355.2703346471999</v>
      </c>
      <c r="AL35" s="9">
        <f>($AK$2+(M35+V35)*12*7.57%)*SUM(Fasering!$D$5:$D$9)</f>
        <v>1846.8914582089176</v>
      </c>
      <c r="AM35" s="9">
        <f>($AK$2+(N35+W35)*12*7.57%)*SUM(Fasering!$D$5:$D$10)</f>
        <v>2391.8435410634215</v>
      </c>
      <c r="AN35" s="86">
        <f>($AK$2+(O35+X35)*12*7.57%)*SUM(Fasering!$D$5:$D$11)</f>
        <v>2992.5822210640004</v>
      </c>
      <c r="AO35" s="5">
        <f>($AK$2+(I35+AA35)*12*7.57%)*SUM(Fasering!$D$5)</f>
        <v>0</v>
      </c>
      <c r="AP35" s="9">
        <f>($AK$2+(J35+AB35)*12*7.57%)*SUM(Fasering!$D$5:$D$6)</f>
        <v>535.88860237690733</v>
      </c>
      <c r="AQ35" s="9">
        <f>($AK$2+(K35+AC35)*12*7.57%)*SUM(Fasering!$D$5:$D$7)</f>
        <v>918.26938270319658</v>
      </c>
      <c r="AR35" s="9">
        <f>($AK$2+(L35+AD35)*12*7.57%)*SUM(Fasering!$D$5:$D$8)</f>
        <v>1355.2703346471999</v>
      </c>
      <c r="AS35" s="9">
        <f>($AK$2+(M35+AE35)*12*7.57%)*SUM(Fasering!$D$5:$D$9)</f>
        <v>1846.8914582089176</v>
      </c>
      <c r="AT35" s="9">
        <f>($AK$2+(N35+AF35)*12*7.57%)*SUM(Fasering!$D$5:$D$10)</f>
        <v>2391.8435410634215</v>
      </c>
      <c r="AU35" s="86">
        <f>($AK$2+(O35+AG35)*12*7.57%)*SUM(Fasering!$D$5:$D$11)</f>
        <v>2992.5822210640004</v>
      </c>
    </row>
    <row r="36" spans="1:47" x14ac:dyDescent="0.3">
      <c r="A36" s="35"/>
      <c r="B36" s="128"/>
      <c r="C36" s="129"/>
      <c r="D36" s="128"/>
      <c r="E36" s="129"/>
      <c r="F36" s="128"/>
      <c r="G36" s="129"/>
      <c r="H36" s="46"/>
      <c r="I36" s="46"/>
      <c r="J36" s="46"/>
      <c r="K36" s="46"/>
      <c r="L36" s="46"/>
      <c r="M36" s="46"/>
      <c r="N36" s="46"/>
      <c r="O36" s="73"/>
      <c r="P36" s="128"/>
      <c r="Q36" s="129"/>
      <c r="R36" s="46"/>
      <c r="S36" s="46"/>
      <c r="T36" s="46"/>
      <c r="U36" s="46"/>
      <c r="V36" s="46"/>
      <c r="W36" s="46"/>
      <c r="X36" s="73"/>
      <c r="Y36" s="128"/>
      <c r="Z36" s="129"/>
      <c r="AA36" s="46"/>
      <c r="AB36" s="46"/>
      <c r="AC36" s="46"/>
      <c r="AD36" s="46"/>
      <c r="AE36" s="46"/>
      <c r="AF36" s="46"/>
      <c r="AG36" s="73"/>
      <c r="AH36" s="87"/>
      <c r="AI36" s="88"/>
      <c r="AJ36" s="88"/>
      <c r="AK36" s="88"/>
      <c r="AL36" s="88"/>
      <c r="AM36" s="88"/>
      <c r="AN36" s="89"/>
      <c r="AO36" s="87"/>
      <c r="AP36" s="88"/>
      <c r="AQ36" s="88"/>
      <c r="AR36" s="88"/>
      <c r="AS36" s="88"/>
      <c r="AT36" s="88"/>
      <c r="AU36" s="89"/>
    </row>
  </sheetData>
  <mergeCells count="166">
    <mergeCell ref="AH4:AN4"/>
    <mergeCell ref="AO4:AU4"/>
    <mergeCell ref="B6:C6"/>
    <mergeCell ref="D6:E6"/>
    <mergeCell ref="F6:G6"/>
    <mergeCell ref="P6:Q6"/>
    <mergeCell ref="Y6:Z6"/>
    <mergeCell ref="B7:C7"/>
    <mergeCell ref="D7:E7"/>
    <mergeCell ref="AA4:AG4"/>
    <mergeCell ref="B5:C5"/>
    <mergeCell ref="D5:E5"/>
    <mergeCell ref="F5:G5"/>
    <mergeCell ref="P5:Q5"/>
    <mergeCell ref="Y5:Z5"/>
    <mergeCell ref="B4:E4"/>
    <mergeCell ref="F4:G4"/>
    <mergeCell ref="P4:Q4"/>
    <mergeCell ref="R4:X4"/>
    <mergeCell ref="Y4:Z4"/>
    <mergeCell ref="H4:O4"/>
    <mergeCell ref="B8:C8"/>
    <mergeCell ref="D8:E8"/>
    <mergeCell ref="F8:G8"/>
    <mergeCell ref="P8:Q8"/>
    <mergeCell ref="Y8:Z8"/>
    <mergeCell ref="B9:C9"/>
    <mergeCell ref="D9:E9"/>
    <mergeCell ref="F9:G9"/>
    <mergeCell ref="P9:Q9"/>
    <mergeCell ref="Y9:Z9"/>
    <mergeCell ref="B10:C10"/>
    <mergeCell ref="D10:E10"/>
    <mergeCell ref="F10:G10"/>
    <mergeCell ref="P10:Q10"/>
    <mergeCell ref="Y10:Z10"/>
    <mergeCell ref="B11:C11"/>
    <mergeCell ref="D11:E11"/>
    <mergeCell ref="F11:G11"/>
    <mergeCell ref="P11:Q11"/>
    <mergeCell ref="Y11:Z11"/>
    <mergeCell ref="B12:C12"/>
    <mergeCell ref="D12:E12"/>
    <mergeCell ref="F12:G12"/>
    <mergeCell ref="P12:Q12"/>
    <mergeCell ref="Y12:Z12"/>
    <mergeCell ref="B13:C13"/>
    <mergeCell ref="D13:E13"/>
    <mergeCell ref="F13:G13"/>
    <mergeCell ref="P13:Q13"/>
    <mergeCell ref="Y13:Z13"/>
    <mergeCell ref="B14:C14"/>
    <mergeCell ref="D14:E14"/>
    <mergeCell ref="F14:G14"/>
    <mergeCell ref="P14:Q14"/>
    <mergeCell ref="Y14:Z14"/>
    <mergeCell ref="B15:C15"/>
    <mergeCell ref="D15:E15"/>
    <mergeCell ref="F15:G15"/>
    <mergeCell ref="P15:Q15"/>
    <mergeCell ref="Y15:Z15"/>
    <mergeCell ref="B16:C16"/>
    <mergeCell ref="D16:E16"/>
    <mergeCell ref="F16:G16"/>
    <mergeCell ref="P16:Q16"/>
    <mergeCell ref="Y16:Z16"/>
    <mergeCell ref="B17:C17"/>
    <mergeCell ref="D17:E17"/>
    <mergeCell ref="F17:G17"/>
    <mergeCell ref="P17:Q17"/>
    <mergeCell ref="Y17:Z17"/>
    <mergeCell ref="B18:C18"/>
    <mergeCell ref="D18:E18"/>
    <mergeCell ref="F18:G18"/>
    <mergeCell ref="P18:Q18"/>
    <mergeCell ref="Y18:Z18"/>
    <mergeCell ref="B19:C19"/>
    <mergeCell ref="D19:E19"/>
    <mergeCell ref="F19:G19"/>
    <mergeCell ref="P19:Q19"/>
    <mergeCell ref="Y19:Z19"/>
    <mergeCell ref="B20:C20"/>
    <mergeCell ref="D20:E20"/>
    <mergeCell ref="F20:G20"/>
    <mergeCell ref="P20:Q20"/>
    <mergeCell ref="Y20:Z20"/>
    <mergeCell ref="B21:C21"/>
    <mergeCell ref="D21:E21"/>
    <mergeCell ref="F21:G21"/>
    <mergeCell ref="P21:Q21"/>
    <mergeCell ref="Y21:Z21"/>
    <mergeCell ref="B22:C22"/>
    <mergeCell ref="D22:E22"/>
    <mergeCell ref="F22:G22"/>
    <mergeCell ref="P22:Q22"/>
    <mergeCell ref="Y22:Z22"/>
    <mergeCell ref="B23:C23"/>
    <mergeCell ref="D23:E23"/>
    <mergeCell ref="F23:G23"/>
    <mergeCell ref="P23:Q23"/>
    <mergeCell ref="Y23:Z23"/>
    <mergeCell ref="B24:C24"/>
    <mergeCell ref="D24:E24"/>
    <mergeCell ref="F24:G24"/>
    <mergeCell ref="P24:Q24"/>
    <mergeCell ref="Y24:Z24"/>
    <mergeCell ref="B25:C25"/>
    <mergeCell ref="D25:E25"/>
    <mergeCell ref="F25:G25"/>
    <mergeCell ref="P25:Q25"/>
    <mergeCell ref="Y25:Z25"/>
    <mergeCell ref="B26:C26"/>
    <mergeCell ref="D26:E26"/>
    <mergeCell ref="F26:G26"/>
    <mergeCell ref="P26:Q26"/>
    <mergeCell ref="Y26:Z26"/>
    <mergeCell ref="B27:C27"/>
    <mergeCell ref="D27:E27"/>
    <mergeCell ref="F27:G27"/>
    <mergeCell ref="P27:Q27"/>
    <mergeCell ref="Y27:Z27"/>
    <mergeCell ref="B28:C28"/>
    <mergeCell ref="D28:E28"/>
    <mergeCell ref="F28:G28"/>
    <mergeCell ref="P28:Q28"/>
    <mergeCell ref="Y28:Z28"/>
    <mergeCell ref="B29:C29"/>
    <mergeCell ref="D29:E29"/>
    <mergeCell ref="F29:G29"/>
    <mergeCell ref="P29:Q29"/>
    <mergeCell ref="Y29:Z29"/>
    <mergeCell ref="B30:C30"/>
    <mergeCell ref="D30:E30"/>
    <mergeCell ref="F30:G30"/>
    <mergeCell ref="P30:Q30"/>
    <mergeCell ref="Y30:Z30"/>
    <mergeCell ref="B31:C31"/>
    <mergeCell ref="D31:E31"/>
    <mergeCell ref="F31:G31"/>
    <mergeCell ref="P31:Q31"/>
    <mergeCell ref="Y31:Z31"/>
    <mergeCell ref="B32:C32"/>
    <mergeCell ref="D32:E32"/>
    <mergeCell ref="F32:G32"/>
    <mergeCell ref="P32:Q32"/>
    <mergeCell ref="Y32:Z32"/>
    <mergeCell ref="B33:C33"/>
    <mergeCell ref="D33:E33"/>
    <mergeCell ref="F33:G33"/>
    <mergeCell ref="P33:Q33"/>
    <mergeCell ref="Y33:Z33"/>
    <mergeCell ref="B36:C36"/>
    <mergeCell ref="D36:E36"/>
    <mergeCell ref="F36:G36"/>
    <mergeCell ref="P36:Q36"/>
    <mergeCell ref="Y36:Z36"/>
    <mergeCell ref="B34:C34"/>
    <mergeCell ref="D34:E34"/>
    <mergeCell ref="F34:G34"/>
    <mergeCell ref="P34:Q34"/>
    <mergeCell ref="Y34:Z34"/>
    <mergeCell ref="B35:C35"/>
    <mergeCell ref="D35:E35"/>
    <mergeCell ref="F35:G35"/>
    <mergeCell ref="P35:Q35"/>
    <mergeCell ref="Y35:Z35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3" manualBreakCount="3">
    <brk id="15" max="1048575" man="1"/>
    <brk id="24" max="1048575" man="1"/>
    <brk id="3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8"/>
  <sheetViews>
    <sheetView zoomScale="80" zoomScaleNormal="80" workbookViewId="0"/>
  </sheetViews>
  <sheetFormatPr defaultRowHeight="15" x14ac:dyDescent="0.3"/>
  <cols>
    <col min="1" max="1" width="4.5" style="23" bestFit="1" customWidth="1"/>
    <col min="2" max="3" width="7.75" style="23" customWidth="1"/>
    <col min="4" max="4" width="8.875" style="23" bestFit="1" customWidth="1"/>
    <col min="5" max="7" width="7.75" style="23" customWidth="1"/>
    <col min="8" max="15" width="11.375" style="23" customWidth="1"/>
    <col min="16" max="17" width="7.75" style="23" customWidth="1"/>
    <col min="18" max="24" width="11.375" style="23" customWidth="1"/>
    <col min="25" max="26" width="7.75" style="23" customWidth="1"/>
    <col min="27" max="33" width="11.375" style="23" customWidth="1"/>
    <col min="34" max="40" width="11.25" customWidth="1"/>
    <col min="41" max="43" width="11.375" customWidth="1"/>
    <col min="44" max="45" width="11.375" style="23" customWidth="1"/>
    <col min="46" max="47" width="11.375" customWidth="1"/>
  </cols>
  <sheetData>
    <row r="1" spans="1:47" s="23" customFormat="1" ht="16.5" x14ac:dyDescent="0.3">
      <c r="A1" s="21" t="s">
        <v>69</v>
      </c>
      <c r="B1" s="21" t="s">
        <v>19</v>
      </c>
      <c r="C1" s="21" t="s">
        <v>123</v>
      </c>
      <c r="D1" s="21"/>
      <c r="E1" s="22"/>
      <c r="G1" s="21"/>
      <c r="H1" s="21"/>
      <c r="I1" s="21"/>
      <c r="L1" s="104">
        <f>D8</f>
        <v>42917</v>
      </c>
      <c r="O1" s="24" t="s">
        <v>70</v>
      </c>
      <c r="AD1"/>
    </row>
    <row r="2" spans="1:47" s="23" customFormat="1" ht="16.5" x14ac:dyDescent="0.3">
      <c r="A2" s="21"/>
      <c r="B2" s="21"/>
      <c r="C2" s="21"/>
      <c r="D2" s="21"/>
      <c r="E2" s="57"/>
      <c r="F2" s="21"/>
      <c r="G2" s="21"/>
      <c r="H2" s="21"/>
      <c r="I2" s="21"/>
      <c r="R2" s="24"/>
      <c r="AG2"/>
      <c r="AH2" s="80" t="str">
        <f>'L4'!$AH$2</f>
        <v>Berekening eindejaarspremie 2015:</v>
      </c>
      <c r="AI2"/>
    </row>
    <row r="3" spans="1:47" s="23" customFormat="1" ht="16.5" x14ac:dyDescent="0.3">
      <c r="A3" s="21"/>
      <c r="B3" s="21"/>
      <c r="C3" s="21"/>
      <c r="D3" s="21"/>
      <c r="E3" s="57"/>
      <c r="F3"/>
      <c r="G3"/>
      <c r="H3"/>
      <c r="I3"/>
      <c r="J3"/>
      <c r="N3" s="23" t="s">
        <v>21</v>
      </c>
      <c r="O3" s="71">
        <f>'L4'!O3</f>
        <v>1.3194999999999999</v>
      </c>
      <c r="R3" s="24"/>
      <c r="AG3"/>
      <c r="AH3" s="81" t="s">
        <v>94</v>
      </c>
      <c r="AI3"/>
      <c r="AK3" s="82">
        <f>'L4'!$AK$3</f>
        <v>129.11000000000001</v>
      </c>
    </row>
    <row r="4" spans="1:47" s="23" customFormat="1" ht="16.5" x14ac:dyDescent="0.3">
      <c r="A4" s="21"/>
      <c r="B4" s="21"/>
      <c r="C4" s="21"/>
      <c r="D4" s="21"/>
      <c r="E4" s="57"/>
      <c r="F4"/>
      <c r="G4"/>
      <c r="H4"/>
      <c r="I4"/>
      <c r="J4"/>
      <c r="K4" s="90"/>
      <c r="L4" s="90"/>
      <c r="R4" s="24"/>
      <c r="AG4"/>
      <c r="AH4" s="81" t="s">
        <v>49</v>
      </c>
      <c r="AI4"/>
    </row>
    <row r="6" spans="1:47" x14ac:dyDescent="0.3">
      <c r="A6" s="28"/>
      <c r="B6" s="134" t="s">
        <v>22</v>
      </c>
      <c r="C6" s="149"/>
      <c r="D6" s="149"/>
      <c r="E6" s="135"/>
      <c r="F6" s="134" t="s">
        <v>23</v>
      </c>
      <c r="G6" s="135"/>
      <c r="H6" s="146" t="s">
        <v>38</v>
      </c>
      <c r="I6" s="147"/>
      <c r="J6" s="147"/>
      <c r="K6" s="147"/>
      <c r="L6" s="147"/>
      <c r="M6" s="147"/>
      <c r="N6" s="147"/>
      <c r="O6" s="148"/>
      <c r="P6" s="134" t="s">
        <v>24</v>
      </c>
      <c r="Q6" s="137"/>
      <c r="R6" s="146" t="s">
        <v>39</v>
      </c>
      <c r="S6" s="147"/>
      <c r="T6" s="147"/>
      <c r="U6" s="147"/>
      <c r="V6" s="147"/>
      <c r="W6" s="147"/>
      <c r="X6" s="148"/>
      <c r="Y6" s="134" t="s">
        <v>25</v>
      </c>
      <c r="Z6" s="135"/>
      <c r="AA6" s="146" t="s">
        <v>40</v>
      </c>
      <c r="AB6" s="147"/>
      <c r="AC6" s="147"/>
      <c r="AD6" s="147"/>
      <c r="AE6" s="147"/>
      <c r="AF6" s="147"/>
      <c r="AG6" s="148"/>
      <c r="AH6" s="146" t="s">
        <v>101</v>
      </c>
      <c r="AI6" s="147"/>
      <c r="AJ6" s="147"/>
      <c r="AK6" s="147"/>
      <c r="AL6" s="147"/>
      <c r="AM6" s="147"/>
      <c r="AN6" s="148"/>
      <c r="AO6" s="146" t="s">
        <v>102</v>
      </c>
      <c r="AP6" s="147"/>
      <c r="AQ6" s="147"/>
      <c r="AR6" s="147"/>
      <c r="AS6" s="147"/>
      <c r="AT6" s="147"/>
      <c r="AU6" s="148"/>
    </row>
    <row r="7" spans="1:47" x14ac:dyDescent="0.3">
      <c r="A7" s="32"/>
      <c r="B7" s="150">
        <v>1</v>
      </c>
      <c r="C7" s="151"/>
      <c r="D7" s="150"/>
      <c r="E7" s="151"/>
      <c r="F7" s="150"/>
      <c r="G7" s="151"/>
      <c r="H7" s="43" t="s">
        <v>107</v>
      </c>
      <c r="I7" s="43" t="s">
        <v>108</v>
      </c>
      <c r="J7" s="43" t="s">
        <v>32</v>
      </c>
      <c r="K7" s="43" t="s">
        <v>33</v>
      </c>
      <c r="L7" s="43" t="s">
        <v>34</v>
      </c>
      <c r="M7" s="43" t="s">
        <v>35</v>
      </c>
      <c r="N7" s="43" t="s">
        <v>36</v>
      </c>
      <c r="O7" s="108" t="s">
        <v>37</v>
      </c>
      <c r="P7" s="150"/>
      <c r="Q7" s="151"/>
      <c r="R7" s="43" t="s">
        <v>109</v>
      </c>
      <c r="S7" s="43" t="s">
        <v>32</v>
      </c>
      <c r="T7" s="43" t="s">
        <v>33</v>
      </c>
      <c r="U7" s="43" t="s">
        <v>34</v>
      </c>
      <c r="V7" s="43" t="s">
        <v>35</v>
      </c>
      <c r="W7" s="43" t="s">
        <v>36</v>
      </c>
      <c r="X7" s="108" t="s">
        <v>37</v>
      </c>
      <c r="Y7" s="152" t="s">
        <v>27</v>
      </c>
      <c r="Z7" s="151"/>
      <c r="AA7" s="43" t="s">
        <v>109</v>
      </c>
      <c r="AB7" s="43" t="s">
        <v>32</v>
      </c>
      <c r="AC7" s="43" t="s">
        <v>33</v>
      </c>
      <c r="AD7" s="43" t="s">
        <v>34</v>
      </c>
      <c r="AE7" s="43" t="s">
        <v>35</v>
      </c>
      <c r="AF7" s="43" t="s">
        <v>36</v>
      </c>
      <c r="AG7" s="108" t="s">
        <v>37</v>
      </c>
      <c r="AH7" s="43" t="s">
        <v>109</v>
      </c>
      <c r="AI7" s="43" t="s">
        <v>32</v>
      </c>
      <c r="AJ7" s="43" t="s">
        <v>33</v>
      </c>
      <c r="AK7" s="43" t="s">
        <v>34</v>
      </c>
      <c r="AL7" s="43" t="s">
        <v>35</v>
      </c>
      <c r="AM7" s="43" t="s">
        <v>36</v>
      </c>
      <c r="AN7" s="108" t="s">
        <v>37</v>
      </c>
      <c r="AO7" s="43" t="s">
        <v>109</v>
      </c>
      <c r="AP7" s="43" t="s">
        <v>32</v>
      </c>
      <c r="AQ7" s="43" t="s">
        <v>33</v>
      </c>
      <c r="AR7" s="43" t="s">
        <v>34</v>
      </c>
      <c r="AS7" s="43" t="s">
        <v>35</v>
      </c>
      <c r="AT7" s="43" t="s">
        <v>36</v>
      </c>
      <c r="AU7" s="108" t="s">
        <v>37</v>
      </c>
    </row>
    <row r="8" spans="1:47" x14ac:dyDescent="0.3">
      <c r="A8" s="32"/>
      <c r="B8" s="138" t="s">
        <v>30</v>
      </c>
      <c r="C8" s="139"/>
      <c r="D8" s="144">
        <f>'L4'!$D$8</f>
        <v>42917</v>
      </c>
      <c r="E8" s="143"/>
      <c r="F8" s="144">
        <f>D8</f>
        <v>42917</v>
      </c>
      <c r="G8" s="145"/>
      <c r="H8" s="47"/>
      <c r="I8" s="47" t="s">
        <v>103</v>
      </c>
      <c r="J8" s="47" t="s">
        <v>104</v>
      </c>
      <c r="K8" s="47" t="s">
        <v>105</v>
      </c>
      <c r="L8" s="47" t="s">
        <v>105</v>
      </c>
      <c r="M8" s="47" t="s">
        <v>105</v>
      </c>
      <c r="N8" s="47" t="s">
        <v>106</v>
      </c>
      <c r="O8" s="53" t="s">
        <v>105</v>
      </c>
      <c r="P8" s="142"/>
      <c r="Q8" s="143"/>
      <c r="R8" s="47" t="s">
        <v>103</v>
      </c>
      <c r="S8" s="47" t="s">
        <v>104</v>
      </c>
      <c r="T8" s="47" t="s">
        <v>105</v>
      </c>
      <c r="U8" s="47" t="s">
        <v>105</v>
      </c>
      <c r="V8" s="47" t="s">
        <v>105</v>
      </c>
      <c r="W8" s="47" t="s">
        <v>106</v>
      </c>
      <c r="X8" s="53" t="s">
        <v>105</v>
      </c>
      <c r="Y8" s="142"/>
      <c r="Z8" s="143"/>
      <c r="AA8" s="47" t="s">
        <v>103</v>
      </c>
      <c r="AB8" s="47" t="s">
        <v>104</v>
      </c>
      <c r="AC8" s="47" t="s">
        <v>105</v>
      </c>
      <c r="AD8" s="47" t="s">
        <v>105</v>
      </c>
      <c r="AE8" s="47" t="s">
        <v>105</v>
      </c>
      <c r="AF8" s="47" t="s">
        <v>106</v>
      </c>
      <c r="AG8" s="53" t="s">
        <v>105</v>
      </c>
      <c r="AH8" s="47" t="s">
        <v>103</v>
      </c>
      <c r="AI8" s="47" t="s">
        <v>104</v>
      </c>
      <c r="AJ8" s="47" t="s">
        <v>105</v>
      </c>
      <c r="AK8" s="47" t="s">
        <v>105</v>
      </c>
      <c r="AL8" s="47" t="s">
        <v>105</v>
      </c>
      <c r="AM8" s="47" t="s">
        <v>106</v>
      </c>
      <c r="AN8" s="53" t="s">
        <v>105</v>
      </c>
      <c r="AO8" s="47" t="s">
        <v>103</v>
      </c>
      <c r="AP8" s="47" t="s">
        <v>104</v>
      </c>
      <c r="AQ8" s="47" t="s">
        <v>105</v>
      </c>
      <c r="AR8" s="47" t="s">
        <v>105</v>
      </c>
      <c r="AS8" s="47" t="s">
        <v>105</v>
      </c>
      <c r="AT8" s="47" t="s">
        <v>106</v>
      </c>
      <c r="AU8" s="53" t="s">
        <v>105</v>
      </c>
    </row>
    <row r="9" spans="1:47" x14ac:dyDescent="0.3">
      <c r="A9" s="32"/>
      <c r="B9" s="134"/>
      <c r="C9" s="135"/>
      <c r="D9" s="136"/>
      <c r="E9" s="137"/>
      <c r="F9" s="61"/>
      <c r="G9" s="62"/>
      <c r="H9" s="65"/>
      <c r="I9" s="65"/>
      <c r="J9" s="65"/>
      <c r="K9" s="65"/>
      <c r="L9" s="65"/>
      <c r="M9" s="65"/>
      <c r="N9" s="65"/>
      <c r="O9" s="62"/>
      <c r="P9" s="61"/>
      <c r="Q9" s="62"/>
      <c r="R9" s="44"/>
      <c r="S9" s="44"/>
      <c r="T9" s="44"/>
      <c r="U9" s="44"/>
      <c r="V9" s="44"/>
      <c r="W9" s="44"/>
      <c r="X9" s="78"/>
      <c r="Y9" s="61"/>
      <c r="Z9" s="62"/>
      <c r="AA9" s="77"/>
      <c r="AB9" s="44"/>
      <c r="AC9" s="44"/>
      <c r="AD9" s="44"/>
      <c r="AE9" s="44"/>
      <c r="AF9" s="44"/>
      <c r="AG9" s="78"/>
      <c r="AH9" s="83"/>
      <c r="AI9" s="84"/>
      <c r="AJ9" s="84"/>
      <c r="AK9" s="84"/>
      <c r="AL9" s="84"/>
      <c r="AM9" s="84"/>
      <c r="AN9" s="85"/>
      <c r="AO9" s="83"/>
      <c r="AP9" s="84"/>
      <c r="AQ9" s="84"/>
      <c r="AR9" s="84"/>
      <c r="AS9" s="84"/>
      <c r="AT9" s="84"/>
      <c r="AU9" s="85"/>
    </row>
    <row r="10" spans="1:47" x14ac:dyDescent="0.3">
      <c r="A10" s="32">
        <v>0</v>
      </c>
      <c r="B10" s="125">
        <v>17110.62</v>
      </c>
      <c r="C10" s="126"/>
      <c r="D10" s="125">
        <f t="shared" ref="D10:D37" si="0">B10*$O$3</f>
        <v>22577.463089999997</v>
      </c>
      <c r="E10" s="127">
        <f t="shared" ref="E10:E37" si="1">D10/40.3399</f>
        <v>559.68069058178128</v>
      </c>
      <c r="F10" s="130">
        <f t="shared" ref="F10:F37" si="2">B10/12*$O$3</f>
        <v>1881.4552574999998</v>
      </c>
      <c r="G10" s="131"/>
      <c r="H10" s="63">
        <f>'L4'!$H$10</f>
        <v>1674.41</v>
      </c>
      <c r="I10" s="63">
        <f>GEW!$E$12+($F10-GEW!$E$12)*SUM(Fasering!$D$5)</f>
        <v>1786.2247433333332</v>
      </c>
      <c r="J10" s="63">
        <f>GEW!$E$12+($F10-GEW!$E$12)*SUM(Fasering!$D$5:$D$6)</f>
        <v>1810.8478967176366</v>
      </c>
      <c r="K10" s="63">
        <f>GEW!$E$12+($F10-GEW!$E$12)*SUM(Fasering!$D$5:$D$7)</f>
        <v>1824.9757207774717</v>
      </c>
      <c r="L10" s="63">
        <f>GEW!$E$12+($F10-GEW!$E$12)*SUM(Fasering!$D$5:$D$8)</f>
        <v>1839.1035448373068</v>
      </c>
      <c r="M10" s="63">
        <f>GEW!$E$12+($F10-GEW!$E$12)*SUM(Fasering!$D$5:$D$9)</f>
        <v>1853.2313688971417</v>
      </c>
      <c r="N10" s="63">
        <f>GEW!$E$12+($F10-GEW!$E$12)*SUM(Fasering!$D$5:$D$10)</f>
        <v>1867.3274334401649</v>
      </c>
      <c r="O10" s="76">
        <f>GEW!$E$12+($F10-GEW!$E$12)*SUM(Fasering!$D$5:$D$11)</f>
        <v>1881.4552574999998</v>
      </c>
      <c r="P10" s="130">
        <f t="shared" ref="P10:P37" si="3">((B10&lt;19968.2)*913.03+(B10&gt;19968.2)*(B10&lt;20424.71)*(20424.71-B10+456.51)+(B10&gt;20424.71)*(B10&lt;22659.62)*456.51+(B10&gt;22659.62)*(B10&lt;23116.13)*(23116.13-B10))/12*$O$3</f>
        <v>100.39525708333332</v>
      </c>
      <c r="Q10" s="131">
        <f t="shared" ref="Q10:Q37" si="4">P10/40.3399</f>
        <v>2.4887334148903024</v>
      </c>
      <c r="R10" s="45">
        <f>$P10*SUM(Fasering!$D$5)</f>
        <v>0</v>
      </c>
      <c r="S10" s="45">
        <f>$P10*SUM(Fasering!$D$5:$D$6)</f>
        <v>25.958568383796269</v>
      </c>
      <c r="T10" s="45">
        <f>$P10*SUM(Fasering!$D$5:$D$7)</f>
        <v>40.852602516940827</v>
      </c>
      <c r="U10" s="45">
        <f>$P10*SUM(Fasering!$D$5:$D$8)</f>
        <v>55.746636650085385</v>
      </c>
      <c r="V10" s="45">
        <f>$P10*SUM(Fasering!$D$5:$D$9)</f>
        <v>70.64067078322995</v>
      </c>
      <c r="W10" s="45">
        <f>$P10*SUM(Fasering!$D$5:$D$10)</f>
        <v>85.501222950188776</v>
      </c>
      <c r="X10" s="75">
        <f>$P10*SUM(Fasering!$D$5:$D$11)</f>
        <v>100.39525708333332</v>
      </c>
      <c r="Y10" s="130">
        <f t="shared" ref="Y10:Y37" si="5">((B10&lt;19968.2)*456.51+(B10&gt;19968.2)*(B10&lt;20196.46)*(20196.46-B10+228.26)+(B10&gt;20196.46)*(B10&lt;22659.62)*228.26+(B10&gt;22659.62)*(B10&lt;22887.88)*(22887.88-B10))/12*$O$3</f>
        <v>50.197078749999989</v>
      </c>
      <c r="Z10" s="131">
        <f t="shared" ref="Z10:Z37" si="6">Y10/40.3399</f>
        <v>1.2443530784657371</v>
      </c>
      <c r="AA10" s="74">
        <f>$Y10*SUM(Fasering!$D$5)</f>
        <v>0</v>
      </c>
      <c r="AB10" s="45">
        <f>$Y10*SUM(Fasering!$D$5:$D$6)</f>
        <v>12.979142035734679</v>
      </c>
      <c r="AC10" s="45">
        <f>$Y10*SUM(Fasering!$D$5:$D$7)</f>
        <v>20.426077538535051</v>
      </c>
      <c r="AD10" s="45">
        <f>$Y10*SUM(Fasering!$D$5:$D$8)</f>
        <v>27.873013041335419</v>
      </c>
      <c r="AE10" s="45">
        <f>$Y10*SUM(Fasering!$D$5:$D$9)</f>
        <v>35.319948544135791</v>
      </c>
      <c r="AF10" s="45">
        <f>$Y10*SUM(Fasering!$D$5:$D$10)</f>
        <v>42.750143247199624</v>
      </c>
      <c r="AG10" s="75">
        <f>$Y10*SUM(Fasering!$D$5:$D$11)</f>
        <v>50.197078749999989</v>
      </c>
      <c r="AH10" s="5">
        <f>($AK$3+(I10+R10)*12*7.57%)*SUM(Fasering!$D$5)</f>
        <v>0</v>
      </c>
      <c r="AI10" s="9">
        <f>($AK$3+(J10+S10)*12*7.57%)*SUM(Fasering!$D$5:$D$6)</f>
        <v>464.81089849263316</v>
      </c>
      <c r="AJ10" s="9">
        <f>($AK$3+(K10+T10)*12*7.57%)*SUM(Fasering!$D$5:$D$7)</f>
        <v>742.22937782669021</v>
      </c>
      <c r="AK10" s="9">
        <f>($AK$3+(L10+U10)*12*7.57%)*SUM(Fasering!$D$5:$D$8)</f>
        <v>1027.4701034436589</v>
      </c>
      <c r="AL10" s="9">
        <f>($AK$3+(M10+V10)*12*7.57%)*SUM(Fasering!$D$5:$D$9)</f>
        <v>1320.5330753435398</v>
      </c>
      <c r="AM10" s="9">
        <f>($AK$3+(N10+W10)*12*7.57%)*SUM(Fasering!$D$5:$D$10)</f>
        <v>1620.733127484637</v>
      </c>
      <c r="AN10" s="86">
        <f>($AK$3+(O10+X10)*12*7.57%)*SUM(Fasering!$D$5:$D$11)</f>
        <v>1929.4230074474999</v>
      </c>
      <c r="AO10" s="5">
        <f>($AK$3+(I10+AA10)*12*7.57%)*SUM(Fasering!$D$5)</f>
        <v>0</v>
      </c>
      <c r="AP10" s="9">
        <f>($AK$3+(J10+AB10)*12*7.57%)*SUM(Fasering!$D$5:$D$6)</f>
        <v>461.76230045893539</v>
      </c>
      <c r="AQ10" s="9">
        <f>($AK$3+(K10+AC10)*12*7.57%)*SUM(Fasering!$D$5:$D$7)</f>
        <v>734.67883548513601</v>
      </c>
      <c r="AR10" s="9">
        <f>($AK$3+(L10+AD10)*12*7.57%)*SUM(Fasering!$D$5:$D$8)</f>
        <v>1013.4104041894477</v>
      </c>
      <c r="AS10" s="9">
        <f>($AK$3+(M10+AE10)*12*7.57%)*SUM(Fasering!$D$5:$D$9)</f>
        <v>1297.957006571871</v>
      </c>
      <c r="AT10" s="9">
        <f>($AK$3+(N10+AF10)*12*7.57%)*SUM(Fasering!$D$5:$D$10)</f>
        <v>1587.6593847758461</v>
      </c>
      <c r="AU10" s="86">
        <f>($AK$3+(O10+AG10)*12*7.57%)*SUM(Fasering!$D$5:$D$11)</f>
        <v>1883.8229822495</v>
      </c>
    </row>
    <row r="11" spans="1:47" x14ac:dyDescent="0.3">
      <c r="A11" s="32">
        <f t="shared" ref="A11:A37" si="7">+A10+1</f>
        <v>1</v>
      </c>
      <c r="B11" s="125">
        <v>17440.61</v>
      </c>
      <c r="C11" s="126"/>
      <c r="D11" s="125">
        <f t="shared" si="0"/>
        <v>23012.884894999999</v>
      </c>
      <c r="E11" s="127">
        <f t="shared" si="1"/>
        <v>570.47451518223886</v>
      </c>
      <c r="F11" s="130">
        <f t="shared" si="2"/>
        <v>1917.7404079166665</v>
      </c>
      <c r="G11" s="131">
        <f t="shared" ref="G11:G37" si="8">F11/40.3399</f>
        <v>47.539542931853241</v>
      </c>
      <c r="H11" s="63">
        <f>'L4'!$H$10</f>
        <v>1674.41</v>
      </c>
      <c r="I11" s="63">
        <f>GEW!$E$12+($F11-GEW!$E$12)*SUM(Fasering!$D$5)</f>
        <v>1786.2247433333332</v>
      </c>
      <c r="J11" s="63">
        <f>GEW!$E$12+($F11-GEW!$E$12)*SUM(Fasering!$D$5:$D$6)</f>
        <v>1820.2299191933155</v>
      </c>
      <c r="K11" s="63">
        <f>GEW!$E$12+($F11-GEW!$E$12)*SUM(Fasering!$D$5:$D$7)</f>
        <v>1839.7407890715751</v>
      </c>
      <c r="L11" s="63">
        <f>GEW!$E$12+($F11-GEW!$E$12)*SUM(Fasering!$D$5:$D$8)</f>
        <v>1859.251658949835</v>
      </c>
      <c r="M11" s="63">
        <f>GEW!$E$12+($F11-GEW!$E$12)*SUM(Fasering!$D$5:$D$9)</f>
        <v>1878.7625288280949</v>
      </c>
      <c r="N11" s="63">
        <f>GEW!$E$12+($F11-GEW!$E$12)*SUM(Fasering!$D$5:$D$10)</f>
        <v>1898.2295380384066</v>
      </c>
      <c r="O11" s="76">
        <f>GEW!$E$12+($F11-GEW!$E$12)*SUM(Fasering!$D$5:$D$11)</f>
        <v>1917.7404079166665</v>
      </c>
      <c r="P11" s="130">
        <f t="shared" si="3"/>
        <v>100.39525708333332</v>
      </c>
      <c r="Q11" s="131">
        <f t="shared" si="4"/>
        <v>2.4887334148903024</v>
      </c>
      <c r="R11" s="45">
        <f>$P11*SUM(Fasering!$D$5)</f>
        <v>0</v>
      </c>
      <c r="S11" s="45">
        <f>$P11*SUM(Fasering!$D$5:$D$6)</f>
        <v>25.958568383796269</v>
      </c>
      <c r="T11" s="45">
        <f>$P11*SUM(Fasering!$D$5:$D$7)</f>
        <v>40.852602516940827</v>
      </c>
      <c r="U11" s="45">
        <f>$P11*SUM(Fasering!$D$5:$D$8)</f>
        <v>55.746636650085385</v>
      </c>
      <c r="V11" s="45">
        <f>$P11*SUM(Fasering!$D$5:$D$9)</f>
        <v>70.64067078322995</v>
      </c>
      <c r="W11" s="45">
        <f>$P11*SUM(Fasering!$D$5:$D$10)</f>
        <v>85.501222950188776</v>
      </c>
      <c r="X11" s="75">
        <f>$P11*SUM(Fasering!$D$5:$D$11)</f>
        <v>100.39525708333332</v>
      </c>
      <c r="Y11" s="130">
        <f t="shared" si="5"/>
        <v>50.197078749999989</v>
      </c>
      <c r="Z11" s="131">
        <f t="shared" si="6"/>
        <v>1.2443530784657371</v>
      </c>
      <c r="AA11" s="74">
        <f>$Y11*SUM(Fasering!$D$5)</f>
        <v>0</v>
      </c>
      <c r="AB11" s="45">
        <f>$Y11*SUM(Fasering!$D$5:$D$6)</f>
        <v>12.979142035734679</v>
      </c>
      <c r="AC11" s="45">
        <f>$Y11*SUM(Fasering!$D$5:$D$7)</f>
        <v>20.426077538535051</v>
      </c>
      <c r="AD11" s="45">
        <f>$Y11*SUM(Fasering!$D$5:$D$8)</f>
        <v>27.873013041335419</v>
      </c>
      <c r="AE11" s="45">
        <f>$Y11*SUM(Fasering!$D$5:$D$9)</f>
        <v>35.319948544135791</v>
      </c>
      <c r="AF11" s="45">
        <f>$Y11*SUM(Fasering!$D$5:$D$10)</f>
        <v>42.750143247199624</v>
      </c>
      <c r="AG11" s="75">
        <f>$Y11*SUM(Fasering!$D$5:$D$11)</f>
        <v>50.197078749999989</v>
      </c>
      <c r="AH11" s="5">
        <f>($AK$3+(I11+R11)*12*7.57%)*SUM(Fasering!$D$5)</f>
        <v>0</v>
      </c>
      <c r="AI11" s="9">
        <f>($AK$3+(J11+S11)*12*7.57%)*SUM(Fasering!$D$5:$D$6)</f>
        <v>467.01454097300615</v>
      </c>
      <c r="AJ11" s="9">
        <f>($AK$3+(K11+T11)*12*7.57%)*SUM(Fasering!$D$5:$D$7)</f>
        <v>747.68719668958624</v>
      </c>
      <c r="AK11" s="9">
        <f>($AK$3+(L11+U11)*12*7.57%)*SUM(Fasering!$D$5:$D$8)</f>
        <v>1037.6329882173757</v>
      </c>
      <c r="AL11" s="9">
        <f>($AK$3+(M11+V11)*12*7.57%)*SUM(Fasering!$D$5:$D$9)</f>
        <v>1336.8519155563743</v>
      </c>
      <c r="AM11" s="9">
        <f>($AK$3+(N11+W11)*12*7.57%)*SUM(Fasering!$D$5:$D$10)</f>
        <v>1644.6400852443714</v>
      </c>
      <c r="AN11" s="86">
        <f>($AK$3+(O11+X11)*12*7.57%)*SUM(Fasering!$D$5:$D$11)</f>
        <v>1962.384438086</v>
      </c>
      <c r="AO11" s="5">
        <f>($AK$3+(I11+AA11)*12*7.57%)*SUM(Fasering!$D$5)</f>
        <v>0</v>
      </c>
      <c r="AP11" s="9">
        <f>($AK$3+(J11+AB11)*12*7.57%)*SUM(Fasering!$D$5:$D$6)</f>
        <v>463.96594293930843</v>
      </c>
      <c r="AQ11" s="9">
        <f>($AK$3+(K11+AC11)*12*7.57%)*SUM(Fasering!$D$5:$D$7)</f>
        <v>740.13665434803227</v>
      </c>
      <c r="AR11" s="9">
        <f>($AK$3+(L11+AD11)*12*7.57%)*SUM(Fasering!$D$5:$D$8)</f>
        <v>1023.5732889631647</v>
      </c>
      <c r="AS11" s="9">
        <f>($AK$3+(M11+AE11)*12*7.57%)*SUM(Fasering!$D$5:$D$9)</f>
        <v>1314.275846784705</v>
      </c>
      <c r="AT11" s="9">
        <f>($AK$3+(N11+AF11)*12*7.57%)*SUM(Fasering!$D$5:$D$10)</f>
        <v>1611.5663425355806</v>
      </c>
      <c r="AU11" s="86">
        <f>($AK$3+(O11+AG11)*12*7.57%)*SUM(Fasering!$D$5:$D$11)</f>
        <v>1916.7844128879997</v>
      </c>
    </row>
    <row r="12" spans="1:47" x14ac:dyDescent="0.3">
      <c r="A12" s="32">
        <f t="shared" si="7"/>
        <v>2</v>
      </c>
      <c r="B12" s="125">
        <v>17814.82</v>
      </c>
      <c r="C12" s="126"/>
      <c r="D12" s="125">
        <f t="shared" si="0"/>
        <v>23506.654989999999</v>
      </c>
      <c r="E12" s="127">
        <f t="shared" si="1"/>
        <v>582.7147561099556</v>
      </c>
      <c r="F12" s="130">
        <f t="shared" si="2"/>
        <v>1958.8879158333332</v>
      </c>
      <c r="G12" s="131">
        <f t="shared" si="8"/>
        <v>48.559563009162964</v>
      </c>
      <c r="H12" s="63">
        <f>'L4'!$H$10</f>
        <v>1674.41</v>
      </c>
      <c r="I12" s="63">
        <f>GEW!$E$12+($F12-GEW!$E$12)*SUM(Fasering!$D$5)</f>
        <v>1786.2247433333332</v>
      </c>
      <c r="J12" s="63">
        <f>GEW!$E$12+($F12-GEW!$E$12)*SUM(Fasering!$D$5:$D$6)</f>
        <v>1830.8691707785867</v>
      </c>
      <c r="K12" s="63">
        <f>GEW!$E$12+($F12-GEW!$E$12)*SUM(Fasering!$D$5:$D$7)</f>
        <v>1856.4844364740311</v>
      </c>
      <c r="L12" s="63">
        <f>GEW!$E$12+($F12-GEW!$E$12)*SUM(Fasering!$D$5:$D$8)</f>
        <v>1882.0997021694757</v>
      </c>
      <c r="M12" s="63">
        <f>GEW!$E$12+($F12-GEW!$E$12)*SUM(Fasering!$D$5:$D$9)</f>
        <v>1907.71496786492</v>
      </c>
      <c r="N12" s="63">
        <f>GEW!$E$12+($F12-GEW!$E$12)*SUM(Fasering!$D$5:$D$10)</f>
        <v>1933.2726501378888</v>
      </c>
      <c r="O12" s="76">
        <f>GEW!$E$12+($F12-GEW!$E$12)*SUM(Fasering!$D$5:$D$11)</f>
        <v>1958.8879158333332</v>
      </c>
      <c r="P12" s="130">
        <f t="shared" si="3"/>
        <v>100.39525708333332</v>
      </c>
      <c r="Q12" s="131">
        <f t="shared" si="4"/>
        <v>2.4887334148903024</v>
      </c>
      <c r="R12" s="45">
        <f>$P12*SUM(Fasering!$D$5)</f>
        <v>0</v>
      </c>
      <c r="S12" s="45">
        <f>$P12*SUM(Fasering!$D$5:$D$6)</f>
        <v>25.958568383796269</v>
      </c>
      <c r="T12" s="45">
        <f>$P12*SUM(Fasering!$D$5:$D$7)</f>
        <v>40.852602516940827</v>
      </c>
      <c r="U12" s="45">
        <f>$P12*SUM(Fasering!$D$5:$D$8)</f>
        <v>55.746636650085385</v>
      </c>
      <c r="V12" s="45">
        <f>$P12*SUM(Fasering!$D$5:$D$9)</f>
        <v>70.64067078322995</v>
      </c>
      <c r="W12" s="45">
        <f>$P12*SUM(Fasering!$D$5:$D$10)</f>
        <v>85.501222950188776</v>
      </c>
      <c r="X12" s="75">
        <f>$P12*SUM(Fasering!$D$5:$D$11)</f>
        <v>100.39525708333332</v>
      </c>
      <c r="Y12" s="130">
        <f t="shared" si="5"/>
        <v>50.197078749999989</v>
      </c>
      <c r="Z12" s="131">
        <f t="shared" si="6"/>
        <v>1.2443530784657371</v>
      </c>
      <c r="AA12" s="74">
        <f>$Y12*SUM(Fasering!$D$5)</f>
        <v>0</v>
      </c>
      <c r="AB12" s="45">
        <f>$Y12*SUM(Fasering!$D$5:$D$6)</f>
        <v>12.979142035734679</v>
      </c>
      <c r="AC12" s="45">
        <f>$Y12*SUM(Fasering!$D$5:$D$7)</f>
        <v>20.426077538535051</v>
      </c>
      <c r="AD12" s="45">
        <f>$Y12*SUM(Fasering!$D$5:$D$8)</f>
        <v>27.873013041335419</v>
      </c>
      <c r="AE12" s="45">
        <f>$Y12*SUM(Fasering!$D$5:$D$9)</f>
        <v>35.319948544135791</v>
      </c>
      <c r="AF12" s="45">
        <f>$Y12*SUM(Fasering!$D$5:$D$10)</f>
        <v>42.750143247199624</v>
      </c>
      <c r="AG12" s="75">
        <f>$Y12*SUM(Fasering!$D$5:$D$11)</f>
        <v>50.197078749999989</v>
      </c>
      <c r="AH12" s="5">
        <f>($AK$3+(I12+R12)*12*7.57%)*SUM(Fasering!$D$5)</f>
        <v>0</v>
      </c>
      <c r="AI12" s="9">
        <f>($AK$3+(J12+S12)*12*7.57%)*SUM(Fasering!$D$5:$D$6)</f>
        <v>469.5134804941444</v>
      </c>
      <c r="AJ12" s="9">
        <f>($AK$3+(K12+T12)*12*7.57%)*SUM(Fasering!$D$5:$D$7)</f>
        <v>753.8763854428347</v>
      </c>
      <c r="AK12" s="9">
        <f>($AK$3+(L12+U12)*12*7.57%)*SUM(Fasering!$D$5:$D$8)</f>
        <v>1049.1577408194923</v>
      </c>
      <c r="AL12" s="9">
        <f>($AK$3+(M12+V12)*12*7.57%)*SUM(Fasering!$D$5:$D$9)</f>
        <v>1355.3575466241177</v>
      </c>
      <c r="AM12" s="9">
        <f>($AK$3+(N12+W12)*12*7.57%)*SUM(Fasering!$D$5:$D$10)</f>
        <v>1671.7506724235898</v>
      </c>
      <c r="AN12" s="86">
        <f>($AK$3+(O12+X12)*12*7.57%)*SUM(Fasering!$D$5:$D$11)</f>
        <v>1999.7628342774997</v>
      </c>
      <c r="AO12" s="5">
        <f>($AK$3+(I12+AA12)*12*7.57%)*SUM(Fasering!$D$5)</f>
        <v>0</v>
      </c>
      <c r="AP12" s="9">
        <f>($AK$3+(J12+AB12)*12*7.57%)*SUM(Fasering!$D$5:$D$6)</f>
        <v>466.46488246044669</v>
      </c>
      <c r="AQ12" s="9">
        <f>($AK$3+(K12+AC12)*12*7.57%)*SUM(Fasering!$D$5:$D$7)</f>
        <v>746.32584310128073</v>
      </c>
      <c r="AR12" s="9">
        <f>($AK$3+(L12+AD12)*12*7.57%)*SUM(Fasering!$D$5:$D$8)</f>
        <v>1035.0980415652814</v>
      </c>
      <c r="AS12" s="9">
        <f>($AK$3+(M12+AE12)*12*7.57%)*SUM(Fasering!$D$5:$D$9)</f>
        <v>1332.7814778524489</v>
      </c>
      <c r="AT12" s="9">
        <f>($AK$3+(N12+AF12)*12*7.57%)*SUM(Fasering!$D$5:$D$10)</f>
        <v>1638.6769297147989</v>
      </c>
      <c r="AU12" s="86">
        <f>($AK$3+(O12+AG12)*12*7.57%)*SUM(Fasering!$D$5:$D$11)</f>
        <v>1954.1628090794998</v>
      </c>
    </row>
    <row r="13" spans="1:47" x14ac:dyDescent="0.3">
      <c r="A13" s="32">
        <f t="shared" si="7"/>
        <v>3</v>
      </c>
      <c r="B13" s="125">
        <v>18486.04</v>
      </c>
      <c r="C13" s="126"/>
      <c r="D13" s="125">
        <f t="shared" si="0"/>
        <v>24392.32978</v>
      </c>
      <c r="E13" s="127">
        <f t="shared" si="1"/>
        <v>604.67006065954547</v>
      </c>
      <c r="F13" s="130">
        <f t="shared" si="2"/>
        <v>2032.6941483333333</v>
      </c>
      <c r="G13" s="131">
        <f t="shared" si="8"/>
        <v>50.389171721628792</v>
      </c>
      <c r="H13" s="63">
        <f>'L4'!$H$10</f>
        <v>1674.41</v>
      </c>
      <c r="I13" s="63">
        <f>GEW!$E$12+($F13-GEW!$E$12)*SUM(Fasering!$D$5)</f>
        <v>1786.2247433333332</v>
      </c>
      <c r="J13" s="63">
        <f>GEW!$E$12+($F13-GEW!$E$12)*SUM(Fasering!$D$5:$D$6)</f>
        <v>1849.9527827853904</v>
      </c>
      <c r="K13" s="63">
        <f>GEW!$E$12+($F13-GEW!$E$12)*SUM(Fasering!$D$5:$D$7)</f>
        <v>1886.5174954769348</v>
      </c>
      <c r="L13" s="63">
        <f>GEW!$E$12+($F13-GEW!$E$12)*SUM(Fasering!$D$5:$D$8)</f>
        <v>1923.0822081684794</v>
      </c>
      <c r="M13" s="63">
        <f>GEW!$E$12+($F13-GEW!$E$12)*SUM(Fasering!$D$5:$D$9)</f>
        <v>1959.6469208600238</v>
      </c>
      <c r="N13" s="63">
        <f>GEW!$E$12+($F13-GEW!$E$12)*SUM(Fasering!$D$5:$D$10)</f>
        <v>1996.1294356417889</v>
      </c>
      <c r="O13" s="76">
        <f>GEW!$E$12+($F13-GEW!$E$12)*SUM(Fasering!$D$5:$D$11)</f>
        <v>2032.6941483333333</v>
      </c>
      <c r="P13" s="130">
        <f t="shared" si="3"/>
        <v>100.39525708333332</v>
      </c>
      <c r="Q13" s="131">
        <f t="shared" si="4"/>
        <v>2.4887334148903024</v>
      </c>
      <c r="R13" s="45">
        <f>$P13*SUM(Fasering!$D$5)</f>
        <v>0</v>
      </c>
      <c r="S13" s="45">
        <f>$P13*SUM(Fasering!$D$5:$D$6)</f>
        <v>25.958568383796269</v>
      </c>
      <c r="T13" s="45">
        <f>$P13*SUM(Fasering!$D$5:$D$7)</f>
        <v>40.852602516940827</v>
      </c>
      <c r="U13" s="45">
        <f>$P13*SUM(Fasering!$D$5:$D$8)</f>
        <v>55.746636650085385</v>
      </c>
      <c r="V13" s="45">
        <f>$P13*SUM(Fasering!$D$5:$D$9)</f>
        <v>70.64067078322995</v>
      </c>
      <c r="W13" s="45">
        <f>$P13*SUM(Fasering!$D$5:$D$10)</f>
        <v>85.501222950188776</v>
      </c>
      <c r="X13" s="75">
        <f>$P13*SUM(Fasering!$D$5:$D$11)</f>
        <v>100.39525708333332</v>
      </c>
      <c r="Y13" s="130">
        <f t="shared" si="5"/>
        <v>50.197078749999989</v>
      </c>
      <c r="Z13" s="131">
        <f t="shared" si="6"/>
        <v>1.2443530784657371</v>
      </c>
      <c r="AA13" s="74">
        <f>$Y13*SUM(Fasering!$D$5)</f>
        <v>0</v>
      </c>
      <c r="AB13" s="45">
        <f>$Y13*SUM(Fasering!$D$5:$D$6)</f>
        <v>12.979142035734679</v>
      </c>
      <c r="AC13" s="45">
        <f>$Y13*SUM(Fasering!$D$5:$D$7)</f>
        <v>20.426077538535051</v>
      </c>
      <c r="AD13" s="45">
        <f>$Y13*SUM(Fasering!$D$5:$D$8)</f>
        <v>27.873013041335419</v>
      </c>
      <c r="AE13" s="45">
        <f>$Y13*SUM(Fasering!$D$5:$D$9)</f>
        <v>35.319948544135791</v>
      </c>
      <c r="AF13" s="45">
        <f>$Y13*SUM(Fasering!$D$5:$D$10)</f>
        <v>42.750143247199624</v>
      </c>
      <c r="AG13" s="75">
        <f>$Y13*SUM(Fasering!$D$5:$D$11)</f>
        <v>50.197078749999989</v>
      </c>
      <c r="AH13" s="5">
        <f>($AK$3+(I13+R13)*12*7.57%)*SUM(Fasering!$D$5)</f>
        <v>0</v>
      </c>
      <c r="AI13" s="9">
        <f>($AK$3+(J13+S13)*12*7.57%)*SUM(Fasering!$D$5:$D$6)</f>
        <v>473.99582512784849</v>
      </c>
      <c r="AJ13" s="9">
        <f>($AK$3+(K13+T13)*12*7.57%)*SUM(Fasering!$D$5:$D$7)</f>
        <v>764.97792542026832</v>
      </c>
      <c r="AK13" s="9">
        <f>($AK$3+(L13+U13)*12*7.57%)*SUM(Fasering!$D$5:$D$8)</f>
        <v>1069.8296748714763</v>
      </c>
      <c r="AL13" s="9">
        <f>($AK$3+(M13+V13)*12*7.57%)*SUM(Fasering!$D$5:$D$9)</f>
        <v>1388.5510734814729</v>
      </c>
      <c r="AM13" s="9">
        <f>($AK$3+(N13+W13)*12*7.57%)*SUM(Fasering!$D$5:$D$10)</f>
        <v>1720.3788980894853</v>
      </c>
      <c r="AN13" s="86">
        <f>($AK$3+(O13+X13)*12*7.57%)*SUM(Fasering!$D$5:$D$11)</f>
        <v>2066.8084158805</v>
      </c>
      <c r="AO13" s="5">
        <f>($AK$3+(I13+AA13)*12*7.57%)*SUM(Fasering!$D$5)</f>
        <v>0</v>
      </c>
      <c r="AP13" s="9">
        <f>($AK$3+(J13+AB13)*12*7.57%)*SUM(Fasering!$D$5:$D$6)</f>
        <v>470.94722709415083</v>
      </c>
      <c r="AQ13" s="9">
        <f>($AK$3+(K13+AC13)*12*7.57%)*SUM(Fasering!$D$5:$D$7)</f>
        <v>757.42738307871412</v>
      </c>
      <c r="AR13" s="9">
        <f>($AK$3+(L13+AD13)*12*7.57%)*SUM(Fasering!$D$5:$D$8)</f>
        <v>1055.7699756172653</v>
      </c>
      <c r="AS13" s="9">
        <f>($AK$3+(M13+AE13)*12*7.57%)*SUM(Fasering!$D$5:$D$9)</f>
        <v>1365.9750047098037</v>
      </c>
      <c r="AT13" s="9">
        <f>($AK$3+(N13+AF13)*12*7.57%)*SUM(Fasering!$D$5:$D$10)</f>
        <v>1687.3051553806949</v>
      </c>
      <c r="AU13" s="86">
        <f>($AK$3+(O13+AG13)*12*7.57%)*SUM(Fasering!$D$5:$D$11)</f>
        <v>2021.2083906825001</v>
      </c>
    </row>
    <row r="14" spans="1:47" x14ac:dyDescent="0.3">
      <c r="A14" s="32">
        <f t="shared" si="7"/>
        <v>4</v>
      </c>
      <c r="B14" s="125">
        <v>19153.23</v>
      </c>
      <c r="C14" s="126"/>
      <c r="D14" s="125">
        <f t="shared" si="0"/>
        <v>25272.686984999997</v>
      </c>
      <c r="E14" s="127">
        <f t="shared" si="1"/>
        <v>626.4935457202422</v>
      </c>
      <c r="F14" s="130">
        <f t="shared" si="2"/>
        <v>2106.0572487499999</v>
      </c>
      <c r="G14" s="131">
        <f t="shared" si="8"/>
        <v>52.207795476686847</v>
      </c>
      <c r="H14" s="63">
        <f>'L4'!$H$10</f>
        <v>1674.41</v>
      </c>
      <c r="I14" s="63">
        <f>GEW!$E$12+($F14-GEW!$E$12)*SUM(Fasering!$D$5)</f>
        <v>1786.2247433333332</v>
      </c>
      <c r="J14" s="63">
        <f>GEW!$E$12+($F14-GEW!$E$12)*SUM(Fasering!$D$5:$D$6)</f>
        <v>1868.9218169244493</v>
      </c>
      <c r="K14" s="63">
        <f>GEW!$E$12+($F14-GEW!$E$12)*SUM(Fasering!$D$5:$D$7)</f>
        <v>1916.3702362119357</v>
      </c>
      <c r="L14" s="63">
        <f>GEW!$E$12+($F14-GEW!$E$12)*SUM(Fasering!$D$5:$D$8)</f>
        <v>1963.8186554994218</v>
      </c>
      <c r="M14" s="63">
        <f>GEW!$E$12+($F14-GEW!$E$12)*SUM(Fasering!$D$5:$D$9)</f>
        <v>2011.2670747869081</v>
      </c>
      <c r="N14" s="63">
        <f>GEW!$E$12+($F14-GEW!$E$12)*SUM(Fasering!$D$5:$D$10)</f>
        <v>2058.6088294625138</v>
      </c>
      <c r="O14" s="76">
        <f>GEW!$E$12+($F14-GEW!$E$12)*SUM(Fasering!$D$5:$D$11)</f>
        <v>2106.0572487499999</v>
      </c>
      <c r="P14" s="130">
        <f t="shared" si="3"/>
        <v>100.39525708333332</v>
      </c>
      <c r="Q14" s="131">
        <f t="shared" si="4"/>
        <v>2.4887334148903024</v>
      </c>
      <c r="R14" s="45">
        <f>$P14*SUM(Fasering!$D$5)</f>
        <v>0</v>
      </c>
      <c r="S14" s="45">
        <f>$P14*SUM(Fasering!$D$5:$D$6)</f>
        <v>25.958568383796269</v>
      </c>
      <c r="T14" s="45">
        <f>$P14*SUM(Fasering!$D$5:$D$7)</f>
        <v>40.852602516940827</v>
      </c>
      <c r="U14" s="45">
        <f>$P14*SUM(Fasering!$D$5:$D$8)</f>
        <v>55.746636650085385</v>
      </c>
      <c r="V14" s="45">
        <f>$P14*SUM(Fasering!$D$5:$D$9)</f>
        <v>70.64067078322995</v>
      </c>
      <c r="W14" s="45">
        <f>$P14*SUM(Fasering!$D$5:$D$10)</f>
        <v>85.501222950188776</v>
      </c>
      <c r="X14" s="75">
        <f>$P14*SUM(Fasering!$D$5:$D$11)</f>
        <v>100.39525708333332</v>
      </c>
      <c r="Y14" s="130">
        <f t="shared" si="5"/>
        <v>50.197078749999989</v>
      </c>
      <c r="Z14" s="131">
        <f t="shared" si="6"/>
        <v>1.2443530784657371</v>
      </c>
      <c r="AA14" s="74">
        <f>$Y14*SUM(Fasering!$D$5)</f>
        <v>0</v>
      </c>
      <c r="AB14" s="45">
        <f>$Y14*SUM(Fasering!$D$5:$D$6)</f>
        <v>12.979142035734679</v>
      </c>
      <c r="AC14" s="45">
        <f>$Y14*SUM(Fasering!$D$5:$D$7)</f>
        <v>20.426077538535051</v>
      </c>
      <c r="AD14" s="45">
        <f>$Y14*SUM(Fasering!$D$5:$D$8)</f>
        <v>27.873013041335419</v>
      </c>
      <c r="AE14" s="45">
        <f>$Y14*SUM(Fasering!$D$5:$D$9)</f>
        <v>35.319948544135791</v>
      </c>
      <c r="AF14" s="45">
        <f>$Y14*SUM(Fasering!$D$5:$D$10)</f>
        <v>42.750143247199624</v>
      </c>
      <c r="AG14" s="75">
        <f>$Y14*SUM(Fasering!$D$5:$D$11)</f>
        <v>50.197078749999989</v>
      </c>
      <c r="AH14" s="5">
        <f>($AK$3+(I14+R14)*12*7.57%)*SUM(Fasering!$D$5)</f>
        <v>0</v>
      </c>
      <c r="AI14" s="9">
        <f>($AK$3+(J14+S14)*12*7.57%)*SUM(Fasering!$D$5:$D$6)</f>
        <v>478.45125779696002</v>
      </c>
      <c r="AJ14" s="9">
        <f>($AK$3+(K14+T14)*12*7.57%)*SUM(Fasering!$D$5:$D$7)</f>
        <v>776.01281183238927</v>
      </c>
      <c r="AK14" s="9">
        <f>($AK$3+(L14+U14)*12*7.57%)*SUM(Fasering!$D$5:$D$8)</f>
        <v>1090.3774947817042</v>
      </c>
      <c r="AL14" s="9">
        <f>($AK$3+(M14+V14)*12*7.57%)*SUM(Fasering!$D$5:$D$9)</f>
        <v>1421.5453066449049</v>
      </c>
      <c r="AM14" s="9">
        <f>($AK$3+(N14+W14)*12*7.57%)*SUM(Fasering!$D$5:$D$10)</f>
        <v>1768.7151602420272</v>
      </c>
      <c r="AN14" s="86">
        <f>($AK$3+(O14+X14)*12*7.57%)*SUM(Fasering!$D$5:$D$11)</f>
        <v>2133.4514562990003</v>
      </c>
      <c r="AO14" s="5">
        <f>($AK$3+(I14+AA14)*12*7.57%)*SUM(Fasering!$D$5)</f>
        <v>0</v>
      </c>
      <c r="AP14" s="9">
        <f>($AK$3+(J14+AB14)*12*7.57%)*SUM(Fasering!$D$5:$D$6)</f>
        <v>475.40265976326231</v>
      </c>
      <c r="AQ14" s="9">
        <f>($AK$3+(K14+AC14)*12*7.57%)*SUM(Fasering!$D$5:$D$7)</f>
        <v>768.4622694908353</v>
      </c>
      <c r="AR14" s="9">
        <f>($AK$3+(L14+AD14)*12*7.57%)*SUM(Fasering!$D$5:$D$8)</f>
        <v>1076.317795527493</v>
      </c>
      <c r="AS14" s="9">
        <f>($AK$3+(M14+AE14)*12*7.57%)*SUM(Fasering!$D$5:$D$9)</f>
        <v>1398.9692378732357</v>
      </c>
      <c r="AT14" s="9">
        <f>($AK$3+(N14+AF14)*12*7.57%)*SUM(Fasering!$D$5:$D$10)</f>
        <v>1735.6414175332363</v>
      </c>
      <c r="AU14" s="86">
        <f>($AK$3+(O14+AG14)*12*7.57%)*SUM(Fasering!$D$5:$D$11)</f>
        <v>2087.8514311009999</v>
      </c>
    </row>
    <row r="15" spans="1:47" x14ac:dyDescent="0.3">
      <c r="A15" s="32">
        <f t="shared" si="7"/>
        <v>5</v>
      </c>
      <c r="B15" s="125">
        <v>19157.259999999998</v>
      </c>
      <c r="C15" s="126"/>
      <c r="D15" s="125">
        <f t="shared" si="0"/>
        <v>25278.004569999997</v>
      </c>
      <c r="E15" s="127">
        <f t="shared" si="1"/>
        <v>626.62536520913534</v>
      </c>
      <c r="F15" s="130">
        <f t="shared" si="2"/>
        <v>2106.5003808333331</v>
      </c>
      <c r="G15" s="131">
        <f t="shared" si="8"/>
        <v>52.218780434094612</v>
      </c>
      <c r="H15" s="63">
        <f>'L4'!$H$10</f>
        <v>1674.41</v>
      </c>
      <c r="I15" s="63">
        <f>GEW!$E$12+($F15-GEW!$E$12)*SUM(Fasering!$D$5)</f>
        <v>1786.2247433333332</v>
      </c>
      <c r="J15" s="63">
        <f>GEW!$E$12+($F15-GEW!$E$12)*SUM(Fasering!$D$5:$D$6)</f>
        <v>1869.0363947921937</v>
      </c>
      <c r="K15" s="63">
        <f>GEW!$E$12+($F15-GEW!$E$12)*SUM(Fasering!$D$5:$D$7)</f>
        <v>1916.5505544798384</v>
      </c>
      <c r="L15" s="63">
        <f>GEW!$E$12+($F15-GEW!$E$12)*SUM(Fasering!$D$5:$D$8)</f>
        <v>1964.0647141674829</v>
      </c>
      <c r="M15" s="63">
        <f>GEW!$E$12+($F15-GEW!$E$12)*SUM(Fasering!$D$5:$D$9)</f>
        <v>2011.5788738551275</v>
      </c>
      <c r="N15" s="63">
        <f>GEW!$E$12+($F15-GEW!$E$12)*SUM(Fasering!$D$5:$D$10)</f>
        <v>2058.9862211456884</v>
      </c>
      <c r="O15" s="76">
        <f>GEW!$E$12+($F15-GEW!$E$12)*SUM(Fasering!$D$5:$D$11)</f>
        <v>2106.5003808333331</v>
      </c>
      <c r="P15" s="130">
        <f t="shared" si="3"/>
        <v>100.39525708333332</v>
      </c>
      <c r="Q15" s="131">
        <f t="shared" si="4"/>
        <v>2.4887334148903024</v>
      </c>
      <c r="R15" s="45">
        <f>$P15*SUM(Fasering!$D$5)</f>
        <v>0</v>
      </c>
      <c r="S15" s="45">
        <f>$P15*SUM(Fasering!$D$5:$D$6)</f>
        <v>25.958568383796269</v>
      </c>
      <c r="T15" s="45">
        <f>$P15*SUM(Fasering!$D$5:$D$7)</f>
        <v>40.852602516940827</v>
      </c>
      <c r="U15" s="45">
        <f>$P15*SUM(Fasering!$D$5:$D$8)</f>
        <v>55.746636650085385</v>
      </c>
      <c r="V15" s="45">
        <f>$P15*SUM(Fasering!$D$5:$D$9)</f>
        <v>70.64067078322995</v>
      </c>
      <c r="W15" s="45">
        <f>$P15*SUM(Fasering!$D$5:$D$10)</f>
        <v>85.501222950188776</v>
      </c>
      <c r="X15" s="75">
        <f>$P15*SUM(Fasering!$D$5:$D$11)</f>
        <v>100.39525708333332</v>
      </c>
      <c r="Y15" s="130">
        <f t="shared" si="5"/>
        <v>50.197078749999989</v>
      </c>
      <c r="Z15" s="131">
        <f t="shared" si="6"/>
        <v>1.2443530784657371</v>
      </c>
      <c r="AA15" s="74">
        <f>$Y15*SUM(Fasering!$D$5)</f>
        <v>0</v>
      </c>
      <c r="AB15" s="45">
        <f>$Y15*SUM(Fasering!$D$5:$D$6)</f>
        <v>12.979142035734679</v>
      </c>
      <c r="AC15" s="45">
        <f>$Y15*SUM(Fasering!$D$5:$D$7)</f>
        <v>20.426077538535051</v>
      </c>
      <c r="AD15" s="45">
        <f>$Y15*SUM(Fasering!$D$5:$D$8)</f>
        <v>27.873013041335419</v>
      </c>
      <c r="AE15" s="45">
        <f>$Y15*SUM(Fasering!$D$5:$D$9)</f>
        <v>35.319948544135791</v>
      </c>
      <c r="AF15" s="45">
        <f>$Y15*SUM(Fasering!$D$5:$D$10)</f>
        <v>42.750143247199624</v>
      </c>
      <c r="AG15" s="75">
        <f>$Y15*SUM(Fasering!$D$5:$D$11)</f>
        <v>50.197078749999989</v>
      </c>
      <c r="AH15" s="5">
        <f>($AK$3+(I15+R15)*12*7.57%)*SUM(Fasering!$D$5)</f>
        <v>0</v>
      </c>
      <c r="AI15" s="9">
        <f>($AK$3+(J15+S15)*12*7.57%)*SUM(Fasering!$D$5:$D$6)</f>
        <v>478.47816976155264</v>
      </c>
      <c r="AJ15" s="9">
        <f>($AK$3+(K15+T15)*12*7.57%)*SUM(Fasering!$D$5:$D$7)</f>
        <v>776.07946539770182</v>
      </c>
      <c r="AK15" s="9">
        <f>($AK$3+(L15+U15)*12*7.57%)*SUM(Fasering!$D$5:$D$8)</f>
        <v>1090.50160892346</v>
      </c>
      <c r="AL15" s="9">
        <f>($AK$3+(M15+V15)*12*7.57%)*SUM(Fasering!$D$5:$D$9)</f>
        <v>1421.7446003388281</v>
      </c>
      <c r="AM15" s="9">
        <f>($AK$3+(N15+W15)*12*7.57%)*SUM(Fasering!$D$5:$D$10)</f>
        <v>1769.0071237553814</v>
      </c>
      <c r="AN15" s="86">
        <f>($AK$3+(O15+X15)*12*7.57%)*SUM(Fasering!$D$5:$D$11)</f>
        <v>2133.8539974834998</v>
      </c>
      <c r="AO15" s="5">
        <f>($AK$3+(I15+AA15)*12*7.57%)*SUM(Fasering!$D$5)</f>
        <v>0</v>
      </c>
      <c r="AP15" s="9">
        <f>($AK$3+(J15+AB15)*12*7.57%)*SUM(Fasering!$D$5:$D$6)</f>
        <v>475.42957172785492</v>
      </c>
      <c r="AQ15" s="9">
        <f>($AK$3+(K15+AC15)*12*7.57%)*SUM(Fasering!$D$5:$D$7)</f>
        <v>768.52892305614773</v>
      </c>
      <c r="AR15" s="9">
        <f>($AK$3+(L15+AD15)*12*7.57%)*SUM(Fasering!$D$5:$D$8)</f>
        <v>1076.4419096692491</v>
      </c>
      <c r="AS15" s="9">
        <f>($AK$3+(M15+AE15)*12*7.57%)*SUM(Fasering!$D$5:$D$9)</f>
        <v>1399.1685315671584</v>
      </c>
      <c r="AT15" s="9">
        <f>($AK$3+(N15+AF15)*12*7.57%)*SUM(Fasering!$D$5:$D$10)</f>
        <v>1735.9333810465903</v>
      </c>
      <c r="AU15" s="86">
        <f>($AK$3+(O15+AG15)*12*7.57%)*SUM(Fasering!$D$5:$D$11)</f>
        <v>2088.2539722854999</v>
      </c>
    </row>
    <row r="16" spans="1:47" x14ac:dyDescent="0.3">
      <c r="A16" s="32">
        <f t="shared" si="7"/>
        <v>6</v>
      </c>
      <c r="B16" s="125">
        <v>20108.48</v>
      </c>
      <c r="C16" s="126"/>
      <c r="D16" s="125">
        <f t="shared" si="0"/>
        <v>26533.139359999997</v>
      </c>
      <c r="E16" s="127">
        <f t="shared" si="1"/>
        <v>657.73934392499723</v>
      </c>
      <c r="F16" s="125">
        <f t="shared" si="2"/>
        <v>2211.0949466666666</v>
      </c>
      <c r="G16" s="127">
        <f t="shared" si="8"/>
        <v>54.811611993749779</v>
      </c>
      <c r="H16" s="63">
        <f>'L4'!$H$10</f>
        <v>1674.41</v>
      </c>
      <c r="I16" s="63">
        <f>GEW!$E$12+($F16-GEW!$E$12)*SUM(Fasering!$D$5)</f>
        <v>1786.2247433333332</v>
      </c>
      <c r="J16" s="63">
        <f>GEW!$E$12+($F16-GEW!$E$12)*SUM(Fasering!$D$5:$D$6)</f>
        <v>1896.0807519524565</v>
      </c>
      <c r="K16" s="63">
        <f>GEW!$E$12+($F16-GEW!$E$12)*SUM(Fasering!$D$5:$D$7)</f>
        <v>1959.1119298630836</v>
      </c>
      <c r="L16" s="63">
        <f>GEW!$E$12+($F16-GEW!$E$12)*SUM(Fasering!$D$5:$D$8)</f>
        <v>2022.1431077737109</v>
      </c>
      <c r="M16" s="63">
        <f>GEW!$E$12+($F16-GEW!$E$12)*SUM(Fasering!$D$5:$D$9)</f>
        <v>2085.174285684338</v>
      </c>
      <c r="N16" s="63">
        <f>GEW!$E$12+($F16-GEW!$E$12)*SUM(Fasering!$D$5:$D$10)</f>
        <v>2148.0637687560393</v>
      </c>
      <c r="O16" s="76">
        <f>GEW!$E$12+($F16-GEW!$E$12)*SUM(Fasering!$D$5:$D$11)</f>
        <v>2211.0949466666666</v>
      </c>
      <c r="P16" s="130">
        <f t="shared" si="3"/>
        <v>84.969202499999952</v>
      </c>
      <c r="Q16" s="131">
        <f t="shared" si="4"/>
        <v>2.1063315104896132</v>
      </c>
      <c r="R16" s="45">
        <f>$P16*SUM(Fasering!$D$5)</f>
        <v>0</v>
      </c>
      <c r="S16" s="45">
        <f>$P16*SUM(Fasering!$D$5:$D$6)</f>
        <v>21.969950749586236</v>
      </c>
      <c r="T16" s="45">
        <f>$P16*SUM(Fasering!$D$5:$D$7)</f>
        <v>34.575468570518865</v>
      </c>
      <c r="U16" s="45">
        <f>$P16*SUM(Fasering!$D$5:$D$8)</f>
        <v>47.180986391451498</v>
      </c>
      <c r="V16" s="45">
        <f>$P16*SUM(Fasering!$D$5:$D$9)</f>
        <v>59.786504212384131</v>
      </c>
      <c r="W16" s="45">
        <f>$P16*SUM(Fasering!$D$5:$D$10)</f>
        <v>72.363684679067333</v>
      </c>
      <c r="X16" s="75">
        <f>$P16*SUM(Fasering!$D$5:$D$11)</f>
        <v>84.969202499999952</v>
      </c>
      <c r="Y16" s="130">
        <f t="shared" si="5"/>
        <v>34.773223333333284</v>
      </c>
      <c r="Z16" s="131">
        <f t="shared" si="6"/>
        <v>0.8620056899827041</v>
      </c>
      <c r="AA16" s="74">
        <f>$Y16*SUM(Fasering!$D$5)</f>
        <v>0</v>
      </c>
      <c r="AB16" s="45">
        <f>$Y16*SUM(Fasering!$D$5:$D$6)</f>
        <v>8.9910930261784632</v>
      </c>
      <c r="AC16" s="45">
        <f>$Y16*SUM(Fasering!$D$5:$D$7)</f>
        <v>14.14983847185454</v>
      </c>
      <c r="AD16" s="45">
        <f>$Y16*SUM(Fasering!$D$5:$D$8)</f>
        <v>19.308583917530619</v>
      </c>
      <c r="AE16" s="45">
        <f>$Y16*SUM(Fasering!$D$5:$D$9)</f>
        <v>24.467329363206694</v>
      </c>
      <c r="AF16" s="45">
        <f>$Y16*SUM(Fasering!$D$5:$D$10)</f>
        <v>29.614477887657209</v>
      </c>
      <c r="AG16" s="75">
        <f>$Y16*SUM(Fasering!$D$5:$D$11)</f>
        <v>34.773223333333284</v>
      </c>
      <c r="AH16" s="5">
        <f>($AK$3+(I16+R16)*12*7.57%)*SUM(Fasering!$D$5)</f>
        <v>0</v>
      </c>
      <c r="AI16" s="9">
        <f>($AK$3+(J16+S16)*12*7.57%)*SUM(Fasering!$D$5:$D$6)</f>
        <v>483.89348476082199</v>
      </c>
      <c r="AJ16" s="9">
        <f>($AK$3+(K16+T16)*12*7.57%)*SUM(Fasering!$D$5:$D$7)</f>
        <v>789.4917174371227</v>
      </c>
      <c r="AK16" s="9">
        <f>($AK$3+(L16+U16)*12*7.57%)*SUM(Fasering!$D$5:$D$8)</f>
        <v>1115.4762692148331</v>
      </c>
      <c r="AL16" s="9">
        <f>($AK$3+(M16+V16)*12*7.57%)*SUM(Fasering!$D$5:$D$9)</f>
        <v>1461.8471400939525</v>
      </c>
      <c r="AM16" s="9">
        <f>($AK$3+(N16+W16)*12*7.57%)*SUM(Fasering!$D$5:$D$10)</f>
        <v>1827.7569927092934</v>
      </c>
      <c r="AN16" s="86">
        <f>($AK$3+(O16+X16)*12*7.57%)*SUM(Fasering!$D$5:$D$11)</f>
        <v>2214.8546731030001</v>
      </c>
      <c r="AO16" s="5">
        <f>($AK$3+(I16+AA16)*12*7.57%)*SUM(Fasering!$D$5)</f>
        <v>0</v>
      </c>
      <c r="AP16" s="9">
        <f>($AK$3+(J16+AB16)*12*7.57%)*SUM(Fasering!$D$5:$D$6)</f>
        <v>480.84502028526134</v>
      </c>
      <c r="AQ16" s="9">
        <f>($AK$3+(K16+AC16)*12*7.57%)*SUM(Fasering!$D$5:$D$7)</f>
        <v>781.94150588249317</v>
      </c>
      <c r="AR16" s="9">
        <f>($AK$3+(L16+AD16)*12*7.57%)*SUM(Fasering!$D$5:$D$8)</f>
        <v>1101.4171859116973</v>
      </c>
      <c r="AS16" s="9">
        <f>($AK$3+(M16+AE16)*12*7.57%)*SUM(Fasering!$D$5:$D$9)</f>
        <v>1439.2720603728737</v>
      </c>
      <c r="AT16" s="9">
        <f>($AK$3+(N16+AF16)*12*7.57%)*SUM(Fasering!$D$5:$D$10)</f>
        <v>1794.6846989509409</v>
      </c>
      <c r="AU16" s="86">
        <f>($AK$3+(O16+AG16)*12*7.57%)*SUM(Fasering!$D$5:$D$11)</f>
        <v>2169.2566456279997</v>
      </c>
    </row>
    <row r="17" spans="1:47" x14ac:dyDescent="0.3">
      <c r="A17" s="32">
        <f t="shared" si="7"/>
        <v>7</v>
      </c>
      <c r="B17" s="125">
        <v>20116.03</v>
      </c>
      <c r="C17" s="126"/>
      <c r="D17" s="125">
        <f t="shared" si="0"/>
        <v>26543.101584999997</v>
      </c>
      <c r="E17" s="127">
        <f t="shared" si="1"/>
        <v>657.9863010319807</v>
      </c>
      <c r="F17" s="125">
        <f t="shared" si="2"/>
        <v>2211.9251320833332</v>
      </c>
      <c r="G17" s="127">
        <f t="shared" si="8"/>
        <v>54.832191752665061</v>
      </c>
      <c r="H17" s="63">
        <f>'L4'!$H$10</f>
        <v>1674.41</v>
      </c>
      <c r="I17" s="63">
        <f>GEW!$E$12+($F17-GEW!$E$12)*SUM(Fasering!$D$5)</f>
        <v>1786.2247433333332</v>
      </c>
      <c r="J17" s="63">
        <f>GEW!$E$12+($F17-GEW!$E$12)*SUM(Fasering!$D$5:$D$6)</f>
        <v>1896.2954077592728</v>
      </c>
      <c r="K17" s="63">
        <f>GEW!$E$12+($F17-GEW!$E$12)*SUM(Fasering!$D$5:$D$7)</f>
        <v>1959.4497469654821</v>
      </c>
      <c r="L17" s="63">
        <f>GEW!$E$12+($F17-GEW!$E$12)*SUM(Fasering!$D$5:$D$8)</f>
        <v>2022.6040861716913</v>
      </c>
      <c r="M17" s="63">
        <f>GEW!$E$12+($F17-GEW!$E$12)*SUM(Fasering!$D$5:$D$9)</f>
        <v>2085.7584253779005</v>
      </c>
      <c r="N17" s="63">
        <f>GEW!$E$12+($F17-GEW!$E$12)*SUM(Fasering!$D$5:$D$10)</f>
        <v>2148.7707928771242</v>
      </c>
      <c r="O17" s="76">
        <f>GEW!$E$12+($F17-GEW!$E$12)*SUM(Fasering!$D$5:$D$11)</f>
        <v>2211.9251320833332</v>
      </c>
      <c r="P17" s="130">
        <f t="shared" si="3"/>
        <v>84.139017083333357</v>
      </c>
      <c r="Q17" s="131">
        <f t="shared" si="4"/>
        <v>2.0857517515743309</v>
      </c>
      <c r="R17" s="45">
        <f>$P17*SUM(Fasering!$D$5)</f>
        <v>0</v>
      </c>
      <c r="S17" s="45">
        <f>$P17*SUM(Fasering!$D$5:$D$6)</f>
        <v>21.755294942769762</v>
      </c>
      <c r="T17" s="45">
        <f>$P17*SUM(Fasering!$D$5:$D$7)</f>
        <v>34.237651468120397</v>
      </c>
      <c r="U17" s="45">
        <f>$P17*SUM(Fasering!$D$5:$D$8)</f>
        <v>46.720007993471029</v>
      </c>
      <c r="V17" s="45">
        <f>$P17*SUM(Fasering!$D$5:$D$9)</f>
        <v>59.202364518821661</v>
      </c>
      <c r="W17" s="45">
        <f>$P17*SUM(Fasering!$D$5:$D$10)</f>
        <v>71.656660557982732</v>
      </c>
      <c r="X17" s="75">
        <f>$P17*SUM(Fasering!$D$5:$D$11)</f>
        <v>84.139017083333357</v>
      </c>
      <c r="Y17" s="130">
        <f t="shared" si="5"/>
        <v>33.943037916666697</v>
      </c>
      <c r="Z17" s="131">
        <f t="shared" si="6"/>
        <v>0.84142593106742203</v>
      </c>
      <c r="AA17" s="74">
        <f>$Y17*SUM(Fasering!$D$5)</f>
        <v>0</v>
      </c>
      <c r="AB17" s="45">
        <f>$Y17*SUM(Fasering!$D$5:$D$6)</f>
        <v>8.7764372193619913</v>
      </c>
      <c r="AC17" s="45">
        <f>$Y17*SUM(Fasering!$D$5:$D$7)</f>
        <v>13.812021369456073</v>
      </c>
      <c r="AD17" s="45">
        <f>$Y17*SUM(Fasering!$D$5:$D$8)</f>
        <v>18.847605519550154</v>
      </c>
      <c r="AE17" s="45">
        <f>$Y17*SUM(Fasering!$D$5:$D$9)</f>
        <v>23.883189669644231</v>
      </c>
      <c r="AF17" s="45">
        <f>$Y17*SUM(Fasering!$D$5:$D$10)</f>
        <v>28.907453766572619</v>
      </c>
      <c r="AG17" s="75">
        <f>$Y17*SUM(Fasering!$D$5:$D$11)</f>
        <v>33.943037916666697</v>
      </c>
      <c r="AH17" s="5">
        <f>($AK$3+(I17+R17)*12*7.57%)*SUM(Fasering!$D$5)</f>
        <v>0</v>
      </c>
      <c r="AI17" s="9">
        <f>($AK$3+(J17+S17)*12*7.57%)*SUM(Fasering!$D$5:$D$6)</f>
        <v>483.89348476082199</v>
      </c>
      <c r="AJ17" s="9">
        <f>($AK$3+(K17+T17)*12*7.57%)*SUM(Fasering!$D$5:$D$7)</f>
        <v>789.4917174371227</v>
      </c>
      <c r="AK17" s="9">
        <f>($AK$3+(L17+U17)*12*7.57%)*SUM(Fasering!$D$5:$D$8)</f>
        <v>1115.4762692148331</v>
      </c>
      <c r="AL17" s="9">
        <f>($AK$3+(M17+V17)*12*7.57%)*SUM(Fasering!$D$5:$D$9)</f>
        <v>1461.8471400939525</v>
      </c>
      <c r="AM17" s="9">
        <f>($AK$3+(N17+W17)*12*7.57%)*SUM(Fasering!$D$5:$D$10)</f>
        <v>1827.7569927092939</v>
      </c>
      <c r="AN17" s="86">
        <f>($AK$3+(O17+X17)*12*7.57%)*SUM(Fasering!$D$5:$D$11)</f>
        <v>2214.8546731030001</v>
      </c>
      <c r="AO17" s="5">
        <f>($AK$3+(I17+AA17)*12*7.57%)*SUM(Fasering!$D$5)</f>
        <v>0</v>
      </c>
      <c r="AP17" s="9">
        <f>($AK$3+(J17+AB17)*12*7.57%)*SUM(Fasering!$D$5:$D$6)</f>
        <v>480.84502028526117</v>
      </c>
      <c r="AQ17" s="9">
        <f>($AK$3+(K17+AC17)*12*7.57%)*SUM(Fasering!$D$5:$D$7)</f>
        <v>781.94150588249317</v>
      </c>
      <c r="AR17" s="9">
        <f>($AK$3+(L17+AD17)*12*7.57%)*SUM(Fasering!$D$5:$D$8)</f>
        <v>1101.4171859116973</v>
      </c>
      <c r="AS17" s="9">
        <f>($AK$3+(M17+AE17)*12*7.57%)*SUM(Fasering!$D$5:$D$9)</f>
        <v>1439.2720603728737</v>
      </c>
      <c r="AT17" s="9">
        <f>($AK$3+(N17+AF17)*12*7.57%)*SUM(Fasering!$D$5:$D$10)</f>
        <v>1794.6846989509409</v>
      </c>
      <c r="AU17" s="86">
        <f>($AK$3+(O17+AG17)*12*7.57%)*SUM(Fasering!$D$5:$D$11)</f>
        <v>2169.2566456279997</v>
      </c>
    </row>
    <row r="18" spans="1:47" x14ac:dyDescent="0.3">
      <c r="A18" s="32">
        <f t="shared" si="7"/>
        <v>8</v>
      </c>
      <c r="B18" s="125">
        <v>21066.97</v>
      </c>
      <c r="C18" s="126"/>
      <c r="D18" s="125">
        <f t="shared" si="0"/>
        <v>27797.866914999999</v>
      </c>
      <c r="E18" s="127">
        <f t="shared" si="1"/>
        <v>689.09112107367639</v>
      </c>
      <c r="F18" s="125">
        <f t="shared" si="2"/>
        <v>2316.4889095833332</v>
      </c>
      <c r="G18" s="127">
        <f t="shared" si="8"/>
        <v>57.42426008947303</v>
      </c>
      <c r="H18" s="63">
        <f>'L4'!$H$10</f>
        <v>1674.41</v>
      </c>
      <c r="I18" s="63">
        <f>GEW!$E$12+($F18-GEW!$E$12)*SUM(Fasering!$D$5)</f>
        <v>1786.2247433333332</v>
      </c>
      <c r="J18" s="63">
        <f>GEW!$E$12+($F18-GEW!$E$12)*SUM(Fasering!$D$5:$D$6)</f>
        <v>1923.3318041743823</v>
      </c>
      <c r="K18" s="63">
        <f>GEW!$E$12+($F18-GEW!$E$12)*SUM(Fasering!$D$5:$D$7)</f>
        <v>2001.998594032347</v>
      </c>
      <c r="L18" s="63">
        <f>GEW!$E$12+($F18-GEW!$E$12)*SUM(Fasering!$D$5:$D$8)</f>
        <v>2080.6653838903121</v>
      </c>
      <c r="M18" s="63">
        <f>GEW!$E$12+($F18-GEW!$E$12)*SUM(Fasering!$D$5:$D$9)</f>
        <v>2159.332173748277</v>
      </c>
      <c r="N18" s="63">
        <f>GEW!$E$12+($F18-GEW!$E$12)*SUM(Fasering!$D$5:$D$10)</f>
        <v>2237.8221197253683</v>
      </c>
      <c r="O18" s="76">
        <f>GEW!$E$12+($F18-GEW!$E$12)*SUM(Fasering!$D$5:$D$11)</f>
        <v>2316.4889095833332</v>
      </c>
      <c r="P18" s="130">
        <f t="shared" si="3"/>
        <v>50.197078749999989</v>
      </c>
      <c r="Q18" s="131">
        <f t="shared" si="4"/>
        <v>1.2443530784657371</v>
      </c>
      <c r="R18" s="45">
        <f>$P18*SUM(Fasering!$D$5)</f>
        <v>0</v>
      </c>
      <c r="S18" s="45">
        <f>$P18*SUM(Fasering!$D$5:$D$6)</f>
        <v>12.979142035734679</v>
      </c>
      <c r="T18" s="45">
        <f>$P18*SUM(Fasering!$D$5:$D$7)</f>
        <v>20.426077538535051</v>
      </c>
      <c r="U18" s="45">
        <f>$P18*SUM(Fasering!$D$5:$D$8)</f>
        <v>27.873013041335419</v>
      </c>
      <c r="V18" s="45">
        <f>$P18*SUM(Fasering!$D$5:$D$9)</f>
        <v>35.319948544135791</v>
      </c>
      <c r="W18" s="45">
        <f>$P18*SUM(Fasering!$D$5:$D$10)</f>
        <v>42.750143247199624</v>
      </c>
      <c r="X18" s="75">
        <f>$P18*SUM(Fasering!$D$5:$D$11)</f>
        <v>50.197078749999989</v>
      </c>
      <c r="Y18" s="130">
        <f t="shared" si="5"/>
        <v>25.099089166666662</v>
      </c>
      <c r="Z18" s="131">
        <f t="shared" si="6"/>
        <v>0.62219016821228268</v>
      </c>
      <c r="AA18" s="74">
        <f>$Y18*SUM(Fasering!$D$5)</f>
        <v>0</v>
      </c>
      <c r="AB18" s="45">
        <f>$Y18*SUM(Fasering!$D$5:$D$6)</f>
        <v>6.4897131740307943</v>
      </c>
      <c r="AC18" s="45">
        <f>$Y18*SUM(Fasering!$D$5:$D$7)</f>
        <v>10.213262489202888</v>
      </c>
      <c r="AD18" s="45">
        <f>$Y18*SUM(Fasering!$D$5:$D$8)</f>
        <v>13.936811804374981</v>
      </c>
      <c r="AE18" s="45">
        <f>$Y18*SUM(Fasering!$D$5:$D$9)</f>
        <v>17.660361119547076</v>
      </c>
      <c r="AF18" s="45">
        <f>$Y18*SUM(Fasering!$D$5:$D$10)</f>
        <v>21.375539851494572</v>
      </c>
      <c r="AG18" s="75">
        <f>$Y18*SUM(Fasering!$D$5:$D$11)</f>
        <v>25.099089166666662</v>
      </c>
      <c r="AH18" s="5">
        <f>($AK$3+(I18+R18)*12*7.57%)*SUM(Fasering!$D$5)</f>
        <v>0</v>
      </c>
      <c r="AI18" s="9">
        <f>($AK$3+(J18+S18)*12*7.57%)*SUM(Fasering!$D$5:$D$6)</f>
        <v>488.18243721224314</v>
      </c>
      <c r="AJ18" s="9">
        <f>($AK$3+(K18+T18)*12*7.57%)*SUM(Fasering!$D$5:$D$7)</f>
        <v>800.11427794769509</v>
      </c>
      <c r="AK18" s="9">
        <f>($AK$3+(L18+U18)*12*7.57%)*SUM(Fasering!$D$5:$D$8)</f>
        <v>1135.2563061091853</v>
      </c>
      <c r="AL18" s="9">
        <f>($AK$3+(M18+V18)*12*7.57%)*SUM(Fasering!$D$5:$D$9)</f>
        <v>1493.6085216967135</v>
      </c>
      <c r="AM18" s="9">
        <f>($AK$3+(N18+W18)*12*7.57%)*SUM(Fasering!$D$5:$D$10)</f>
        <v>1874.2871381402672</v>
      </c>
      <c r="AN18" s="86">
        <f>($AK$3+(O18+X18)*12*7.57%)*SUM(Fasering!$D$5:$D$11)</f>
        <v>2279.0075518020003</v>
      </c>
      <c r="AO18" s="5">
        <f>($AK$3+(I18+AA18)*12*7.57%)*SUM(Fasering!$D$5)</f>
        <v>0</v>
      </c>
      <c r="AP18" s="9">
        <f>($AK$3+(J18+AB18)*12*7.57%)*SUM(Fasering!$D$5:$D$6)</f>
        <v>486.65820497446265</v>
      </c>
      <c r="AQ18" s="9">
        <f>($AK$3+(K18+AC18)*12*7.57%)*SUM(Fasering!$D$5:$D$7)</f>
        <v>796.33917217038038</v>
      </c>
      <c r="AR18" s="9">
        <f>($AK$3+(L18+AD18)*12*7.57%)*SUM(Fasering!$D$5:$D$8)</f>
        <v>1128.2267644576175</v>
      </c>
      <c r="AS18" s="9">
        <f>($AK$3+(M18+AE18)*12*7.57%)*SUM(Fasering!$D$5:$D$9)</f>
        <v>1482.3209818361738</v>
      </c>
      <c r="AT18" s="9">
        <f>($AK$3+(N18+AF18)*12*7.57%)*SUM(Fasering!$D$5:$D$10)</f>
        <v>1857.750991261091</v>
      </c>
      <c r="AU18" s="86">
        <f>($AK$3+(O18+AG18)*12*7.57%)*SUM(Fasering!$D$5:$D$11)</f>
        <v>2256.2085380645003</v>
      </c>
    </row>
    <row r="19" spans="1:47" x14ac:dyDescent="0.3">
      <c r="A19" s="32">
        <f t="shared" si="7"/>
        <v>9</v>
      </c>
      <c r="B19" s="125">
        <v>21077.29</v>
      </c>
      <c r="C19" s="126"/>
      <c r="D19" s="125">
        <f t="shared" si="0"/>
        <v>27811.484154999998</v>
      </c>
      <c r="E19" s="127">
        <f t="shared" si="1"/>
        <v>689.42868363580476</v>
      </c>
      <c r="F19" s="125">
        <f t="shared" si="2"/>
        <v>2317.6236795833333</v>
      </c>
      <c r="G19" s="127">
        <f t="shared" si="8"/>
        <v>57.45239030298373</v>
      </c>
      <c r="H19" s="63">
        <f>'L4'!$H$10</f>
        <v>1674.41</v>
      </c>
      <c r="I19" s="63">
        <f>GEW!$E$12+($F19-GEW!$E$12)*SUM(Fasering!$D$5)</f>
        <v>1786.2247433333332</v>
      </c>
      <c r="J19" s="63">
        <f>GEW!$E$12+($F19-GEW!$E$12)*SUM(Fasering!$D$5:$D$6)</f>
        <v>1923.6252144957525</v>
      </c>
      <c r="K19" s="63">
        <f>GEW!$E$12+($F19-GEW!$E$12)*SUM(Fasering!$D$5:$D$7)</f>
        <v>2002.4603519789368</v>
      </c>
      <c r="L19" s="63">
        <f>GEW!$E$12+($F19-GEW!$E$12)*SUM(Fasering!$D$5:$D$8)</f>
        <v>2081.2954894621212</v>
      </c>
      <c r="M19" s="63">
        <f>GEW!$E$12+($F19-GEW!$E$12)*SUM(Fasering!$D$5:$D$9)</f>
        <v>2160.1306269453053</v>
      </c>
      <c r="N19" s="63">
        <f>GEW!$E$12+($F19-GEW!$E$12)*SUM(Fasering!$D$5:$D$10)</f>
        <v>2238.7885421001492</v>
      </c>
      <c r="O19" s="76">
        <f>GEW!$E$12+($F19-GEW!$E$12)*SUM(Fasering!$D$5:$D$11)</f>
        <v>2317.6236795833333</v>
      </c>
      <c r="P19" s="130">
        <f t="shared" si="3"/>
        <v>50.197078749999989</v>
      </c>
      <c r="Q19" s="131">
        <f t="shared" si="4"/>
        <v>1.2443530784657371</v>
      </c>
      <c r="R19" s="45">
        <f>$P19*SUM(Fasering!$D$5)</f>
        <v>0</v>
      </c>
      <c r="S19" s="45">
        <f>$P19*SUM(Fasering!$D$5:$D$6)</f>
        <v>12.979142035734679</v>
      </c>
      <c r="T19" s="45">
        <f>$P19*SUM(Fasering!$D$5:$D$7)</f>
        <v>20.426077538535051</v>
      </c>
      <c r="U19" s="45">
        <f>$P19*SUM(Fasering!$D$5:$D$8)</f>
        <v>27.873013041335419</v>
      </c>
      <c r="V19" s="45">
        <f>$P19*SUM(Fasering!$D$5:$D$9)</f>
        <v>35.319948544135791</v>
      </c>
      <c r="W19" s="45">
        <f>$P19*SUM(Fasering!$D$5:$D$10)</f>
        <v>42.750143247199624</v>
      </c>
      <c r="X19" s="75">
        <f>$P19*SUM(Fasering!$D$5:$D$11)</f>
        <v>50.197078749999989</v>
      </c>
      <c r="Y19" s="130">
        <f t="shared" si="5"/>
        <v>25.099089166666662</v>
      </c>
      <c r="Z19" s="131">
        <f t="shared" si="6"/>
        <v>0.62219016821228268</v>
      </c>
      <c r="AA19" s="74">
        <f>$Y19*SUM(Fasering!$D$5)</f>
        <v>0</v>
      </c>
      <c r="AB19" s="45">
        <f>$Y19*SUM(Fasering!$D$5:$D$6)</f>
        <v>6.4897131740307943</v>
      </c>
      <c r="AC19" s="45">
        <f>$Y19*SUM(Fasering!$D$5:$D$7)</f>
        <v>10.213262489202888</v>
      </c>
      <c r="AD19" s="45">
        <f>$Y19*SUM(Fasering!$D$5:$D$8)</f>
        <v>13.936811804374981</v>
      </c>
      <c r="AE19" s="45">
        <f>$Y19*SUM(Fasering!$D$5:$D$9)</f>
        <v>17.660361119547076</v>
      </c>
      <c r="AF19" s="45">
        <f>$Y19*SUM(Fasering!$D$5:$D$10)</f>
        <v>21.375539851494572</v>
      </c>
      <c r="AG19" s="75">
        <f>$Y19*SUM(Fasering!$D$5:$D$11)</f>
        <v>25.099089166666662</v>
      </c>
      <c r="AH19" s="5">
        <f>($AK$3+(I19+R19)*12*7.57%)*SUM(Fasering!$D$5)</f>
        <v>0</v>
      </c>
      <c r="AI19" s="9">
        <f>($AK$3+(J19+S19)*12*7.57%)*SUM(Fasering!$D$5:$D$6)</f>
        <v>488.25135321090187</v>
      </c>
      <c r="AJ19" s="9">
        <f>($AK$3+(K19+T19)*12*7.57%)*SUM(Fasering!$D$5:$D$7)</f>
        <v>800.28496400080326</v>
      </c>
      <c r="AK19" s="9">
        <f>($AK$3+(L19+U19)*12*7.57%)*SUM(Fasering!$D$5:$D$8)</f>
        <v>1135.5741368642528</v>
      </c>
      <c r="AL19" s="9">
        <f>($AK$3+(M19+V19)*12*7.57%)*SUM(Fasering!$D$5:$D$9)</f>
        <v>1494.1188718012509</v>
      </c>
      <c r="AM19" s="9">
        <f>($AK$3+(N19+W19)*12*7.57%)*SUM(Fasering!$D$5:$D$10)</f>
        <v>1875.0347965665244</v>
      </c>
      <c r="AN19" s="86">
        <f>($AK$3+(O19+X19)*12*7.57%)*SUM(Fasering!$D$5:$D$11)</f>
        <v>2280.0383768700003</v>
      </c>
      <c r="AO19" s="5">
        <f>($AK$3+(I19+AA19)*12*7.57%)*SUM(Fasering!$D$5)</f>
        <v>0</v>
      </c>
      <c r="AP19" s="9">
        <f>($AK$3+(J19+AB19)*12*7.57%)*SUM(Fasering!$D$5:$D$6)</f>
        <v>486.72712097312154</v>
      </c>
      <c r="AQ19" s="9">
        <f>($AK$3+(K19+AC19)*12*7.57%)*SUM(Fasering!$D$5:$D$7)</f>
        <v>796.50985822348844</v>
      </c>
      <c r="AR19" s="9">
        <f>($AK$3+(L19+AD19)*12*7.57%)*SUM(Fasering!$D$5:$D$8)</f>
        <v>1128.544595212685</v>
      </c>
      <c r="AS19" s="9">
        <f>($AK$3+(M19+AE19)*12*7.57%)*SUM(Fasering!$D$5:$D$9)</f>
        <v>1482.8313319407114</v>
      </c>
      <c r="AT19" s="9">
        <f>($AK$3+(N19+AF19)*12*7.57%)*SUM(Fasering!$D$5:$D$10)</f>
        <v>1858.4986496873478</v>
      </c>
      <c r="AU19" s="86">
        <f>($AK$3+(O19+AG19)*12*7.57%)*SUM(Fasering!$D$5:$D$11)</f>
        <v>2257.2393631325003</v>
      </c>
    </row>
    <row r="20" spans="1:47" x14ac:dyDescent="0.3">
      <c r="A20" s="32">
        <f t="shared" si="7"/>
        <v>10</v>
      </c>
      <c r="B20" s="125">
        <v>22028.23</v>
      </c>
      <c r="C20" s="126"/>
      <c r="D20" s="125">
        <f t="shared" si="0"/>
        <v>29066.249484999997</v>
      </c>
      <c r="E20" s="127">
        <f t="shared" si="1"/>
        <v>720.53350367750033</v>
      </c>
      <c r="F20" s="125">
        <f t="shared" si="2"/>
        <v>2422.1874570833329</v>
      </c>
      <c r="G20" s="127">
        <f t="shared" si="8"/>
        <v>60.044458639791692</v>
      </c>
      <c r="H20" s="63">
        <f>'L4'!$H$10</f>
        <v>1674.41</v>
      </c>
      <c r="I20" s="63">
        <f>GEW!$E$12+($F20-GEW!$E$12)*SUM(Fasering!$D$5)</f>
        <v>1786.2247433333332</v>
      </c>
      <c r="J20" s="63">
        <f>GEW!$E$12+($F20-GEW!$E$12)*SUM(Fasering!$D$5:$D$6)</f>
        <v>1950.6616109108618</v>
      </c>
      <c r="K20" s="63">
        <f>GEW!$E$12+($F20-GEW!$E$12)*SUM(Fasering!$D$5:$D$7)</f>
        <v>2045.0091990458018</v>
      </c>
      <c r="L20" s="63">
        <f>GEW!$E$12+($F20-GEW!$E$12)*SUM(Fasering!$D$5:$D$8)</f>
        <v>2139.3567871807418</v>
      </c>
      <c r="M20" s="63">
        <f>GEW!$E$12+($F20-GEW!$E$12)*SUM(Fasering!$D$5:$D$9)</f>
        <v>2233.7043753156813</v>
      </c>
      <c r="N20" s="63">
        <f>GEW!$E$12+($F20-GEW!$E$12)*SUM(Fasering!$D$5:$D$10)</f>
        <v>2327.8398689483929</v>
      </c>
      <c r="O20" s="76">
        <f>GEW!$E$12+($F20-GEW!$E$12)*SUM(Fasering!$D$5:$D$11)</f>
        <v>2422.1874570833329</v>
      </c>
      <c r="P20" s="125">
        <f t="shared" si="3"/>
        <v>50.197078749999989</v>
      </c>
      <c r="Q20" s="127">
        <f t="shared" si="4"/>
        <v>1.2443530784657371</v>
      </c>
      <c r="R20" s="45">
        <f>$P20*SUM(Fasering!$D$5)</f>
        <v>0</v>
      </c>
      <c r="S20" s="45">
        <f>$P20*SUM(Fasering!$D$5:$D$6)</f>
        <v>12.979142035734679</v>
      </c>
      <c r="T20" s="45">
        <f>$P20*SUM(Fasering!$D$5:$D$7)</f>
        <v>20.426077538535051</v>
      </c>
      <c r="U20" s="45">
        <f>$P20*SUM(Fasering!$D$5:$D$8)</f>
        <v>27.873013041335419</v>
      </c>
      <c r="V20" s="45">
        <f>$P20*SUM(Fasering!$D$5:$D$9)</f>
        <v>35.319948544135791</v>
      </c>
      <c r="W20" s="45">
        <f>$P20*SUM(Fasering!$D$5:$D$10)</f>
        <v>42.750143247199624</v>
      </c>
      <c r="X20" s="75">
        <f>$P20*SUM(Fasering!$D$5:$D$11)</f>
        <v>50.197078749999989</v>
      </c>
      <c r="Y20" s="125">
        <f t="shared" si="5"/>
        <v>25.099089166666662</v>
      </c>
      <c r="Z20" s="127">
        <f t="shared" si="6"/>
        <v>0.62219016821228268</v>
      </c>
      <c r="AA20" s="74">
        <f>$Y20*SUM(Fasering!$D$5)</f>
        <v>0</v>
      </c>
      <c r="AB20" s="45">
        <f>$Y20*SUM(Fasering!$D$5:$D$6)</f>
        <v>6.4897131740307943</v>
      </c>
      <c r="AC20" s="45">
        <f>$Y20*SUM(Fasering!$D$5:$D$7)</f>
        <v>10.213262489202888</v>
      </c>
      <c r="AD20" s="45">
        <f>$Y20*SUM(Fasering!$D$5:$D$8)</f>
        <v>13.936811804374981</v>
      </c>
      <c r="AE20" s="45">
        <f>$Y20*SUM(Fasering!$D$5:$D$9)</f>
        <v>17.660361119547076</v>
      </c>
      <c r="AF20" s="45">
        <f>$Y20*SUM(Fasering!$D$5:$D$10)</f>
        <v>21.375539851494572</v>
      </c>
      <c r="AG20" s="75">
        <f>$Y20*SUM(Fasering!$D$5:$D$11)</f>
        <v>25.099089166666662</v>
      </c>
      <c r="AH20" s="5">
        <f>($AK$3+(I20+R20)*12*7.57%)*SUM(Fasering!$D$5)</f>
        <v>0</v>
      </c>
      <c r="AI20" s="9">
        <f>($AK$3+(J20+S20)*12*7.57%)*SUM(Fasering!$D$5:$D$6)</f>
        <v>494.60164194779082</v>
      </c>
      <c r="AJ20" s="9">
        <f>($AK$3+(K20+T20)*12*7.57%)*SUM(Fasering!$D$5:$D$7)</f>
        <v>816.01288990608111</v>
      </c>
      <c r="AK20" s="9">
        <f>($AK$3+(L20+U20)*12*7.57%)*SUM(Fasering!$D$5:$D$8)</f>
        <v>1164.8607626611504</v>
      </c>
      <c r="AL20" s="9">
        <f>($AK$3+(M20+V20)*12*7.57%)*SUM(Fasering!$D$5:$D$9)</f>
        <v>1541.1452602129984</v>
      </c>
      <c r="AM20" s="9">
        <f>($AK$3+(N20+W20)*12*7.57%)*SUM(Fasering!$D$5:$D$10)</f>
        <v>1943.928043065029</v>
      </c>
      <c r="AN20" s="86">
        <f>($AK$3+(O20+X20)*12*7.57%)*SUM(Fasering!$D$5:$D$11)</f>
        <v>2375.024112351</v>
      </c>
      <c r="AO20" s="5">
        <f>($AK$3+(I20+AA20)*12*7.57%)*SUM(Fasering!$D$5)</f>
        <v>0</v>
      </c>
      <c r="AP20" s="9">
        <f>($AK$3+(J20+AB20)*12*7.57%)*SUM(Fasering!$D$5:$D$6)</f>
        <v>493.07740971001039</v>
      </c>
      <c r="AQ20" s="9">
        <f>($AK$3+(K20+AC20)*12*7.57%)*SUM(Fasering!$D$5:$D$7)</f>
        <v>812.23778412876629</v>
      </c>
      <c r="AR20" s="9">
        <f>($AK$3+(L20+AD20)*12*7.57%)*SUM(Fasering!$D$5:$D$8)</f>
        <v>1157.8312210095826</v>
      </c>
      <c r="AS20" s="9">
        <f>($AK$3+(M20+AE20)*12*7.57%)*SUM(Fasering!$D$5:$D$9)</f>
        <v>1529.857720352459</v>
      </c>
      <c r="AT20" s="9">
        <f>($AK$3+(N20+AF20)*12*7.57%)*SUM(Fasering!$D$5:$D$10)</f>
        <v>1927.3918961858528</v>
      </c>
      <c r="AU20" s="86">
        <f>($AK$3+(O20+AG20)*12*7.57%)*SUM(Fasering!$D$5:$D$11)</f>
        <v>2352.2250986134995</v>
      </c>
    </row>
    <row r="21" spans="1:47" x14ac:dyDescent="0.3">
      <c r="A21" s="32">
        <f t="shared" si="7"/>
        <v>11</v>
      </c>
      <c r="B21" s="125">
        <v>22038.57</v>
      </c>
      <c r="C21" s="126"/>
      <c r="D21" s="125">
        <f t="shared" si="0"/>
        <v>29079.893114999999</v>
      </c>
      <c r="E21" s="127">
        <f t="shared" si="1"/>
        <v>720.87172043064061</v>
      </c>
      <c r="F21" s="125">
        <f t="shared" si="2"/>
        <v>2423.3244262499998</v>
      </c>
      <c r="G21" s="127">
        <f t="shared" si="8"/>
        <v>60.072643369220046</v>
      </c>
      <c r="H21" s="63">
        <f>'L4'!$H$10</f>
        <v>1674.41</v>
      </c>
      <c r="I21" s="63">
        <f>GEW!$E$12+($F21-GEW!$E$12)*SUM(Fasering!$D$5)</f>
        <v>1786.2247433333332</v>
      </c>
      <c r="J21" s="63">
        <f>GEW!$E$12+($F21-GEW!$E$12)*SUM(Fasering!$D$5:$D$6)</f>
        <v>1950.955589856886</v>
      </c>
      <c r="K21" s="63">
        <f>GEW!$E$12+($F21-GEW!$E$12)*SUM(Fasering!$D$5:$D$7)</f>
        <v>2045.4718518721329</v>
      </c>
      <c r="L21" s="63">
        <f>GEW!$E$12+($F21-GEW!$E$12)*SUM(Fasering!$D$5:$D$8)</f>
        <v>2139.9881138873798</v>
      </c>
      <c r="M21" s="63">
        <f>GEW!$E$12+($F21-GEW!$E$12)*SUM(Fasering!$D$5:$D$9)</f>
        <v>2234.5043759026266</v>
      </c>
      <c r="N21" s="63">
        <f>GEW!$E$12+($F21-GEW!$E$12)*SUM(Fasering!$D$5:$D$10)</f>
        <v>2328.8081642347529</v>
      </c>
      <c r="O21" s="76">
        <f>GEW!$E$12+($F21-GEW!$E$12)*SUM(Fasering!$D$5:$D$11)</f>
        <v>2423.3244262499998</v>
      </c>
      <c r="P21" s="125">
        <f t="shared" si="3"/>
        <v>50.197078749999989</v>
      </c>
      <c r="Q21" s="127">
        <f t="shared" si="4"/>
        <v>1.2443530784657371</v>
      </c>
      <c r="R21" s="45">
        <f>$P21*SUM(Fasering!$D$5)</f>
        <v>0</v>
      </c>
      <c r="S21" s="45">
        <f>$P21*SUM(Fasering!$D$5:$D$6)</f>
        <v>12.979142035734679</v>
      </c>
      <c r="T21" s="45">
        <f>$P21*SUM(Fasering!$D$5:$D$7)</f>
        <v>20.426077538535051</v>
      </c>
      <c r="U21" s="45">
        <f>$P21*SUM(Fasering!$D$5:$D$8)</f>
        <v>27.873013041335419</v>
      </c>
      <c r="V21" s="45">
        <f>$P21*SUM(Fasering!$D$5:$D$9)</f>
        <v>35.319948544135791</v>
      </c>
      <c r="W21" s="45">
        <f>$P21*SUM(Fasering!$D$5:$D$10)</f>
        <v>42.750143247199624</v>
      </c>
      <c r="X21" s="75">
        <f>$P21*SUM(Fasering!$D$5:$D$11)</f>
        <v>50.197078749999989</v>
      </c>
      <c r="Y21" s="125">
        <f t="shared" si="5"/>
        <v>25.099089166666662</v>
      </c>
      <c r="Z21" s="127">
        <f t="shared" si="6"/>
        <v>0.62219016821228268</v>
      </c>
      <c r="AA21" s="74">
        <f>$Y21*SUM(Fasering!$D$5)</f>
        <v>0</v>
      </c>
      <c r="AB21" s="45">
        <f>$Y21*SUM(Fasering!$D$5:$D$6)</f>
        <v>6.4897131740307943</v>
      </c>
      <c r="AC21" s="45">
        <f>$Y21*SUM(Fasering!$D$5:$D$7)</f>
        <v>10.213262489202888</v>
      </c>
      <c r="AD21" s="45">
        <f>$Y21*SUM(Fasering!$D$5:$D$8)</f>
        <v>13.936811804374981</v>
      </c>
      <c r="AE21" s="45">
        <f>$Y21*SUM(Fasering!$D$5:$D$9)</f>
        <v>17.660361119547076</v>
      </c>
      <c r="AF21" s="45">
        <f>$Y21*SUM(Fasering!$D$5:$D$10)</f>
        <v>21.375539851494572</v>
      </c>
      <c r="AG21" s="75">
        <f>$Y21*SUM(Fasering!$D$5:$D$11)</f>
        <v>25.099089166666662</v>
      </c>
      <c r="AH21" s="5">
        <f>($AK$3+(I21+R21)*12*7.57%)*SUM(Fasering!$D$5)</f>
        <v>0</v>
      </c>
      <c r="AI21" s="9">
        <f>($AK$3+(J21+S21)*12*7.57%)*SUM(Fasering!$D$5:$D$6)</f>
        <v>494.67069150458667</v>
      </c>
      <c r="AJ21" s="9">
        <f>($AK$3+(K21+T21)*12*7.57%)*SUM(Fasering!$D$5:$D$7)</f>
        <v>816.18390674611351</v>
      </c>
      <c r="AK21" s="9">
        <f>($AK$3+(L21+U21)*12*7.57%)*SUM(Fasering!$D$5:$D$8)</f>
        <v>1165.1792093672934</v>
      </c>
      <c r="AL21" s="9">
        <f>($AK$3+(M21+V21)*12*7.57%)*SUM(Fasering!$D$5:$D$9)</f>
        <v>1541.6565993681268</v>
      </c>
      <c r="AM21" s="9">
        <f>($AK$3+(N21+W21)*12*7.57%)*SUM(Fasering!$D$5:$D$10)</f>
        <v>1944.6771504417247</v>
      </c>
      <c r="AN21" s="86">
        <f>($AK$3+(O21+X21)*12*7.57%)*SUM(Fasering!$D$5:$D$11)</f>
        <v>2376.0569351419999</v>
      </c>
      <c r="AO21" s="5">
        <f>($AK$3+(I21+AA21)*12*7.57%)*SUM(Fasering!$D$5)</f>
        <v>0</v>
      </c>
      <c r="AP21" s="9">
        <f>($AK$3+(J21+AB21)*12*7.57%)*SUM(Fasering!$D$5:$D$6)</f>
        <v>493.14645926680629</v>
      </c>
      <c r="AQ21" s="9">
        <f>($AK$3+(K21+AC21)*12*7.57%)*SUM(Fasering!$D$5:$D$7)</f>
        <v>812.4088009687988</v>
      </c>
      <c r="AR21" s="9">
        <f>($AK$3+(L21+AD21)*12*7.57%)*SUM(Fasering!$D$5:$D$8)</f>
        <v>1158.1496677157259</v>
      </c>
      <c r="AS21" s="9">
        <f>($AK$3+(M21+AE21)*12*7.57%)*SUM(Fasering!$D$5:$D$9)</f>
        <v>1530.3690595075871</v>
      </c>
      <c r="AT21" s="9">
        <f>($AK$3+(N21+AF21)*12*7.57%)*SUM(Fasering!$D$5:$D$10)</f>
        <v>1928.1410035625483</v>
      </c>
      <c r="AU21" s="86">
        <f>($AK$3+(O21+AG21)*12*7.57%)*SUM(Fasering!$D$5:$D$11)</f>
        <v>2353.2579214044999</v>
      </c>
    </row>
    <row r="22" spans="1:47" x14ac:dyDescent="0.3">
      <c r="A22" s="32">
        <f t="shared" si="7"/>
        <v>12</v>
      </c>
      <c r="B22" s="125">
        <v>22989.52</v>
      </c>
      <c r="C22" s="126"/>
      <c r="D22" s="125">
        <f t="shared" si="0"/>
        <v>30334.671639999997</v>
      </c>
      <c r="E22" s="127">
        <f t="shared" si="1"/>
        <v>751.97686756784219</v>
      </c>
      <c r="F22" s="125">
        <f t="shared" si="2"/>
        <v>2527.8893033333329</v>
      </c>
      <c r="G22" s="127">
        <f t="shared" si="8"/>
        <v>62.664738963986842</v>
      </c>
      <c r="H22" s="63">
        <f>'L4'!$H$10</f>
        <v>1674.41</v>
      </c>
      <c r="I22" s="63">
        <f>GEW!$E$12+($F22-GEW!$E$12)*SUM(Fasering!$D$5)</f>
        <v>1786.2247433333332</v>
      </c>
      <c r="J22" s="63">
        <f>GEW!$E$12+($F22-GEW!$E$12)*SUM(Fasering!$D$5:$D$6)</f>
        <v>1977.9922705843221</v>
      </c>
      <c r="K22" s="63">
        <f>GEW!$E$12+($F22-GEW!$E$12)*SUM(Fasering!$D$5:$D$7)</f>
        <v>2088.0211463788687</v>
      </c>
      <c r="L22" s="63">
        <f>GEW!$E$12+($F22-GEW!$E$12)*SUM(Fasering!$D$5:$D$8)</f>
        <v>2198.0500221734151</v>
      </c>
      <c r="M22" s="63">
        <f>GEW!$E$12+($F22-GEW!$E$12)*SUM(Fasering!$D$5:$D$9)</f>
        <v>2308.0788979679614</v>
      </c>
      <c r="N22" s="63">
        <f>GEW!$E$12+($F22-GEW!$E$12)*SUM(Fasering!$D$5:$D$10)</f>
        <v>2417.8604275387866</v>
      </c>
      <c r="O22" s="76">
        <f>GEW!$E$12+($F22-GEW!$E$12)*SUM(Fasering!$D$5:$D$11)</f>
        <v>2527.8893033333329</v>
      </c>
      <c r="P22" s="125">
        <f t="shared" si="3"/>
        <v>13.921824583333395</v>
      </c>
      <c r="Q22" s="127">
        <f t="shared" si="4"/>
        <v>0.34511301672372502</v>
      </c>
      <c r="R22" s="45">
        <f>$P22*SUM(Fasering!$D$5)</f>
        <v>0</v>
      </c>
      <c r="S22" s="45">
        <f>$P22*SUM(Fasering!$D$5:$D$6)</f>
        <v>3.5996783709981717</v>
      </c>
      <c r="T22" s="45">
        <f>$P22*SUM(Fasering!$D$5:$D$7)</f>
        <v>5.665036203268131</v>
      </c>
      <c r="U22" s="45">
        <f>$P22*SUM(Fasering!$D$5:$D$8)</f>
        <v>7.7303940355380902</v>
      </c>
      <c r="V22" s="45">
        <f>$P22*SUM(Fasering!$D$5:$D$9)</f>
        <v>9.7957518678080504</v>
      </c>
      <c r="W22" s="45">
        <f>$P22*SUM(Fasering!$D$5:$D$10)</f>
        <v>11.856466751063437</v>
      </c>
      <c r="X22" s="75">
        <f>$P22*SUM(Fasering!$D$5:$D$11)</f>
        <v>13.921824583333395</v>
      </c>
      <c r="Y22" s="125">
        <f t="shared" si="5"/>
        <v>0</v>
      </c>
      <c r="Z22" s="127">
        <f t="shared" si="6"/>
        <v>0</v>
      </c>
      <c r="AA22" s="74">
        <f>$Y22*SUM(Fasering!$D$5)</f>
        <v>0</v>
      </c>
      <c r="AB22" s="45">
        <f>$Y22*SUM(Fasering!$D$5:$D$6)</f>
        <v>0</v>
      </c>
      <c r="AC22" s="45">
        <f>$Y22*SUM(Fasering!$D$5:$D$7)</f>
        <v>0</v>
      </c>
      <c r="AD22" s="45">
        <f>$Y22*SUM(Fasering!$D$5:$D$8)</f>
        <v>0</v>
      </c>
      <c r="AE22" s="45">
        <f>$Y22*SUM(Fasering!$D$5:$D$9)</f>
        <v>0</v>
      </c>
      <c r="AF22" s="45">
        <f>$Y22*SUM(Fasering!$D$5:$D$10)</f>
        <v>0</v>
      </c>
      <c r="AG22" s="75">
        <f>$Y22*SUM(Fasering!$D$5:$D$11)</f>
        <v>0</v>
      </c>
      <c r="AH22" s="5">
        <f>($AK$3+(I22+R22)*12*7.57%)*SUM(Fasering!$D$5)</f>
        <v>0</v>
      </c>
      <c r="AI22" s="9">
        <f>($AK$3+(J22+S22)*12*7.57%)*SUM(Fasering!$D$5:$D$6)</f>
        <v>498.81800555178717</v>
      </c>
      <c r="AJ22" s="9">
        <f>($AK$3+(K22+T22)*12*7.57%)*SUM(Fasering!$D$5:$D$7)</f>
        <v>826.45566772311827</v>
      </c>
      <c r="AK22" s="9">
        <f>($AK$3+(L22+U22)*12*7.57%)*SUM(Fasering!$D$5:$D$8)</f>
        <v>1184.3060301458529</v>
      </c>
      <c r="AL22" s="9">
        <f>($AK$3+(M22+V22)*12*7.57%)*SUM(Fasering!$D$5:$D$9)</f>
        <v>1572.369092819991</v>
      </c>
      <c r="AM22" s="9">
        <f>($AK$3+(N22+W22)*12*7.57%)*SUM(Fasering!$D$5:$D$10)</f>
        <v>1989.6706839326882</v>
      </c>
      <c r="AN22" s="86">
        <f>($AK$3+(O22+X22)*12*7.57%)*SUM(Fasering!$D$5:$D$11)</f>
        <v>2438.0912285995</v>
      </c>
      <c r="AO22" s="5">
        <f>($AK$3+(I22+AA22)*12*7.57%)*SUM(Fasering!$D$5)</f>
        <v>0</v>
      </c>
      <c r="AP22" s="9">
        <f>($AK$3+(J22+AB22)*12*7.57%)*SUM(Fasering!$D$5:$D$6)</f>
        <v>497.97251576591475</v>
      </c>
      <c r="AQ22" s="9">
        <f>($AK$3+(K22+AC22)*12*7.57%)*SUM(Fasering!$D$5:$D$7)</f>
        <v>824.36162109676195</v>
      </c>
      <c r="AR22" s="9">
        <f>($AK$3+(L22+AD22)*12*7.57%)*SUM(Fasering!$D$5:$D$8)</f>
        <v>1180.4067518610555</v>
      </c>
      <c r="AS22" s="9">
        <f>($AK$3+(M22+AE22)*12*7.57%)*SUM(Fasering!$D$5:$D$9)</f>
        <v>1566.1079080587954</v>
      </c>
      <c r="AT22" s="9">
        <f>($AK$3+(N22+AF22)*12*7.57%)*SUM(Fasering!$D$5:$D$10)</f>
        <v>1980.4981031818777</v>
      </c>
      <c r="AU22" s="86">
        <f>($AK$3+(O22+AG22)*12*7.57%)*SUM(Fasering!$D$5:$D$11)</f>
        <v>2425.4446431479996</v>
      </c>
    </row>
    <row r="23" spans="1:47" x14ac:dyDescent="0.3">
      <c r="A23" s="32">
        <f t="shared" si="7"/>
        <v>13</v>
      </c>
      <c r="B23" s="125">
        <v>22999.83</v>
      </c>
      <c r="C23" s="126"/>
      <c r="D23" s="125">
        <f t="shared" si="0"/>
        <v>30348.275685000001</v>
      </c>
      <c r="E23" s="127">
        <f t="shared" si="1"/>
        <v>752.31410303446467</v>
      </c>
      <c r="F23" s="125">
        <f t="shared" si="2"/>
        <v>2529.0229737499999</v>
      </c>
      <c r="G23" s="127">
        <f t="shared" si="8"/>
        <v>62.692841919538715</v>
      </c>
      <c r="H23" s="63">
        <f>'L4'!$H$10</f>
        <v>1674.41</v>
      </c>
      <c r="I23" s="63">
        <f>GEW!$E$12+($F23-GEW!$E$12)*SUM(Fasering!$D$5)</f>
        <v>1786.2247433333332</v>
      </c>
      <c r="J23" s="63">
        <f>GEW!$E$12+($F23-GEW!$E$12)*SUM(Fasering!$D$5:$D$6)</f>
        <v>1978.2853965933657</v>
      </c>
      <c r="K23" s="63">
        <f>GEW!$E$12+($F23-GEW!$E$12)*SUM(Fasering!$D$5:$D$7)</f>
        <v>2088.4824568855875</v>
      </c>
      <c r="L23" s="63">
        <f>GEW!$E$12+($F23-GEW!$E$12)*SUM(Fasering!$D$5:$D$8)</f>
        <v>2198.6795171778099</v>
      </c>
      <c r="M23" s="63">
        <f>GEW!$E$12+($F23-GEW!$E$12)*SUM(Fasering!$D$5:$D$9)</f>
        <v>2308.8765774700319</v>
      </c>
      <c r="N23" s="63">
        <f>GEW!$E$12+($F23-GEW!$E$12)*SUM(Fasering!$D$5:$D$10)</f>
        <v>2418.8259134577779</v>
      </c>
      <c r="O23" s="76">
        <f>GEW!$E$12+($F23-GEW!$E$12)*SUM(Fasering!$D$5:$D$11)</f>
        <v>2529.0229737499999</v>
      </c>
      <c r="P23" s="125">
        <f t="shared" si="3"/>
        <v>12.788154166666585</v>
      </c>
      <c r="Q23" s="127">
        <f t="shared" si="4"/>
        <v>0.31701006117185676</v>
      </c>
      <c r="R23" s="45">
        <f>$P23*SUM(Fasering!$D$5)</f>
        <v>0</v>
      </c>
      <c r="S23" s="45">
        <f>$P23*SUM(Fasering!$D$5:$D$6)</f>
        <v>3.3065523619546866</v>
      </c>
      <c r="T23" s="45">
        <f>$P23*SUM(Fasering!$D$5:$D$7)</f>
        <v>5.2037256965490606</v>
      </c>
      <c r="U23" s="45">
        <f>$P23*SUM(Fasering!$D$5:$D$8)</f>
        <v>7.1008990311434346</v>
      </c>
      <c r="V23" s="45">
        <f>$P23*SUM(Fasering!$D$5:$D$9)</f>
        <v>8.9980723657378086</v>
      </c>
      <c r="W23" s="45">
        <f>$P23*SUM(Fasering!$D$5:$D$10)</f>
        <v>10.890980832072213</v>
      </c>
      <c r="X23" s="75">
        <f>$P23*SUM(Fasering!$D$5:$D$11)</f>
        <v>12.788154166666585</v>
      </c>
      <c r="Y23" s="125">
        <f t="shared" si="5"/>
        <v>0</v>
      </c>
      <c r="Z23" s="127">
        <f t="shared" si="6"/>
        <v>0</v>
      </c>
      <c r="AA23" s="74">
        <f>$Y23*SUM(Fasering!$D$5)</f>
        <v>0</v>
      </c>
      <c r="AB23" s="45">
        <f>$Y23*SUM(Fasering!$D$5:$D$6)</f>
        <v>0</v>
      </c>
      <c r="AC23" s="45">
        <f>$Y23*SUM(Fasering!$D$5:$D$7)</f>
        <v>0</v>
      </c>
      <c r="AD23" s="45">
        <f>$Y23*SUM(Fasering!$D$5:$D$8)</f>
        <v>0</v>
      </c>
      <c r="AE23" s="45">
        <f>$Y23*SUM(Fasering!$D$5:$D$9)</f>
        <v>0</v>
      </c>
      <c r="AF23" s="45">
        <f>$Y23*SUM(Fasering!$D$5:$D$10)</f>
        <v>0</v>
      </c>
      <c r="AG23" s="75">
        <f>$Y23*SUM(Fasering!$D$5:$D$11)</f>
        <v>0</v>
      </c>
      <c r="AH23" s="5">
        <f>($AK$3+(I23+R23)*12*7.57%)*SUM(Fasering!$D$5)</f>
        <v>0</v>
      </c>
      <c r="AI23" s="9">
        <f>($AK$3+(J23+S23)*12*7.57%)*SUM(Fasering!$D$5:$D$6)</f>
        <v>498.81800555178717</v>
      </c>
      <c r="AJ23" s="9">
        <f>($AK$3+(K23+T23)*12*7.57%)*SUM(Fasering!$D$5:$D$7)</f>
        <v>826.45566772311827</v>
      </c>
      <c r="AK23" s="9">
        <f>($AK$3+(L23+U23)*12*7.57%)*SUM(Fasering!$D$5:$D$8)</f>
        <v>1184.3060301458529</v>
      </c>
      <c r="AL23" s="9">
        <f>($AK$3+(M23+V23)*12*7.57%)*SUM(Fasering!$D$5:$D$9)</f>
        <v>1572.369092819991</v>
      </c>
      <c r="AM23" s="9">
        <f>($AK$3+(N23+W23)*12*7.57%)*SUM(Fasering!$D$5:$D$10)</f>
        <v>1989.6706839326882</v>
      </c>
      <c r="AN23" s="86">
        <f>($AK$3+(O23+X23)*12*7.57%)*SUM(Fasering!$D$5:$D$11)</f>
        <v>2438.0912285995</v>
      </c>
      <c r="AO23" s="5">
        <f>($AK$3+(I23+AA23)*12*7.57%)*SUM(Fasering!$D$5)</f>
        <v>0</v>
      </c>
      <c r="AP23" s="9">
        <f>($AK$3+(J23+AB23)*12*7.57%)*SUM(Fasering!$D$5:$D$6)</f>
        <v>498.0413649855052</v>
      </c>
      <c r="AQ23" s="9">
        <f>($AK$3+(K23+AC23)*12*7.57%)*SUM(Fasering!$D$5:$D$7)</f>
        <v>824.53214175640744</v>
      </c>
      <c r="AR23" s="9">
        <f>($AK$3+(L23+AD23)*12*7.57%)*SUM(Fasering!$D$5:$D$8)</f>
        <v>1180.7242746405855</v>
      </c>
      <c r="AS23" s="9">
        <f>($AK$3+(M23+AE23)*12*7.57%)*SUM(Fasering!$D$5:$D$9)</f>
        <v>1566.6177636380385</v>
      </c>
      <c r="AT23" s="9">
        <f>($AK$3+(N23+AF23)*12*7.57%)*SUM(Fasering!$D$5:$D$10)</f>
        <v>1981.2450371329155</v>
      </c>
      <c r="AU23" s="86">
        <f>($AK$3+(O23+AG23)*12*7.57%)*SUM(Fasering!$D$5:$D$11)</f>
        <v>2426.4744693545003</v>
      </c>
    </row>
    <row r="24" spans="1:47" x14ac:dyDescent="0.3">
      <c r="A24" s="32">
        <f t="shared" si="7"/>
        <v>14</v>
      </c>
      <c r="B24" s="125">
        <v>23950.78</v>
      </c>
      <c r="C24" s="126"/>
      <c r="D24" s="125">
        <f t="shared" si="0"/>
        <v>31603.054209999995</v>
      </c>
      <c r="E24" s="127">
        <f t="shared" si="1"/>
        <v>783.41925017166614</v>
      </c>
      <c r="F24" s="125">
        <f t="shared" si="2"/>
        <v>2633.5878508333331</v>
      </c>
      <c r="G24" s="127">
        <f t="shared" si="8"/>
        <v>65.284937514305511</v>
      </c>
      <c r="H24" s="63">
        <f>'L4'!$H$10</f>
        <v>1674.41</v>
      </c>
      <c r="I24" s="63">
        <f>GEW!$E$12+($F24-GEW!$E$12)*SUM(Fasering!$D$5)</f>
        <v>1786.2247433333332</v>
      </c>
      <c r="J24" s="63">
        <f>GEW!$E$12+($F24-GEW!$E$12)*SUM(Fasering!$D$5:$D$6)</f>
        <v>2005.3220773208018</v>
      </c>
      <c r="K24" s="63">
        <f>GEW!$E$12+($F24-GEW!$E$12)*SUM(Fasering!$D$5:$D$7)</f>
        <v>2131.0317513923233</v>
      </c>
      <c r="L24" s="63">
        <f>GEW!$E$12+($F24-GEW!$E$12)*SUM(Fasering!$D$5:$D$8)</f>
        <v>2256.7414254638447</v>
      </c>
      <c r="M24" s="63">
        <f>GEW!$E$12+($F24-GEW!$E$12)*SUM(Fasering!$D$5:$D$9)</f>
        <v>2382.4510995353662</v>
      </c>
      <c r="N24" s="63">
        <f>GEW!$E$12+($F24-GEW!$E$12)*SUM(Fasering!$D$5:$D$10)</f>
        <v>2507.8781767618116</v>
      </c>
      <c r="O24" s="76">
        <f>GEW!$E$12+($F24-GEW!$E$12)*SUM(Fasering!$D$5:$D$11)</f>
        <v>2633.5878508333331</v>
      </c>
      <c r="P24" s="125">
        <f t="shared" si="3"/>
        <v>0</v>
      </c>
      <c r="Q24" s="127">
        <f t="shared" si="4"/>
        <v>0</v>
      </c>
      <c r="R24" s="45">
        <f>$P24*SUM(Fasering!$D$5)</f>
        <v>0</v>
      </c>
      <c r="S24" s="45">
        <f>$P24*SUM(Fasering!$D$5:$D$6)</f>
        <v>0</v>
      </c>
      <c r="T24" s="45">
        <f>$P24*SUM(Fasering!$D$5:$D$7)</f>
        <v>0</v>
      </c>
      <c r="U24" s="45">
        <f>$P24*SUM(Fasering!$D$5:$D$8)</f>
        <v>0</v>
      </c>
      <c r="V24" s="45">
        <f>$P24*SUM(Fasering!$D$5:$D$9)</f>
        <v>0</v>
      </c>
      <c r="W24" s="45">
        <f>$P24*SUM(Fasering!$D$5:$D$10)</f>
        <v>0</v>
      </c>
      <c r="X24" s="75">
        <f>$P24*SUM(Fasering!$D$5:$D$11)</f>
        <v>0</v>
      </c>
      <c r="Y24" s="125">
        <f t="shared" si="5"/>
        <v>0</v>
      </c>
      <c r="Z24" s="127">
        <f t="shared" si="6"/>
        <v>0</v>
      </c>
      <c r="AA24" s="74">
        <f>$Y24*SUM(Fasering!$D$5)</f>
        <v>0</v>
      </c>
      <c r="AB24" s="45">
        <f>$Y24*SUM(Fasering!$D$5:$D$6)</f>
        <v>0</v>
      </c>
      <c r="AC24" s="45">
        <f>$Y24*SUM(Fasering!$D$5:$D$7)</f>
        <v>0</v>
      </c>
      <c r="AD24" s="45">
        <f>$Y24*SUM(Fasering!$D$5:$D$8)</f>
        <v>0</v>
      </c>
      <c r="AE24" s="45">
        <f>$Y24*SUM(Fasering!$D$5:$D$9)</f>
        <v>0</v>
      </c>
      <c r="AF24" s="45">
        <f>$Y24*SUM(Fasering!$D$5:$D$10)</f>
        <v>0</v>
      </c>
      <c r="AG24" s="75">
        <f>$Y24*SUM(Fasering!$D$5:$D$11)</f>
        <v>0</v>
      </c>
      <c r="AH24" s="5">
        <f>($AK$3+(I24+R24)*12*7.57%)*SUM(Fasering!$D$5)</f>
        <v>0</v>
      </c>
      <c r="AI24" s="9">
        <f>($AK$3+(J24+S24)*12*7.57%)*SUM(Fasering!$D$5:$D$6)</f>
        <v>504.3917205014626</v>
      </c>
      <c r="AJ24" s="9">
        <f>($AK$3+(K24+T24)*12*7.57%)*SUM(Fasering!$D$5:$D$7)</f>
        <v>840.26023305514775</v>
      </c>
      <c r="AK24" s="9">
        <f>($AK$3+(L24+U24)*12*7.57%)*SUM(Fasering!$D$5:$D$8)</f>
        <v>1210.0112084130208</v>
      </c>
      <c r="AL24" s="9">
        <f>($AK$3+(M24+V24)*12*7.57%)*SUM(Fasering!$D$5:$D$9)</f>
        <v>1613.6446465750807</v>
      </c>
      <c r="AM24" s="9">
        <f>($AK$3+(N24+W24)*12*7.57%)*SUM(Fasering!$D$5:$D$10)</f>
        <v>2050.1390081066402</v>
      </c>
      <c r="AN24" s="86">
        <f>($AK$3+(O24+X24)*12*7.57%)*SUM(Fasering!$D$5:$D$11)</f>
        <v>2521.4612036969997</v>
      </c>
      <c r="AO24" s="5">
        <f>($AK$3+(I24+AA24)*12*7.57%)*SUM(Fasering!$D$5)</f>
        <v>0</v>
      </c>
      <c r="AP24" s="9">
        <f>($AK$3+(J24+AB24)*12*7.57%)*SUM(Fasering!$D$5:$D$6)</f>
        <v>504.3917205014626</v>
      </c>
      <c r="AQ24" s="9">
        <f>($AK$3+(K24+AC24)*12*7.57%)*SUM(Fasering!$D$5:$D$7)</f>
        <v>840.26023305514775</v>
      </c>
      <c r="AR24" s="9">
        <f>($AK$3+(L24+AD24)*12*7.57%)*SUM(Fasering!$D$5:$D$8)</f>
        <v>1210.0112084130208</v>
      </c>
      <c r="AS24" s="9">
        <f>($AK$3+(M24+AE24)*12*7.57%)*SUM(Fasering!$D$5:$D$9)</f>
        <v>1613.6446465750807</v>
      </c>
      <c r="AT24" s="9">
        <f>($AK$3+(N24+AF24)*12*7.57%)*SUM(Fasering!$D$5:$D$10)</f>
        <v>2050.1390081066402</v>
      </c>
      <c r="AU24" s="86">
        <f>($AK$3+(O24+AG24)*12*7.57%)*SUM(Fasering!$D$5:$D$11)</f>
        <v>2521.4612036969997</v>
      </c>
    </row>
    <row r="25" spans="1:47" x14ac:dyDescent="0.3">
      <c r="A25" s="32">
        <f t="shared" si="7"/>
        <v>15</v>
      </c>
      <c r="B25" s="125">
        <v>23961.119999999999</v>
      </c>
      <c r="C25" s="126"/>
      <c r="D25" s="125">
        <f t="shared" si="0"/>
        <v>31616.697839999997</v>
      </c>
      <c r="E25" s="127">
        <f t="shared" si="1"/>
        <v>783.75746692480641</v>
      </c>
      <c r="F25" s="125">
        <f t="shared" si="2"/>
        <v>2634.7248199999999</v>
      </c>
      <c r="G25" s="127">
        <f t="shared" si="8"/>
        <v>65.313122243733872</v>
      </c>
      <c r="H25" s="63">
        <f>'L4'!$H$10</f>
        <v>1674.41</v>
      </c>
      <c r="I25" s="63">
        <f>GEW!$E$12+($F25-GEW!$E$12)*SUM(Fasering!$D$5)</f>
        <v>1786.2247433333332</v>
      </c>
      <c r="J25" s="63">
        <f>GEW!$E$12+($F25-GEW!$E$12)*SUM(Fasering!$D$5:$D$6)</f>
        <v>2005.616056266826</v>
      </c>
      <c r="K25" s="63">
        <f>GEW!$E$12+($F25-GEW!$E$12)*SUM(Fasering!$D$5:$D$7)</f>
        <v>2131.4944042186544</v>
      </c>
      <c r="L25" s="63">
        <f>GEW!$E$12+($F25-GEW!$E$12)*SUM(Fasering!$D$5:$D$8)</f>
        <v>2257.3727521704832</v>
      </c>
      <c r="M25" s="63">
        <f>GEW!$E$12+($F25-GEW!$E$12)*SUM(Fasering!$D$5:$D$9)</f>
        <v>2383.2511001223115</v>
      </c>
      <c r="N25" s="63">
        <f>GEW!$E$12+($F25-GEW!$E$12)*SUM(Fasering!$D$5:$D$10)</f>
        <v>2508.8464720481716</v>
      </c>
      <c r="O25" s="76">
        <f>GEW!$E$12+($F25-GEW!$E$12)*SUM(Fasering!$D$5:$D$11)</f>
        <v>2634.7248199999999</v>
      </c>
      <c r="P25" s="125">
        <f t="shared" si="3"/>
        <v>0</v>
      </c>
      <c r="Q25" s="127">
        <f t="shared" si="4"/>
        <v>0</v>
      </c>
      <c r="R25" s="45">
        <f>$P25*SUM(Fasering!$D$5)</f>
        <v>0</v>
      </c>
      <c r="S25" s="45">
        <f>$P25*SUM(Fasering!$D$5:$D$6)</f>
        <v>0</v>
      </c>
      <c r="T25" s="45">
        <f>$P25*SUM(Fasering!$D$5:$D$7)</f>
        <v>0</v>
      </c>
      <c r="U25" s="45">
        <f>$P25*SUM(Fasering!$D$5:$D$8)</f>
        <v>0</v>
      </c>
      <c r="V25" s="45">
        <f>$P25*SUM(Fasering!$D$5:$D$9)</f>
        <v>0</v>
      </c>
      <c r="W25" s="45">
        <f>$P25*SUM(Fasering!$D$5:$D$10)</f>
        <v>0</v>
      </c>
      <c r="X25" s="75">
        <f>$P25*SUM(Fasering!$D$5:$D$11)</f>
        <v>0</v>
      </c>
      <c r="Y25" s="125">
        <f t="shared" si="5"/>
        <v>0</v>
      </c>
      <c r="Z25" s="127">
        <f t="shared" si="6"/>
        <v>0</v>
      </c>
      <c r="AA25" s="74">
        <f>$Y25*SUM(Fasering!$D$5)</f>
        <v>0</v>
      </c>
      <c r="AB25" s="45">
        <f>$Y25*SUM(Fasering!$D$5:$D$6)</f>
        <v>0</v>
      </c>
      <c r="AC25" s="45">
        <f>$Y25*SUM(Fasering!$D$5:$D$7)</f>
        <v>0</v>
      </c>
      <c r="AD25" s="45">
        <f>$Y25*SUM(Fasering!$D$5:$D$8)</f>
        <v>0</v>
      </c>
      <c r="AE25" s="45">
        <f>$Y25*SUM(Fasering!$D$5:$D$9)</f>
        <v>0</v>
      </c>
      <c r="AF25" s="45">
        <f>$Y25*SUM(Fasering!$D$5:$D$10)</f>
        <v>0</v>
      </c>
      <c r="AG25" s="75">
        <f>$Y25*SUM(Fasering!$D$5:$D$11)</f>
        <v>0</v>
      </c>
      <c r="AH25" s="5">
        <f>($AK$3+(I25+R25)*12*7.57%)*SUM(Fasering!$D$5)</f>
        <v>0</v>
      </c>
      <c r="AI25" s="9">
        <f>($AK$3+(J25+S25)*12*7.57%)*SUM(Fasering!$D$5:$D$6)</f>
        <v>504.46077005825833</v>
      </c>
      <c r="AJ25" s="9">
        <f>($AK$3+(K25+T25)*12*7.57%)*SUM(Fasering!$D$5:$D$7)</f>
        <v>840.43124989518026</v>
      </c>
      <c r="AK25" s="9">
        <f>($AK$3+(L25+U25)*12*7.57%)*SUM(Fasering!$D$5:$D$8)</f>
        <v>1210.3296551191638</v>
      </c>
      <c r="AL25" s="9">
        <f>($AK$3+(M25+V25)*12*7.57%)*SUM(Fasering!$D$5:$D$9)</f>
        <v>1614.1559857302088</v>
      </c>
      <c r="AM25" s="9">
        <f>($AK$3+(N25+W25)*12*7.57%)*SUM(Fasering!$D$5:$D$10)</f>
        <v>2050.8881154833357</v>
      </c>
      <c r="AN25" s="86">
        <f>($AK$3+(O25+X25)*12*7.57%)*SUM(Fasering!$D$5:$D$11)</f>
        <v>2522.4940264880001</v>
      </c>
      <c r="AO25" s="5">
        <f>($AK$3+(I25+AA25)*12*7.57%)*SUM(Fasering!$D$5)</f>
        <v>0</v>
      </c>
      <c r="AP25" s="9">
        <f>($AK$3+(J25+AB25)*12*7.57%)*SUM(Fasering!$D$5:$D$6)</f>
        <v>504.46077005825833</v>
      </c>
      <c r="AQ25" s="9">
        <f>($AK$3+(K25+AC25)*12*7.57%)*SUM(Fasering!$D$5:$D$7)</f>
        <v>840.43124989518026</v>
      </c>
      <c r="AR25" s="9">
        <f>($AK$3+(L25+AD25)*12*7.57%)*SUM(Fasering!$D$5:$D$8)</f>
        <v>1210.3296551191638</v>
      </c>
      <c r="AS25" s="9">
        <f>($AK$3+(M25+AE25)*12*7.57%)*SUM(Fasering!$D$5:$D$9)</f>
        <v>1614.1559857302088</v>
      </c>
      <c r="AT25" s="9">
        <f>($AK$3+(N25+AF25)*12*7.57%)*SUM(Fasering!$D$5:$D$10)</f>
        <v>2050.8881154833357</v>
      </c>
      <c r="AU25" s="86">
        <f>($AK$3+(O25+AG25)*12*7.57%)*SUM(Fasering!$D$5:$D$11)</f>
        <v>2522.4940264880001</v>
      </c>
    </row>
    <row r="26" spans="1:47" x14ac:dyDescent="0.3">
      <c r="A26" s="32">
        <f t="shared" si="7"/>
        <v>16</v>
      </c>
      <c r="B26" s="125">
        <v>24912.06</v>
      </c>
      <c r="C26" s="126"/>
      <c r="D26" s="125">
        <f t="shared" si="0"/>
        <v>32871.463170000003</v>
      </c>
      <c r="E26" s="127">
        <f t="shared" si="1"/>
        <v>814.86228696650221</v>
      </c>
      <c r="F26" s="125">
        <f t="shared" si="2"/>
        <v>2739.2885974999999</v>
      </c>
      <c r="G26" s="127">
        <f t="shared" si="8"/>
        <v>67.905190580541841</v>
      </c>
      <c r="H26" s="63">
        <f>'L4'!$H$10</f>
        <v>1674.41</v>
      </c>
      <c r="I26" s="63">
        <f>GEW!$E$12+($F26-GEW!$E$12)*SUM(Fasering!$D$5)</f>
        <v>1786.2247433333332</v>
      </c>
      <c r="J26" s="63">
        <f>GEW!$E$12+($F26-GEW!$E$12)*SUM(Fasering!$D$5:$D$6)</f>
        <v>2032.6524526819353</v>
      </c>
      <c r="K26" s="63">
        <f>GEW!$E$12+($F26-GEW!$E$12)*SUM(Fasering!$D$5:$D$7)</f>
        <v>2174.0432512855195</v>
      </c>
      <c r="L26" s="63">
        <f>GEW!$E$12+($F26-GEW!$E$12)*SUM(Fasering!$D$5:$D$8)</f>
        <v>2315.4340498891038</v>
      </c>
      <c r="M26" s="63">
        <f>GEW!$E$12+($F26-GEW!$E$12)*SUM(Fasering!$D$5:$D$9)</f>
        <v>2456.824848492688</v>
      </c>
      <c r="N26" s="63">
        <f>GEW!$E$12+($F26-GEW!$E$12)*SUM(Fasering!$D$5:$D$10)</f>
        <v>2597.8977988964157</v>
      </c>
      <c r="O26" s="76">
        <f>GEW!$E$12+($F26-GEW!$E$12)*SUM(Fasering!$D$5:$D$11)</f>
        <v>2739.2885974999999</v>
      </c>
      <c r="P26" s="125">
        <f t="shared" si="3"/>
        <v>0</v>
      </c>
      <c r="Q26" s="127">
        <f t="shared" si="4"/>
        <v>0</v>
      </c>
      <c r="R26" s="45">
        <f>$P26*SUM(Fasering!$D$5)</f>
        <v>0</v>
      </c>
      <c r="S26" s="45">
        <f>$P26*SUM(Fasering!$D$5:$D$6)</f>
        <v>0</v>
      </c>
      <c r="T26" s="45">
        <f>$P26*SUM(Fasering!$D$5:$D$7)</f>
        <v>0</v>
      </c>
      <c r="U26" s="45">
        <f>$P26*SUM(Fasering!$D$5:$D$8)</f>
        <v>0</v>
      </c>
      <c r="V26" s="45">
        <f>$P26*SUM(Fasering!$D$5:$D$9)</f>
        <v>0</v>
      </c>
      <c r="W26" s="45">
        <f>$P26*SUM(Fasering!$D$5:$D$10)</f>
        <v>0</v>
      </c>
      <c r="X26" s="75">
        <f>$P26*SUM(Fasering!$D$5:$D$11)</f>
        <v>0</v>
      </c>
      <c r="Y26" s="125">
        <f t="shared" si="5"/>
        <v>0</v>
      </c>
      <c r="Z26" s="127">
        <f t="shared" si="6"/>
        <v>0</v>
      </c>
      <c r="AA26" s="74">
        <f>$Y26*SUM(Fasering!$D$5)</f>
        <v>0</v>
      </c>
      <c r="AB26" s="45">
        <f>$Y26*SUM(Fasering!$D$5:$D$6)</f>
        <v>0</v>
      </c>
      <c r="AC26" s="45">
        <f>$Y26*SUM(Fasering!$D$5:$D$7)</f>
        <v>0</v>
      </c>
      <c r="AD26" s="45">
        <f>$Y26*SUM(Fasering!$D$5:$D$8)</f>
        <v>0</v>
      </c>
      <c r="AE26" s="45">
        <f>$Y26*SUM(Fasering!$D$5:$D$9)</f>
        <v>0</v>
      </c>
      <c r="AF26" s="45">
        <f>$Y26*SUM(Fasering!$D$5:$D$10)</f>
        <v>0</v>
      </c>
      <c r="AG26" s="75">
        <f>$Y26*SUM(Fasering!$D$5:$D$11)</f>
        <v>0</v>
      </c>
      <c r="AH26" s="5">
        <f>($AK$3+(I26+R26)*12*7.57%)*SUM(Fasering!$D$5)</f>
        <v>0</v>
      </c>
      <c r="AI26" s="9">
        <f>($AK$3+(J26+S26)*12*7.57%)*SUM(Fasering!$D$5:$D$6)</f>
        <v>510.81105879514723</v>
      </c>
      <c r="AJ26" s="9">
        <f>($AK$3+(K26+T26)*12*7.57%)*SUM(Fasering!$D$5:$D$7)</f>
        <v>856.15917580045823</v>
      </c>
      <c r="AK26" s="9">
        <f>($AK$3+(L26+U26)*12*7.57%)*SUM(Fasering!$D$5:$D$8)</f>
        <v>1239.6162809160617</v>
      </c>
      <c r="AL26" s="9">
        <f>($AK$3+(M26+V26)*12*7.57%)*SUM(Fasering!$D$5:$D$9)</f>
        <v>1661.1823741419566</v>
      </c>
      <c r="AM26" s="9">
        <f>($AK$3+(N26+W26)*12*7.57%)*SUM(Fasering!$D$5:$D$10)</f>
        <v>2119.7813619818412</v>
      </c>
      <c r="AN26" s="86">
        <f>($AK$3+(O26+X26)*12*7.57%)*SUM(Fasering!$D$5:$D$11)</f>
        <v>2617.4797619690003</v>
      </c>
      <c r="AO26" s="5">
        <f>($AK$3+(I26+AA26)*12*7.57%)*SUM(Fasering!$D$5)</f>
        <v>0</v>
      </c>
      <c r="AP26" s="9">
        <f>($AK$3+(J26+AB26)*12*7.57%)*SUM(Fasering!$D$5:$D$6)</f>
        <v>510.81105879514723</v>
      </c>
      <c r="AQ26" s="9">
        <f>($AK$3+(K26+AC26)*12*7.57%)*SUM(Fasering!$D$5:$D$7)</f>
        <v>856.15917580045823</v>
      </c>
      <c r="AR26" s="9">
        <f>($AK$3+(L26+AD26)*12*7.57%)*SUM(Fasering!$D$5:$D$8)</f>
        <v>1239.6162809160617</v>
      </c>
      <c r="AS26" s="9">
        <f>($AK$3+(M26+AE26)*12*7.57%)*SUM(Fasering!$D$5:$D$9)</f>
        <v>1661.1823741419566</v>
      </c>
      <c r="AT26" s="9">
        <f>($AK$3+(N26+AF26)*12*7.57%)*SUM(Fasering!$D$5:$D$10)</f>
        <v>2119.7813619818412</v>
      </c>
      <c r="AU26" s="86">
        <f>($AK$3+(O26+AG26)*12*7.57%)*SUM(Fasering!$D$5:$D$11)</f>
        <v>2617.4797619690003</v>
      </c>
    </row>
    <row r="27" spans="1:47" x14ac:dyDescent="0.3">
      <c r="A27" s="32">
        <f t="shared" si="7"/>
        <v>17</v>
      </c>
      <c r="B27" s="125">
        <v>24922.38</v>
      </c>
      <c r="C27" s="126"/>
      <c r="D27" s="125">
        <f t="shared" si="0"/>
        <v>32885.080410000002</v>
      </c>
      <c r="E27" s="127">
        <f t="shared" si="1"/>
        <v>815.19984952863047</v>
      </c>
      <c r="F27" s="125">
        <f t="shared" si="2"/>
        <v>2740.4233675</v>
      </c>
      <c r="G27" s="127">
        <f t="shared" si="8"/>
        <v>67.933320794052534</v>
      </c>
      <c r="H27" s="63">
        <f>'L4'!$H$10</f>
        <v>1674.41</v>
      </c>
      <c r="I27" s="63">
        <f>GEW!$E$12+($F27-GEW!$E$12)*SUM(Fasering!$D$5)</f>
        <v>1786.2247433333332</v>
      </c>
      <c r="J27" s="63">
        <f>GEW!$E$12+($F27-GEW!$E$12)*SUM(Fasering!$D$5:$D$6)</f>
        <v>2032.9458630033057</v>
      </c>
      <c r="K27" s="63">
        <f>GEW!$E$12+($F27-GEW!$E$12)*SUM(Fasering!$D$5:$D$7)</f>
        <v>2174.5050092321094</v>
      </c>
      <c r="L27" s="63">
        <f>GEW!$E$12+($F27-GEW!$E$12)*SUM(Fasering!$D$5:$D$8)</f>
        <v>2316.0641554609128</v>
      </c>
      <c r="M27" s="63">
        <f>GEW!$E$12+($F27-GEW!$E$12)*SUM(Fasering!$D$5:$D$9)</f>
        <v>2457.6233016897168</v>
      </c>
      <c r="N27" s="63">
        <f>GEW!$E$12+($F27-GEW!$E$12)*SUM(Fasering!$D$5:$D$10)</f>
        <v>2598.8642212711966</v>
      </c>
      <c r="O27" s="76">
        <f>GEW!$E$12+($F27-GEW!$E$12)*SUM(Fasering!$D$5:$D$11)</f>
        <v>2740.4233675</v>
      </c>
      <c r="P27" s="125">
        <f t="shared" si="3"/>
        <v>0</v>
      </c>
      <c r="Q27" s="127">
        <f t="shared" si="4"/>
        <v>0</v>
      </c>
      <c r="R27" s="45">
        <f>$P27*SUM(Fasering!$D$5)</f>
        <v>0</v>
      </c>
      <c r="S27" s="45">
        <f>$P27*SUM(Fasering!$D$5:$D$6)</f>
        <v>0</v>
      </c>
      <c r="T27" s="45">
        <f>$P27*SUM(Fasering!$D$5:$D$7)</f>
        <v>0</v>
      </c>
      <c r="U27" s="45">
        <f>$P27*SUM(Fasering!$D$5:$D$8)</f>
        <v>0</v>
      </c>
      <c r="V27" s="45">
        <f>$P27*SUM(Fasering!$D$5:$D$9)</f>
        <v>0</v>
      </c>
      <c r="W27" s="45">
        <f>$P27*SUM(Fasering!$D$5:$D$10)</f>
        <v>0</v>
      </c>
      <c r="X27" s="75">
        <f>$P27*SUM(Fasering!$D$5:$D$11)</f>
        <v>0</v>
      </c>
      <c r="Y27" s="125">
        <f t="shared" si="5"/>
        <v>0</v>
      </c>
      <c r="Z27" s="127">
        <f t="shared" si="6"/>
        <v>0</v>
      </c>
      <c r="AA27" s="74">
        <f>$Y27*SUM(Fasering!$D$5)</f>
        <v>0</v>
      </c>
      <c r="AB27" s="45">
        <f>$Y27*SUM(Fasering!$D$5:$D$6)</f>
        <v>0</v>
      </c>
      <c r="AC27" s="45">
        <f>$Y27*SUM(Fasering!$D$5:$D$7)</f>
        <v>0</v>
      </c>
      <c r="AD27" s="45">
        <f>$Y27*SUM(Fasering!$D$5:$D$8)</f>
        <v>0</v>
      </c>
      <c r="AE27" s="45">
        <f>$Y27*SUM(Fasering!$D$5:$D$9)</f>
        <v>0</v>
      </c>
      <c r="AF27" s="45">
        <f>$Y27*SUM(Fasering!$D$5:$D$10)</f>
        <v>0</v>
      </c>
      <c r="AG27" s="75">
        <f>$Y27*SUM(Fasering!$D$5:$D$11)</f>
        <v>0</v>
      </c>
      <c r="AH27" s="5">
        <f>($AK$3+(I27+R27)*12*7.57%)*SUM(Fasering!$D$5)</f>
        <v>0</v>
      </c>
      <c r="AI27" s="9">
        <f>($AK$3+(J27+S27)*12*7.57%)*SUM(Fasering!$D$5:$D$6)</f>
        <v>510.87997479380613</v>
      </c>
      <c r="AJ27" s="9">
        <f>($AK$3+(K27+T27)*12*7.57%)*SUM(Fasering!$D$5:$D$7)</f>
        <v>856.32986185356629</v>
      </c>
      <c r="AK27" s="9">
        <f>($AK$3+(L27+U27)*12*7.57%)*SUM(Fasering!$D$5:$D$8)</f>
        <v>1239.9341116711289</v>
      </c>
      <c r="AL27" s="9">
        <f>($AK$3+(M27+V27)*12*7.57%)*SUM(Fasering!$D$5:$D$9)</f>
        <v>1661.6927242464947</v>
      </c>
      <c r="AM27" s="9">
        <f>($AK$3+(N27+W27)*12*7.57%)*SUM(Fasering!$D$5:$D$10)</f>
        <v>2120.5290204080979</v>
      </c>
      <c r="AN27" s="86">
        <f>($AK$3+(O27+X27)*12*7.57%)*SUM(Fasering!$D$5:$D$11)</f>
        <v>2618.5105870370003</v>
      </c>
      <c r="AO27" s="5">
        <f>($AK$3+(I27+AA27)*12*7.57%)*SUM(Fasering!$D$5)</f>
        <v>0</v>
      </c>
      <c r="AP27" s="9">
        <f>($AK$3+(J27+AB27)*12*7.57%)*SUM(Fasering!$D$5:$D$6)</f>
        <v>510.87997479380613</v>
      </c>
      <c r="AQ27" s="9">
        <f>($AK$3+(K27+AC27)*12*7.57%)*SUM(Fasering!$D$5:$D$7)</f>
        <v>856.32986185356629</v>
      </c>
      <c r="AR27" s="9">
        <f>($AK$3+(L27+AD27)*12*7.57%)*SUM(Fasering!$D$5:$D$8)</f>
        <v>1239.9341116711289</v>
      </c>
      <c r="AS27" s="9">
        <f>($AK$3+(M27+AE27)*12*7.57%)*SUM(Fasering!$D$5:$D$9)</f>
        <v>1661.6927242464947</v>
      </c>
      <c r="AT27" s="9">
        <f>($AK$3+(N27+AF27)*12*7.57%)*SUM(Fasering!$D$5:$D$10)</f>
        <v>2120.5290204080979</v>
      </c>
      <c r="AU27" s="86">
        <f>($AK$3+(O27+AG27)*12*7.57%)*SUM(Fasering!$D$5:$D$11)</f>
        <v>2618.5105870370003</v>
      </c>
    </row>
    <row r="28" spans="1:47" x14ac:dyDescent="0.3">
      <c r="A28" s="32">
        <f t="shared" si="7"/>
        <v>18</v>
      </c>
      <c r="B28" s="125">
        <v>25873.32</v>
      </c>
      <c r="C28" s="126"/>
      <c r="D28" s="125">
        <f t="shared" si="0"/>
        <v>34139.845739999997</v>
      </c>
      <c r="E28" s="127">
        <f t="shared" si="1"/>
        <v>846.30466957032604</v>
      </c>
      <c r="F28" s="125">
        <f t="shared" si="2"/>
        <v>2844.9871450000001</v>
      </c>
      <c r="G28" s="127">
        <f t="shared" si="8"/>
        <v>70.525389130860518</v>
      </c>
      <c r="H28" s="63">
        <f>'L4'!$H$10</f>
        <v>1674.41</v>
      </c>
      <c r="I28" s="63">
        <f>GEW!$E$12+($F28-GEW!$E$12)*SUM(Fasering!$D$5)</f>
        <v>1786.2247433333332</v>
      </c>
      <c r="J28" s="63">
        <f>GEW!$E$12+($F28-GEW!$E$12)*SUM(Fasering!$D$5:$D$6)</f>
        <v>2059.9822594184152</v>
      </c>
      <c r="K28" s="63">
        <f>GEW!$E$12+($F28-GEW!$E$12)*SUM(Fasering!$D$5:$D$7)</f>
        <v>2217.0538562989741</v>
      </c>
      <c r="L28" s="63">
        <f>GEW!$E$12+($F28-GEW!$E$12)*SUM(Fasering!$D$5:$D$8)</f>
        <v>2374.1254531795335</v>
      </c>
      <c r="M28" s="63">
        <f>GEW!$E$12+($F28-GEW!$E$12)*SUM(Fasering!$D$5:$D$9)</f>
        <v>2531.1970500600928</v>
      </c>
      <c r="N28" s="63">
        <f>GEW!$E$12+($F28-GEW!$E$12)*SUM(Fasering!$D$5:$D$10)</f>
        <v>2687.9155481194412</v>
      </c>
      <c r="O28" s="76">
        <f>GEW!$E$12+($F28-GEW!$E$12)*SUM(Fasering!$D$5:$D$11)</f>
        <v>2844.9871450000001</v>
      </c>
      <c r="P28" s="125">
        <f t="shared" si="3"/>
        <v>0</v>
      </c>
      <c r="Q28" s="127">
        <f t="shared" si="4"/>
        <v>0</v>
      </c>
      <c r="R28" s="45">
        <f>$P28*SUM(Fasering!$D$5)</f>
        <v>0</v>
      </c>
      <c r="S28" s="45">
        <f>$P28*SUM(Fasering!$D$5:$D$6)</f>
        <v>0</v>
      </c>
      <c r="T28" s="45">
        <f>$P28*SUM(Fasering!$D$5:$D$7)</f>
        <v>0</v>
      </c>
      <c r="U28" s="45">
        <f>$P28*SUM(Fasering!$D$5:$D$8)</f>
        <v>0</v>
      </c>
      <c r="V28" s="45">
        <f>$P28*SUM(Fasering!$D$5:$D$9)</f>
        <v>0</v>
      </c>
      <c r="W28" s="45">
        <f>$P28*SUM(Fasering!$D$5:$D$10)</f>
        <v>0</v>
      </c>
      <c r="X28" s="75">
        <f>$P28*SUM(Fasering!$D$5:$D$11)</f>
        <v>0</v>
      </c>
      <c r="Y28" s="125">
        <f t="shared" si="5"/>
        <v>0</v>
      </c>
      <c r="Z28" s="127">
        <f t="shared" si="6"/>
        <v>0</v>
      </c>
      <c r="AA28" s="74">
        <f>$Y28*SUM(Fasering!$D$5)</f>
        <v>0</v>
      </c>
      <c r="AB28" s="45">
        <f>$Y28*SUM(Fasering!$D$5:$D$6)</f>
        <v>0</v>
      </c>
      <c r="AC28" s="45">
        <f>$Y28*SUM(Fasering!$D$5:$D$7)</f>
        <v>0</v>
      </c>
      <c r="AD28" s="45">
        <f>$Y28*SUM(Fasering!$D$5:$D$8)</f>
        <v>0</v>
      </c>
      <c r="AE28" s="45">
        <f>$Y28*SUM(Fasering!$D$5:$D$9)</f>
        <v>0</v>
      </c>
      <c r="AF28" s="45">
        <f>$Y28*SUM(Fasering!$D$5:$D$10)</f>
        <v>0</v>
      </c>
      <c r="AG28" s="75">
        <f>$Y28*SUM(Fasering!$D$5:$D$11)</f>
        <v>0</v>
      </c>
      <c r="AH28" s="5">
        <f>($AK$3+(I28+R28)*12*7.57%)*SUM(Fasering!$D$5)</f>
        <v>0</v>
      </c>
      <c r="AI28" s="9">
        <f>($AK$3+(J28+S28)*12*7.57%)*SUM(Fasering!$D$5:$D$6)</f>
        <v>517.2302635306952</v>
      </c>
      <c r="AJ28" s="9">
        <f>($AK$3+(K28+T28)*12*7.57%)*SUM(Fasering!$D$5:$D$7)</f>
        <v>872.05778775884403</v>
      </c>
      <c r="AK28" s="9">
        <f>($AK$3+(L28+U28)*12*7.57%)*SUM(Fasering!$D$5:$D$8)</f>
        <v>1269.2207374680265</v>
      </c>
      <c r="AL28" s="9">
        <f>($AK$3+(M28+V28)*12*7.57%)*SUM(Fasering!$D$5:$D$9)</f>
        <v>1708.7191126582422</v>
      </c>
      <c r="AM28" s="9">
        <f>($AK$3+(N28+W28)*12*7.57%)*SUM(Fasering!$D$5:$D$10)</f>
        <v>2189.4222669066035</v>
      </c>
      <c r="AN28" s="86">
        <f>($AK$3+(O28+X28)*12*7.57%)*SUM(Fasering!$D$5:$D$11)</f>
        <v>2713.4963225180004</v>
      </c>
      <c r="AO28" s="5">
        <f>($AK$3+(I28+AA28)*12*7.57%)*SUM(Fasering!$D$5)</f>
        <v>0</v>
      </c>
      <c r="AP28" s="9">
        <f>($AK$3+(J28+AB28)*12*7.57%)*SUM(Fasering!$D$5:$D$6)</f>
        <v>517.2302635306952</v>
      </c>
      <c r="AQ28" s="9">
        <f>($AK$3+(K28+AC28)*12*7.57%)*SUM(Fasering!$D$5:$D$7)</f>
        <v>872.05778775884403</v>
      </c>
      <c r="AR28" s="9">
        <f>($AK$3+(L28+AD28)*12*7.57%)*SUM(Fasering!$D$5:$D$8)</f>
        <v>1269.2207374680265</v>
      </c>
      <c r="AS28" s="9">
        <f>($AK$3+(M28+AE28)*12*7.57%)*SUM(Fasering!$D$5:$D$9)</f>
        <v>1708.7191126582422</v>
      </c>
      <c r="AT28" s="9">
        <f>($AK$3+(N28+AF28)*12*7.57%)*SUM(Fasering!$D$5:$D$10)</f>
        <v>2189.4222669066035</v>
      </c>
      <c r="AU28" s="86">
        <f>($AK$3+(O28+AG28)*12*7.57%)*SUM(Fasering!$D$5:$D$11)</f>
        <v>2713.4963225180004</v>
      </c>
    </row>
    <row r="29" spans="1:47" x14ac:dyDescent="0.3">
      <c r="A29" s="32">
        <f t="shared" si="7"/>
        <v>19</v>
      </c>
      <c r="B29" s="125">
        <v>25883.67</v>
      </c>
      <c r="C29" s="126"/>
      <c r="D29" s="125">
        <f t="shared" si="0"/>
        <v>34153.502564999995</v>
      </c>
      <c r="E29" s="127">
        <f t="shared" si="1"/>
        <v>846.64321341897221</v>
      </c>
      <c r="F29" s="125">
        <f t="shared" si="2"/>
        <v>2846.1252137499996</v>
      </c>
      <c r="G29" s="127">
        <f t="shared" si="8"/>
        <v>70.553601118247684</v>
      </c>
      <c r="H29" s="63">
        <f>'L4'!$H$10</f>
        <v>1674.41</v>
      </c>
      <c r="I29" s="63">
        <f>GEW!$E$12+($F29-GEW!$E$12)*SUM(Fasering!$D$5)</f>
        <v>1786.2247433333332</v>
      </c>
      <c r="J29" s="63">
        <f>GEW!$E$12+($F29-GEW!$E$12)*SUM(Fasering!$D$5:$D$6)</f>
        <v>2060.276522676766</v>
      </c>
      <c r="K29" s="63">
        <f>GEW!$E$12+($F29-GEW!$E$12)*SUM(Fasering!$D$5:$D$7)</f>
        <v>2217.5169565651759</v>
      </c>
      <c r="L29" s="63">
        <f>GEW!$E$12+($F29-GEW!$E$12)*SUM(Fasering!$D$5:$D$8)</f>
        <v>2374.7573904535861</v>
      </c>
      <c r="M29" s="63">
        <f>GEW!$E$12+($F29-GEW!$E$12)*SUM(Fasering!$D$5:$D$9)</f>
        <v>2531.997824341996</v>
      </c>
      <c r="N29" s="63">
        <f>GEW!$E$12+($F29-GEW!$E$12)*SUM(Fasering!$D$5:$D$10)</f>
        <v>2688.8847798615898</v>
      </c>
      <c r="O29" s="76">
        <f>GEW!$E$12+($F29-GEW!$E$12)*SUM(Fasering!$D$5:$D$11)</f>
        <v>2846.1252137499996</v>
      </c>
      <c r="P29" s="125">
        <f t="shared" si="3"/>
        <v>0</v>
      </c>
      <c r="Q29" s="127">
        <f t="shared" si="4"/>
        <v>0</v>
      </c>
      <c r="R29" s="45">
        <f>$P29*SUM(Fasering!$D$5)</f>
        <v>0</v>
      </c>
      <c r="S29" s="45">
        <f>$P29*SUM(Fasering!$D$5:$D$6)</f>
        <v>0</v>
      </c>
      <c r="T29" s="45">
        <f>$P29*SUM(Fasering!$D$5:$D$7)</f>
        <v>0</v>
      </c>
      <c r="U29" s="45">
        <f>$P29*SUM(Fasering!$D$5:$D$8)</f>
        <v>0</v>
      </c>
      <c r="V29" s="45">
        <f>$P29*SUM(Fasering!$D$5:$D$9)</f>
        <v>0</v>
      </c>
      <c r="W29" s="45">
        <f>$P29*SUM(Fasering!$D$5:$D$10)</f>
        <v>0</v>
      </c>
      <c r="X29" s="75">
        <f>$P29*SUM(Fasering!$D$5:$D$11)</f>
        <v>0</v>
      </c>
      <c r="Y29" s="125">
        <f t="shared" si="5"/>
        <v>0</v>
      </c>
      <c r="Z29" s="127">
        <f t="shared" si="6"/>
        <v>0</v>
      </c>
      <c r="AA29" s="74">
        <f>$Y29*SUM(Fasering!$D$5)</f>
        <v>0</v>
      </c>
      <c r="AB29" s="45">
        <f>$Y29*SUM(Fasering!$D$5:$D$6)</f>
        <v>0</v>
      </c>
      <c r="AC29" s="45">
        <f>$Y29*SUM(Fasering!$D$5:$D$7)</f>
        <v>0</v>
      </c>
      <c r="AD29" s="45">
        <f>$Y29*SUM(Fasering!$D$5:$D$8)</f>
        <v>0</v>
      </c>
      <c r="AE29" s="45">
        <f>$Y29*SUM(Fasering!$D$5:$D$9)</f>
        <v>0</v>
      </c>
      <c r="AF29" s="45">
        <f>$Y29*SUM(Fasering!$D$5:$D$10)</f>
        <v>0</v>
      </c>
      <c r="AG29" s="75">
        <f>$Y29*SUM(Fasering!$D$5:$D$11)</f>
        <v>0</v>
      </c>
      <c r="AH29" s="5">
        <f>($AK$3+(I29+R29)*12*7.57%)*SUM(Fasering!$D$5)</f>
        <v>0</v>
      </c>
      <c r="AI29" s="9">
        <f>($AK$3+(J29+S29)*12*7.57%)*SUM(Fasering!$D$5:$D$6)</f>
        <v>517.29937986655932</v>
      </c>
      <c r="AJ29" s="9">
        <f>($AK$3+(K29+T29)*12*7.57%)*SUM(Fasering!$D$5:$D$7)</f>
        <v>872.22896999233876</v>
      </c>
      <c r="AK29" s="9">
        <f>($AK$3+(L29+U29)*12*7.57%)*SUM(Fasering!$D$5:$D$8)</f>
        <v>1269.5394921497077</v>
      </c>
      <c r="AL29" s="9">
        <f>($AK$3+(M29+V29)*12*7.57%)*SUM(Fasering!$D$5:$D$9)</f>
        <v>1709.230946338665</v>
      </c>
      <c r="AM29" s="9">
        <f>($AK$3+(N29+W29)*12*7.57%)*SUM(Fasering!$D$5:$D$10)</f>
        <v>2190.1720987585177</v>
      </c>
      <c r="AN29" s="86">
        <f>($AK$3+(O29+X29)*12*7.57%)*SUM(Fasering!$D$5:$D$11)</f>
        <v>2714.5301441705001</v>
      </c>
      <c r="AO29" s="5">
        <f>($AK$3+(I29+AA29)*12*7.57%)*SUM(Fasering!$D$5)</f>
        <v>0</v>
      </c>
      <c r="AP29" s="9">
        <f>($AK$3+(J29+AB29)*12*7.57%)*SUM(Fasering!$D$5:$D$6)</f>
        <v>517.29937986655932</v>
      </c>
      <c r="AQ29" s="9">
        <f>($AK$3+(K29+AC29)*12*7.57%)*SUM(Fasering!$D$5:$D$7)</f>
        <v>872.22896999233876</v>
      </c>
      <c r="AR29" s="9">
        <f>($AK$3+(L29+AD29)*12*7.57%)*SUM(Fasering!$D$5:$D$8)</f>
        <v>1269.5394921497077</v>
      </c>
      <c r="AS29" s="9">
        <f>($AK$3+(M29+AE29)*12*7.57%)*SUM(Fasering!$D$5:$D$9)</f>
        <v>1709.230946338665</v>
      </c>
      <c r="AT29" s="9">
        <f>($AK$3+(N29+AF29)*12*7.57%)*SUM(Fasering!$D$5:$D$10)</f>
        <v>2190.1720987585177</v>
      </c>
      <c r="AU29" s="86">
        <f>($AK$3+(O29+AG29)*12*7.57%)*SUM(Fasering!$D$5:$D$11)</f>
        <v>2714.5301441705001</v>
      </c>
    </row>
    <row r="30" spans="1:47" x14ac:dyDescent="0.3">
      <c r="A30" s="32">
        <f t="shared" si="7"/>
        <v>20</v>
      </c>
      <c r="B30" s="125">
        <v>26834.61</v>
      </c>
      <c r="C30" s="126"/>
      <c r="D30" s="125">
        <f t="shared" si="0"/>
        <v>35408.267894999997</v>
      </c>
      <c r="E30" s="127">
        <f t="shared" si="1"/>
        <v>877.7480334606679</v>
      </c>
      <c r="F30" s="125">
        <f t="shared" si="2"/>
        <v>2950.6889912500001</v>
      </c>
      <c r="G30" s="127">
        <f t="shared" si="8"/>
        <v>73.145669455055668</v>
      </c>
      <c r="H30" s="63">
        <f>'L4'!$H$10</f>
        <v>1674.41</v>
      </c>
      <c r="I30" s="63">
        <f>GEW!$E$12+($F30-GEW!$E$12)*SUM(Fasering!$D$5)</f>
        <v>1786.2247433333332</v>
      </c>
      <c r="J30" s="63">
        <f>GEW!$E$12+($F30-GEW!$E$12)*SUM(Fasering!$D$5:$D$6)</f>
        <v>2087.3129190918753</v>
      </c>
      <c r="K30" s="63">
        <f>GEW!$E$12+($F30-GEW!$E$12)*SUM(Fasering!$D$5:$D$7)</f>
        <v>2260.065803632041</v>
      </c>
      <c r="L30" s="63">
        <f>GEW!$E$12+($F30-GEW!$E$12)*SUM(Fasering!$D$5:$D$8)</f>
        <v>2432.8186881722067</v>
      </c>
      <c r="M30" s="63">
        <f>GEW!$E$12+($F30-GEW!$E$12)*SUM(Fasering!$D$5:$D$9)</f>
        <v>2605.5715727123729</v>
      </c>
      <c r="N30" s="63">
        <f>GEW!$E$12+($F30-GEW!$E$12)*SUM(Fasering!$D$5:$D$10)</f>
        <v>2777.9361067098343</v>
      </c>
      <c r="O30" s="76">
        <f>GEW!$E$12+($F30-GEW!$E$12)*SUM(Fasering!$D$5:$D$11)</f>
        <v>2950.6889912500001</v>
      </c>
      <c r="P30" s="125">
        <f t="shared" si="3"/>
        <v>0</v>
      </c>
      <c r="Q30" s="127">
        <f t="shared" si="4"/>
        <v>0</v>
      </c>
      <c r="R30" s="45">
        <f>$P30*SUM(Fasering!$D$5)</f>
        <v>0</v>
      </c>
      <c r="S30" s="45">
        <f>$P30*SUM(Fasering!$D$5:$D$6)</f>
        <v>0</v>
      </c>
      <c r="T30" s="45">
        <f>$P30*SUM(Fasering!$D$5:$D$7)</f>
        <v>0</v>
      </c>
      <c r="U30" s="45">
        <f>$P30*SUM(Fasering!$D$5:$D$8)</f>
        <v>0</v>
      </c>
      <c r="V30" s="45">
        <f>$P30*SUM(Fasering!$D$5:$D$9)</f>
        <v>0</v>
      </c>
      <c r="W30" s="45">
        <f>$P30*SUM(Fasering!$D$5:$D$10)</f>
        <v>0</v>
      </c>
      <c r="X30" s="75">
        <f>$P30*SUM(Fasering!$D$5:$D$11)</f>
        <v>0</v>
      </c>
      <c r="Y30" s="125">
        <f t="shared" si="5"/>
        <v>0</v>
      </c>
      <c r="Z30" s="127">
        <f t="shared" si="6"/>
        <v>0</v>
      </c>
      <c r="AA30" s="74">
        <f>$Y30*SUM(Fasering!$D$5)</f>
        <v>0</v>
      </c>
      <c r="AB30" s="45">
        <f>$Y30*SUM(Fasering!$D$5:$D$6)</f>
        <v>0</v>
      </c>
      <c r="AC30" s="45">
        <f>$Y30*SUM(Fasering!$D$5:$D$7)</f>
        <v>0</v>
      </c>
      <c r="AD30" s="45">
        <f>$Y30*SUM(Fasering!$D$5:$D$8)</f>
        <v>0</v>
      </c>
      <c r="AE30" s="45">
        <f>$Y30*SUM(Fasering!$D$5:$D$9)</f>
        <v>0</v>
      </c>
      <c r="AF30" s="45">
        <f>$Y30*SUM(Fasering!$D$5:$D$10)</f>
        <v>0</v>
      </c>
      <c r="AG30" s="75">
        <f>$Y30*SUM(Fasering!$D$5:$D$11)</f>
        <v>0</v>
      </c>
      <c r="AH30" s="5">
        <f>($AK$3+(I30+R30)*12*7.57%)*SUM(Fasering!$D$5)</f>
        <v>0</v>
      </c>
      <c r="AI30" s="9">
        <f>($AK$3+(J30+S30)*12*7.57%)*SUM(Fasering!$D$5:$D$6)</f>
        <v>523.64966860344828</v>
      </c>
      <c r="AJ30" s="9">
        <f>($AK$3+(K30+T30)*12*7.57%)*SUM(Fasering!$D$5:$D$7)</f>
        <v>887.95689589761685</v>
      </c>
      <c r="AK30" s="9">
        <f>($AK$3+(L30+U30)*12*7.57%)*SUM(Fasering!$D$5:$D$8)</f>
        <v>1298.8261179466049</v>
      </c>
      <c r="AL30" s="9">
        <f>($AK$3+(M30+V30)*12*7.57%)*SUM(Fasering!$D$5:$D$9)</f>
        <v>1756.2573347504131</v>
      </c>
      <c r="AM30" s="9">
        <f>($AK$3+(N30+W30)*12*7.57%)*SUM(Fasering!$D$5:$D$10)</f>
        <v>2259.0653452570236</v>
      </c>
      <c r="AN30" s="86">
        <f>($AK$3+(O30+X30)*12*7.57%)*SUM(Fasering!$D$5:$D$11)</f>
        <v>2809.5158796515002</v>
      </c>
      <c r="AO30" s="5">
        <f>($AK$3+(I30+AA30)*12*7.57%)*SUM(Fasering!$D$5)</f>
        <v>0</v>
      </c>
      <c r="AP30" s="9">
        <f>($AK$3+(J30+AB30)*12*7.57%)*SUM(Fasering!$D$5:$D$6)</f>
        <v>523.64966860344828</v>
      </c>
      <c r="AQ30" s="9">
        <f>($AK$3+(K30+AC30)*12*7.57%)*SUM(Fasering!$D$5:$D$7)</f>
        <v>887.95689589761685</v>
      </c>
      <c r="AR30" s="9">
        <f>($AK$3+(L30+AD30)*12*7.57%)*SUM(Fasering!$D$5:$D$8)</f>
        <v>1298.8261179466049</v>
      </c>
      <c r="AS30" s="9">
        <f>($AK$3+(M30+AE30)*12*7.57%)*SUM(Fasering!$D$5:$D$9)</f>
        <v>1756.2573347504131</v>
      </c>
      <c r="AT30" s="9">
        <f>($AK$3+(N30+AF30)*12*7.57%)*SUM(Fasering!$D$5:$D$10)</f>
        <v>2259.0653452570236</v>
      </c>
      <c r="AU30" s="86">
        <f>($AK$3+(O30+AG30)*12*7.57%)*SUM(Fasering!$D$5:$D$11)</f>
        <v>2809.5158796515002</v>
      </c>
    </row>
    <row r="31" spans="1:47" x14ac:dyDescent="0.3">
      <c r="A31" s="32">
        <f t="shared" si="7"/>
        <v>21</v>
      </c>
      <c r="B31" s="125">
        <v>26844.92</v>
      </c>
      <c r="C31" s="126"/>
      <c r="D31" s="125">
        <f t="shared" si="0"/>
        <v>35421.871939999997</v>
      </c>
      <c r="E31" s="127">
        <f t="shared" si="1"/>
        <v>878.08526892729026</v>
      </c>
      <c r="F31" s="125">
        <f t="shared" si="2"/>
        <v>2951.8226616666661</v>
      </c>
      <c r="G31" s="127">
        <f t="shared" si="8"/>
        <v>73.173772410607512</v>
      </c>
      <c r="H31" s="63">
        <f>'L4'!$H$10</f>
        <v>1674.41</v>
      </c>
      <c r="I31" s="63">
        <f>GEW!$E$12+($F31-GEW!$E$12)*SUM(Fasering!$D$5)</f>
        <v>1786.2247433333332</v>
      </c>
      <c r="J31" s="63">
        <f>GEW!$E$12+($F31-GEW!$E$12)*SUM(Fasering!$D$5:$D$6)</f>
        <v>2087.6060451009189</v>
      </c>
      <c r="K31" s="63">
        <f>GEW!$E$12+($F31-GEW!$E$12)*SUM(Fasering!$D$5:$D$7)</f>
        <v>2260.5271141387598</v>
      </c>
      <c r="L31" s="63">
        <f>GEW!$E$12+($F31-GEW!$E$12)*SUM(Fasering!$D$5:$D$8)</f>
        <v>2433.4481831766011</v>
      </c>
      <c r="M31" s="63">
        <f>GEW!$E$12+($F31-GEW!$E$12)*SUM(Fasering!$D$5:$D$9)</f>
        <v>2606.3692522144424</v>
      </c>
      <c r="N31" s="63">
        <f>GEW!$E$12+($F31-GEW!$E$12)*SUM(Fasering!$D$5:$D$10)</f>
        <v>2778.9015926288248</v>
      </c>
      <c r="O31" s="76">
        <f>GEW!$E$12+($F31-GEW!$E$12)*SUM(Fasering!$D$5:$D$11)</f>
        <v>2951.8226616666661</v>
      </c>
      <c r="P31" s="125">
        <f t="shared" si="3"/>
        <v>0</v>
      </c>
      <c r="Q31" s="127">
        <f t="shared" si="4"/>
        <v>0</v>
      </c>
      <c r="R31" s="45">
        <f>$P31*SUM(Fasering!$D$5)</f>
        <v>0</v>
      </c>
      <c r="S31" s="45">
        <f>$P31*SUM(Fasering!$D$5:$D$6)</f>
        <v>0</v>
      </c>
      <c r="T31" s="45">
        <f>$P31*SUM(Fasering!$D$5:$D$7)</f>
        <v>0</v>
      </c>
      <c r="U31" s="45">
        <f>$P31*SUM(Fasering!$D$5:$D$8)</f>
        <v>0</v>
      </c>
      <c r="V31" s="45">
        <f>$P31*SUM(Fasering!$D$5:$D$9)</f>
        <v>0</v>
      </c>
      <c r="W31" s="45">
        <f>$P31*SUM(Fasering!$D$5:$D$10)</f>
        <v>0</v>
      </c>
      <c r="X31" s="75">
        <f>$P31*SUM(Fasering!$D$5:$D$11)</f>
        <v>0</v>
      </c>
      <c r="Y31" s="125">
        <f t="shared" si="5"/>
        <v>0</v>
      </c>
      <c r="Z31" s="127">
        <f t="shared" si="6"/>
        <v>0</v>
      </c>
      <c r="AA31" s="74">
        <f>$Y31*SUM(Fasering!$D$5)</f>
        <v>0</v>
      </c>
      <c r="AB31" s="45">
        <f>$Y31*SUM(Fasering!$D$5:$D$6)</f>
        <v>0</v>
      </c>
      <c r="AC31" s="45">
        <f>$Y31*SUM(Fasering!$D$5:$D$7)</f>
        <v>0</v>
      </c>
      <c r="AD31" s="45">
        <f>$Y31*SUM(Fasering!$D$5:$D$8)</f>
        <v>0</v>
      </c>
      <c r="AE31" s="45">
        <f>$Y31*SUM(Fasering!$D$5:$D$9)</f>
        <v>0</v>
      </c>
      <c r="AF31" s="45">
        <f>$Y31*SUM(Fasering!$D$5:$D$10)</f>
        <v>0</v>
      </c>
      <c r="AG31" s="75">
        <f>$Y31*SUM(Fasering!$D$5:$D$11)</f>
        <v>0</v>
      </c>
      <c r="AH31" s="5">
        <f>($AK$3+(I31+R31)*12*7.57%)*SUM(Fasering!$D$5)</f>
        <v>0</v>
      </c>
      <c r="AI31" s="9">
        <f>($AK$3+(J31+S31)*12*7.57%)*SUM(Fasering!$D$5:$D$6)</f>
        <v>523.71851782303872</v>
      </c>
      <c r="AJ31" s="9">
        <f>($AK$3+(K31+T31)*12*7.57%)*SUM(Fasering!$D$5:$D$7)</f>
        <v>888.12741655726222</v>
      </c>
      <c r="AK31" s="9">
        <f>($AK$3+(L31+U31)*12*7.57%)*SUM(Fasering!$D$5:$D$8)</f>
        <v>1299.1436407261347</v>
      </c>
      <c r="AL31" s="9">
        <f>($AK$3+(M31+V31)*12*7.57%)*SUM(Fasering!$D$5:$D$9)</f>
        <v>1756.767190329655</v>
      </c>
      <c r="AM31" s="9">
        <f>($AK$3+(N31+W31)*12*7.57%)*SUM(Fasering!$D$5:$D$10)</f>
        <v>2259.8122792080603</v>
      </c>
      <c r="AN31" s="86">
        <f>($AK$3+(O31+X31)*12*7.57%)*SUM(Fasering!$D$5:$D$11)</f>
        <v>2810.545705858</v>
      </c>
      <c r="AO31" s="5">
        <f>($AK$3+(I31+AA31)*12*7.57%)*SUM(Fasering!$D$5)</f>
        <v>0</v>
      </c>
      <c r="AP31" s="9">
        <f>($AK$3+(J31+AB31)*12*7.57%)*SUM(Fasering!$D$5:$D$6)</f>
        <v>523.71851782303872</v>
      </c>
      <c r="AQ31" s="9">
        <f>($AK$3+(K31+AC31)*12*7.57%)*SUM(Fasering!$D$5:$D$7)</f>
        <v>888.12741655726222</v>
      </c>
      <c r="AR31" s="9">
        <f>($AK$3+(L31+AD31)*12*7.57%)*SUM(Fasering!$D$5:$D$8)</f>
        <v>1299.1436407261347</v>
      </c>
      <c r="AS31" s="9">
        <f>($AK$3+(M31+AE31)*12*7.57%)*SUM(Fasering!$D$5:$D$9)</f>
        <v>1756.767190329655</v>
      </c>
      <c r="AT31" s="9">
        <f>($AK$3+(N31+AF31)*12*7.57%)*SUM(Fasering!$D$5:$D$10)</f>
        <v>2259.8122792080603</v>
      </c>
      <c r="AU31" s="86">
        <f>($AK$3+(O31+AG31)*12*7.57%)*SUM(Fasering!$D$5:$D$11)</f>
        <v>2810.545705858</v>
      </c>
    </row>
    <row r="32" spans="1:47" x14ac:dyDescent="0.3">
      <c r="A32" s="32">
        <f t="shared" si="7"/>
        <v>22</v>
      </c>
      <c r="B32" s="125">
        <v>27795.87</v>
      </c>
      <c r="C32" s="126"/>
      <c r="D32" s="125">
        <f t="shared" si="0"/>
        <v>36676.650464999999</v>
      </c>
      <c r="E32" s="127">
        <f t="shared" si="1"/>
        <v>909.19041606449196</v>
      </c>
      <c r="F32" s="125">
        <f t="shared" si="2"/>
        <v>3056.3875387499993</v>
      </c>
      <c r="G32" s="127">
        <f t="shared" si="8"/>
        <v>75.765868005374315</v>
      </c>
      <c r="H32" s="63">
        <f>'L4'!$H$10</f>
        <v>1674.41</v>
      </c>
      <c r="I32" s="63">
        <f>GEW!$E$12+($F32-GEW!$E$12)*SUM(Fasering!$D$5)</f>
        <v>1786.2247433333332</v>
      </c>
      <c r="J32" s="63">
        <f>GEW!$E$12+($F32-GEW!$E$12)*SUM(Fasering!$D$5:$D$6)</f>
        <v>2114.6427258283547</v>
      </c>
      <c r="K32" s="63">
        <f>GEW!$E$12+($F32-GEW!$E$12)*SUM(Fasering!$D$5:$D$7)</f>
        <v>2303.0764086454956</v>
      </c>
      <c r="L32" s="63">
        <f>GEW!$E$12+($F32-GEW!$E$12)*SUM(Fasering!$D$5:$D$8)</f>
        <v>2491.5100914626364</v>
      </c>
      <c r="M32" s="63">
        <f>GEW!$E$12+($F32-GEW!$E$12)*SUM(Fasering!$D$5:$D$9)</f>
        <v>2679.9437742797772</v>
      </c>
      <c r="N32" s="63">
        <f>GEW!$E$12+($F32-GEW!$E$12)*SUM(Fasering!$D$5:$D$10)</f>
        <v>2867.9538559328585</v>
      </c>
      <c r="O32" s="76">
        <f>GEW!$E$12+($F32-GEW!$E$12)*SUM(Fasering!$D$5:$D$11)</f>
        <v>3056.3875387499993</v>
      </c>
      <c r="P32" s="125">
        <f t="shared" si="3"/>
        <v>0</v>
      </c>
      <c r="Q32" s="127">
        <f t="shared" si="4"/>
        <v>0</v>
      </c>
      <c r="R32" s="45">
        <f>$P32*SUM(Fasering!$D$5)</f>
        <v>0</v>
      </c>
      <c r="S32" s="45">
        <f>$P32*SUM(Fasering!$D$5:$D$6)</f>
        <v>0</v>
      </c>
      <c r="T32" s="45">
        <f>$P32*SUM(Fasering!$D$5:$D$7)</f>
        <v>0</v>
      </c>
      <c r="U32" s="45">
        <f>$P32*SUM(Fasering!$D$5:$D$8)</f>
        <v>0</v>
      </c>
      <c r="V32" s="45">
        <f>$P32*SUM(Fasering!$D$5:$D$9)</f>
        <v>0</v>
      </c>
      <c r="W32" s="45">
        <f>$P32*SUM(Fasering!$D$5:$D$10)</f>
        <v>0</v>
      </c>
      <c r="X32" s="75">
        <f>$P32*SUM(Fasering!$D$5:$D$11)</f>
        <v>0</v>
      </c>
      <c r="Y32" s="125">
        <f t="shared" si="5"/>
        <v>0</v>
      </c>
      <c r="Z32" s="127">
        <f t="shared" si="6"/>
        <v>0</v>
      </c>
      <c r="AA32" s="74">
        <f>$Y32*SUM(Fasering!$D$5)</f>
        <v>0</v>
      </c>
      <c r="AB32" s="45">
        <f>$Y32*SUM(Fasering!$D$5:$D$6)</f>
        <v>0</v>
      </c>
      <c r="AC32" s="45">
        <f>$Y32*SUM(Fasering!$D$5:$D$7)</f>
        <v>0</v>
      </c>
      <c r="AD32" s="45">
        <f>$Y32*SUM(Fasering!$D$5:$D$8)</f>
        <v>0</v>
      </c>
      <c r="AE32" s="45">
        <f>$Y32*SUM(Fasering!$D$5:$D$9)</f>
        <v>0</v>
      </c>
      <c r="AF32" s="45">
        <f>$Y32*SUM(Fasering!$D$5:$D$10)</f>
        <v>0</v>
      </c>
      <c r="AG32" s="75">
        <f>$Y32*SUM(Fasering!$D$5:$D$11)</f>
        <v>0</v>
      </c>
      <c r="AH32" s="5">
        <f>($AK$3+(I32+R32)*12*7.57%)*SUM(Fasering!$D$5)</f>
        <v>0</v>
      </c>
      <c r="AI32" s="9">
        <f>($AK$3+(J32+S32)*12*7.57%)*SUM(Fasering!$D$5:$D$6)</f>
        <v>530.06887333899601</v>
      </c>
      <c r="AJ32" s="9">
        <f>($AK$3+(K32+T32)*12*7.57%)*SUM(Fasering!$D$5:$D$7)</f>
        <v>903.85550785600242</v>
      </c>
      <c r="AK32" s="9">
        <f>($AK$3+(L32+U32)*12*7.57%)*SUM(Fasering!$D$5:$D$8)</f>
        <v>1328.43057449857</v>
      </c>
      <c r="AL32" s="9">
        <f>($AK$3+(M32+V32)*12*7.57%)*SUM(Fasering!$D$5:$D$9)</f>
        <v>1803.7940732666982</v>
      </c>
      <c r="AM32" s="9">
        <f>($AK$3+(N32+W32)*12*7.57%)*SUM(Fasering!$D$5:$D$10)</f>
        <v>2328.7062501817854</v>
      </c>
      <c r="AN32" s="86">
        <f>($AK$3+(O32+X32)*12*7.57%)*SUM(Fasering!$D$5:$D$11)</f>
        <v>2905.5324402004994</v>
      </c>
      <c r="AO32" s="5">
        <f>($AK$3+(I32+AA32)*12*7.57%)*SUM(Fasering!$D$5)</f>
        <v>0</v>
      </c>
      <c r="AP32" s="9">
        <f>($AK$3+(J32+AB32)*12*7.57%)*SUM(Fasering!$D$5:$D$6)</f>
        <v>530.06887333899601</v>
      </c>
      <c r="AQ32" s="9">
        <f>($AK$3+(K32+AC32)*12*7.57%)*SUM(Fasering!$D$5:$D$7)</f>
        <v>903.85550785600242</v>
      </c>
      <c r="AR32" s="9">
        <f>($AK$3+(L32+AD32)*12*7.57%)*SUM(Fasering!$D$5:$D$8)</f>
        <v>1328.43057449857</v>
      </c>
      <c r="AS32" s="9">
        <f>($AK$3+(M32+AE32)*12*7.57%)*SUM(Fasering!$D$5:$D$9)</f>
        <v>1803.7940732666982</v>
      </c>
      <c r="AT32" s="9">
        <f>($AK$3+(N32+AF32)*12*7.57%)*SUM(Fasering!$D$5:$D$10)</f>
        <v>2328.7062501817854</v>
      </c>
      <c r="AU32" s="86">
        <f>($AK$3+(O32+AG32)*12*7.57%)*SUM(Fasering!$D$5:$D$11)</f>
        <v>2905.5324402004994</v>
      </c>
    </row>
    <row r="33" spans="1:47" x14ac:dyDescent="0.3">
      <c r="A33" s="32">
        <f t="shared" si="7"/>
        <v>23</v>
      </c>
      <c r="B33" s="125">
        <v>28757.15</v>
      </c>
      <c r="C33" s="126"/>
      <c r="D33" s="125">
        <f t="shared" si="0"/>
        <v>37945.059424999999</v>
      </c>
      <c r="E33" s="127">
        <f t="shared" si="1"/>
        <v>940.6334528593278</v>
      </c>
      <c r="F33" s="125">
        <f t="shared" si="2"/>
        <v>3162.0882854166666</v>
      </c>
      <c r="G33" s="127">
        <f t="shared" si="8"/>
        <v>78.38612107161066</v>
      </c>
      <c r="H33" s="63">
        <f>'L4'!$H$10</f>
        <v>1674.41</v>
      </c>
      <c r="I33" s="63">
        <f>GEW!$E$12+($F33-GEW!$E$12)*SUM(Fasering!$D$5)</f>
        <v>1786.2247433333332</v>
      </c>
      <c r="J33" s="63">
        <f>GEW!$E$12+($F33-GEW!$E$12)*SUM(Fasering!$D$5:$D$6)</f>
        <v>2141.9731011894883</v>
      </c>
      <c r="K33" s="63">
        <f>GEW!$E$12+($F33-GEW!$E$12)*SUM(Fasering!$D$5:$D$7)</f>
        <v>2346.0879085386919</v>
      </c>
      <c r="L33" s="63">
        <f>GEW!$E$12+($F33-GEW!$E$12)*SUM(Fasering!$D$5:$D$8)</f>
        <v>2550.2027158878955</v>
      </c>
      <c r="M33" s="63">
        <f>GEW!$E$12+($F33-GEW!$E$12)*SUM(Fasering!$D$5:$D$9)</f>
        <v>2754.3175232370991</v>
      </c>
      <c r="N33" s="63">
        <f>GEW!$E$12+($F33-GEW!$E$12)*SUM(Fasering!$D$5:$D$10)</f>
        <v>2957.9734780674635</v>
      </c>
      <c r="O33" s="76">
        <f>GEW!$E$12+($F33-GEW!$E$12)*SUM(Fasering!$D$5:$D$11)</f>
        <v>3162.0882854166666</v>
      </c>
      <c r="P33" s="125">
        <f t="shared" si="3"/>
        <v>0</v>
      </c>
      <c r="Q33" s="127">
        <f t="shared" si="4"/>
        <v>0</v>
      </c>
      <c r="R33" s="45">
        <f>$P33*SUM(Fasering!$D$5)</f>
        <v>0</v>
      </c>
      <c r="S33" s="45">
        <f>$P33*SUM(Fasering!$D$5:$D$6)</f>
        <v>0</v>
      </c>
      <c r="T33" s="45">
        <f>$P33*SUM(Fasering!$D$5:$D$7)</f>
        <v>0</v>
      </c>
      <c r="U33" s="45">
        <f>$P33*SUM(Fasering!$D$5:$D$8)</f>
        <v>0</v>
      </c>
      <c r="V33" s="45">
        <f>$P33*SUM(Fasering!$D$5:$D$9)</f>
        <v>0</v>
      </c>
      <c r="W33" s="45">
        <f>$P33*SUM(Fasering!$D$5:$D$10)</f>
        <v>0</v>
      </c>
      <c r="X33" s="75">
        <f>$P33*SUM(Fasering!$D$5:$D$11)</f>
        <v>0</v>
      </c>
      <c r="Y33" s="125">
        <f t="shared" si="5"/>
        <v>0</v>
      </c>
      <c r="Z33" s="127">
        <f t="shared" si="6"/>
        <v>0</v>
      </c>
      <c r="AA33" s="74">
        <f>$Y33*SUM(Fasering!$D$5)</f>
        <v>0</v>
      </c>
      <c r="AB33" s="45">
        <f>$Y33*SUM(Fasering!$D$5:$D$6)</f>
        <v>0</v>
      </c>
      <c r="AC33" s="45">
        <f>$Y33*SUM(Fasering!$D$5:$D$7)</f>
        <v>0</v>
      </c>
      <c r="AD33" s="45">
        <f>$Y33*SUM(Fasering!$D$5:$D$8)</f>
        <v>0</v>
      </c>
      <c r="AE33" s="45">
        <f>$Y33*SUM(Fasering!$D$5:$D$9)</f>
        <v>0</v>
      </c>
      <c r="AF33" s="45">
        <f>$Y33*SUM(Fasering!$D$5:$D$10)</f>
        <v>0</v>
      </c>
      <c r="AG33" s="75">
        <f>$Y33*SUM(Fasering!$D$5:$D$11)</f>
        <v>0</v>
      </c>
      <c r="AH33" s="5">
        <f>($AK$3+(I33+R33)*12*7.57%)*SUM(Fasering!$D$5)</f>
        <v>0</v>
      </c>
      <c r="AI33" s="9">
        <f>($AK$3+(J33+S33)*12*7.57%)*SUM(Fasering!$D$5:$D$6)</f>
        <v>536.48821163268076</v>
      </c>
      <c r="AJ33" s="9">
        <f>($AK$3+(K33+T33)*12*7.57%)*SUM(Fasering!$D$5:$D$7)</f>
        <v>919.75445060131312</v>
      </c>
      <c r="AK33" s="9">
        <f>($AK$3+(L33+U33)*12*7.57%)*SUM(Fasering!$D$5:$D$8)</f>
        <v>1358.0356470016109</v>
      </c>
      <c r="AL33" s="9">
        <f>($AK$3+(M33+V33)*12*7.57%)*SUM(Fasering!$D$5:$D$9)</f>
        <v>1851.3318008335737</v>
      </c>
      <c r="AM33" s="9">
        <f>($AK$3+(N33+W33)*12*7.57%)*SUM(Fasering!$D$5:$D$10)</f>
        <v>2398.3486040569869</v>
      </c>
      <c r="AN33" s="86">
        <f>($AK$3+(O33+X33)*12*7.57%)*SUM(Fasering!$D$5:$D$11)</f>
        <v>3001.5509984725004</v>
      </c>
      <c r="AO33" s="5">
        <f>($AK$3+(I33+AA33)*12*7.57%)*SUM(Fasering!$D$5)</f>
        <v>0</v>
      </c>
      <c r="AP33" s="9">
        <f>($AK$3+(J33+AB33)*12*7.57%)*SUM(Fasering!$D$5:$D$6)</f>
        <v>536.48821163268076</v>
      </c>
      <c r="AQ33" s="9">
        <f>($AK$3+(K33+AC33)*12*7.57%)*SUM(Fasering!$D$5:$D$7)</f>
        <v>919.75445060131312</v>
      </c>
      <c r="AR33" s="9">
        <f>($AK$3+(L33+AD33)*12*7.57%)*SUM(Fasering!$D$5:$D$8)</f>
        <v>1358.0356470016109</v>
      </c>
      <c r="AS33" s="9">
        <f>($AK$3+(M33+AE33)*12*7.57%)*SUM(Fasering!$D$5:$D$9)</f>
        <v>1851.3318008335737</v>
      </c>
      <c r="AT33" s="9">
        <f>($AK$3+(N33+AF33)*12*7.57%)*SUM(Fasering!$D$5:$D$10)</f>
        <v>2398.3486040569869</v>
      </c>
      <c r="AU33" s="86">
        <f>($AK$3+(O33+AG33)*12*7.57%)*SUM(Fasering!$D$5:$D$11)</f>
        <v>3001.5509984725004</v>
      </c>
    </row>
    <row r="34" spans="1:47" x14ac:dyDescent="0.3">
      <c r="A34" s="32">
        <f t="shared" si="7"/>
        <v>24</v>
      </c>
      <c r="B34" s="125">
        <v>29708.1</v>
      </c>
      <c r="C34" s="126"/>
      <c r="D34" s="125">
        <f t="shared" si="0"/>
        <v>39199.837949999994</v>
      </c>
      <c r="E34" s="127">
        <f t="shared" si="1"/>
        <v>971.73859999652939</v>
      </c>
      <c r="F34" s="125">
        <f t="shared" si="2"/>
        <v>3266.6531624999993</v>
      </c>
      <c r="G34" s="127">
        <f t="shared" si="8"/>
        <v>80.978216666377435</v>
      </c>
      <c r="H34" s="63">
        <f>'L4'!$H$10</f>
        <v>1674.41</v>
      </c>
      <c r="I34" s="63">
        <f>GEW!$E$12+($F34-GEW!$E$12)*SUM(Fasering!$D$5)</f>
        <v>1786.2247433333332</v>
      </c>
      <c r="J34" s="63">
        <f>GEW!$E$12+($F34-GEW!$E$12)*SUM(Fasering!$D$5:$D$6)</f>
        <v>2169.0097819169246</v>
      </c>
      <c r="K34" s="63">
        <f>GEW!$E$12+($F34-GEW!$E$12)*SUM(Fasering!$D$5:$D$7)</f>
        <v>2388.6372030454277</v>
      </c>
      <c r="L34" s="63">
        <f>GEW!$E$12+($F34-GEW!$E$12)*SUM(Fasering!$D$5:$D$8)</f>
        <v>2608.2646241739303</v>
      </c>
      <c r="M34" s="63">
        <f>GEW!$E$12+($F34-GEW!$E$12)*SUM(Fasering!$D$5:$D$9)</f>
        <v>2827.892045302433</v>
      </c>
      <c r="N34" s="63">
        <f>GEW!$E$12+($F34-GEW!$E$12)*SUM(Fasering!$D$5:$D$10)</f>
        <v>3047.0257413714962</v>
      </c>
      <c r="O34" s="76">
        <f>GEW!$E$12+($F34-GEW!$E$12)*SUM(Fasering!$D$5:$D$11)</f>
        <v>3266.6531624999993</v>
      </c>
      <c r="P34" s="125">
        <f t="shared" si="3"/>
        <v>0</v>
      </c>
      <c r="Q34" s="127">
        <f t="shared" si="4"/>
        <v>0</v>
      </c>
      <c r="R34" s="45">
        <f>$P34*SUM(Fasering!$D$5)</f>
        <v>0</v>
      </c>
      <c r="S34" s="45">
        <f>$P34*SUM(Fasering!$D$5:$D$6)</f>
        <v>0</v>
      </c>
      <c r="T34" s="45">
        <f>$P34*SUM(Fasering!$D$5:$D$7)</f>
        <v>0</v>
      </c>
      <c r="U34" s="45">
        <f>$P34*SUM(Fasering!$D$5:$D$8)</f>
        <v>0</v>
      </c>
      <c r="V34" s="45">
        <f>$P34*SUM(Fasering!$D$5:$D$9)</f>
        <v>0</v>
      </c>
      <c r="W34" s="45">
        <f>$P34*SUM(Fasering!$D$5:$D$10)</f>
        <v>0</v>
      </c>
      <c r="X34" s="75">
        <f>$P34*SUM(Fasering!$D$5:$D$11)</f>
        <v>0</v>
      </c>
      <c r="Y34" s="125">
        <f t="shared" si="5"/>
        <v>0</v>
      </c>
      <c r="Z34" s="127">
        <f t="shared" si="6"/>
        <v>0</v>
      </c>
      <c r="AA34" s="74">
        <f>$Y34*SUM(Fasering!$D$5)</f>
        <v>0</v>
      </c>
      <c r="AB34" s="45">
        <f>$Y34*SUM(Fasering!$D$5:$D$6)</f>
        <v>0</v>
      </c>
      <c r="AC34" s="45">
        <f>$Y34*SUM(Fasering!$D$5:$D$7)</f>
        <v>0</v>
      </c>
      <c r="AD34" s="45">
        <f>$Y34*SUM(Fasering!$D$5:$D$8)</f>
        <v>0</v>
      </c>
      <c r="AE34" s="45">
        <f>$Y34*SUM(Fasering!$D$5:$D$9)</f>
        <v>0</v>
      </c>
      <c r="AF34" s="45">
        <f>$Y34*SUM(Fasering!$D$5:$D$10)</f>
        <v>0</v>
      </c>
      <c r="AG34" s="75">
        <f>$Y34*SUM(Fasering!$D$5:$D$11)</f>
        <v>0</v>
      </c>
      <c r="AH34" s="5">
        <f>($AK$3+(I34+R34)*12*7.57%)*SUM(Fasering!$D$5)</f>
        <v>0</v>
      </c>
      <c r="AI34" s="9">
        <f>($AK$3+(J34+S34)*12*7.57%)*SUM(Fasering!$D$5:$D$6)</f>
        <v>542.83856714863816</v>
      </c>
      <c r="AJ34" s="9">
        <f>($AK$3+(K34+T34)*12*7.57%)*SUM(Fasering!$D$5:$D$7)</f>
        <v>935.48254190005321</v>
      </c>
      <c r="AK34" s="9">
        <f>($AK$3+(L34+U34)*12*7.57%)*SUM(Fasering!$D$5:$D$8)</f>
        <v>1387.3225807740459</v>
      </c>
      <c r="AL34" s="9">
        <f>($AK$3+(M34+V34)*12*7.57%)*SUM(Fasering!$D$5:$D$9)</f>
        <v>1898.3586837706162</v>
      </c>
      <c r="AM34" s="9">
        <f>($AK$3+(N34+W34)*12*7.57%)*SUM(Fasering!$D$5:$D$10)</f>
        <v>2467.2425750307107</v>
      </c>
      <c r="AN34" s="86">
        <f>($AK$3+(O34+X34)*12*7.57%)*SUM(Fasering!$D$5:$D$11)</f>
        <v>3096.5377328149998</v>
      </c>
      <c r="AO34" s="5">
        <f>($AK$3+(I34+AA34)*12*7.57%)*SUM(Fasering!$D$5)</f>
        <v>0</v>
      </c>
      <c r="AP34" s="9">
        <f>($AK$3+(J34+AB34)*12*7.57%)*SUM(Fasering!$D$5:$D$6)</f>
        <v>542.83856714863816</v>
      </c>
      <c r="AQ34" s="9">
        <f>($AK$3+(K34+AC34)*12*7.57%)*SUM(Fasering!$D$5:$D$7)</f>
        <v>935.48254190005321</v>
      </c>
      <c r="AR34" s="9">
        <f>($AK$3+(L34+AD34)*12*7.57%)*SUM(Fasering!$D$5:$D$8)</f>
        <v>1387.3225807740459</v>
      </c>
      <c r="AS34" s="9">
        <f>($AK$3+(M34+AE34)*12*7.57%)*SUM(Fasering!$D$5:$D$9)</f>
        <v>1898.3586837706162</v>
      </c>
      <c r="AT34" s="9">
        <f>($AK$3+(N34+AF34)*12*7.57%)*SUM(Fasering!$D$5:$D$10)</f>
        <v>2467.2425750307107</v>
      </c>
      <c r="AU34" s="86">
        <f>($AK$3+(O34+AG34)*12*7.57%)*SUM(Fasering!$D$5:$D$11)</f>
        <v>3096.5377328149998</v>
      </c>
    </row>
    <row r="35" spans="1:47" x14ac:dyDescent="0.3">
      <c r="A35" s="32">
        <f t="shared" si="7"/>
        <v>25</v>
      </c>
      <c r="B35" s="125">
        <v>29718.41</v>
      </c>
      <c r="C35" s="126"/>
      <c r="D35" s="125">
        <f t="shared" si="0"/>
        <v>39213.441994999994</v>
      </c>
      <c r="E35" s="127">
        <f t="shared" si="1"/>
        <v>972.07583546315175</v>
      </c>
      <c r="F35" s="125">
        <f t="shared" si="2"/>
        <v>3267.7868329166668</v>
      </c>
      <c r="G35" s="127">
        <f t="shared" si="8"/>
        <v>81.006319621929322</v>
      </c>
      <c r="H35" s="63">
        <f>'L4'!$H$10</f>
        <v>1674.41</v>
      </c>
      <c r="I35" s="63">
        <f>GEW!$E$12+($F35-GEW!$E$12)*SUM(Fasering!$D$5)</f>
        <v>1786.2247433333332</v>
      </c>
      <c r="J35" s="63">
        <f>GEW!$E$12+($F35-GEW!$E$12)*SUM(Fasering!$D$5:$D$6)</f>
        <v>2169.3029079259682</v>
      </c>
      <c r="K35" s="63">
        <f>GEW!$E$12+($F35-GEW!$E$12)*SUM(Fasering!$D$5:$D$7)</f>
        <v>2389.0985135521469</v>
      </c>
      <c r="L35" s="63">
        <f>GEW!$E$12+($F35-GEW!$E$12)*SUM(Fasering!$D$5:$D$8)</f>
        <v>2608.8941191783251</v>
      </c>
      <c r="M35" s="63">
        <f>GEW!$E$12+($F35-GEW!$E$12)*SUM(Fasering!$D$5:$D$9)</f>
        <v>2828.6897248045043</v>
      </c>
      <c r="N35" s="63">
        <f>GEW!$E$12+($F35-GEW!$E$12)*SUM(Fasering!$D$5:$D$10)</f>
        <v>3047.9912272904885</v>
      </c>
      <c r="O35" s="76">
        <f>GEW!$E$12+($F35-GEW!$E$12)*SUM(Fasering!$D$5:$D$11)</f>
        <v>3267.7868329166668</v>
      </c>
      <c r="P35" s="125">
        <f t="shared" si="3"/>
        <v>0</v>
      </c>
      <c r="Q35" s="127">
        <f t="shared" si="4"/>
        <v>0</v>
      </c>
      <c r="R35" s="45">
        <f>$P35*SUM(Fasering!$D$5)</f>
        <v>0</v>
      </c>
      <c r="S35" s="45">
        <f>$P35*SUM(Fasering!$D$5:$D$6)</f>
        <v>0</v>
      </c>
      <c r="T35" s="45">
        <f>$P35*SUM(Fasering!$D$5:$D$7)</f>
        <v>0</v>
      </c>
      <c r="U35" s="45">
        <f>$P35*SUM(Fasering!$D$5:$D$8)</f>
        <v>0</v>
      </c>
      <c r="V35" s="45">
        <f>$P35*SUM(Fasering!$D$5:$D$9)</f>
        <v>0</v>
      </c>
      <c r="W35" s="45">
        <f>$P35*SUM(Fasering!$D$5:$D$10)</f>
        <v>0</v>
      </c>
      <c r="X35" s="75">
        <f>$P35*SUM(Fasering!$D$5:$D$11)</f>
        <v>0</v>
      </c>
      <c r="Y35" s="125">
        <f t="shared" si="5"/>
        <v>0</v>
      </c>
      <c r="Z35" s="127">
        <f t="shared" si="6"/>
        <v>0</v>
      </c>
      <c r="AA35" s="74">
        <f>$Y35*SUM(Fasering!$D$5)</f>
        <v>0</v>
      </c>
      <c r="AB35" s="45">
        <f>$Y35*SUM(Fasering!$D$5:$D$6)</f>
        <v>0</v>
      </c>
      <c r="AC35" s="45">
        <f>$Y35*SUM(Fasering!$D$5:$D$7)</f>
        <v>0</v>
      </c>
      <c r="AD35" s="45">
        <f>$Y35*SUM(Fasering!$D$5:$D$8)</f>
        <v>0</v>
      </c>
      <c r="AE35" s="45">
        <f>$Y35*SUM(Fasering!$D$5:$D$9)</f>
        <v>0</v>
      </c>
      <c r="AF35" s="45">
        <f>$Y35*SUM(Fasering!$D$5:$D$10)</f>
        <v>0</v>
      </c>
      <c r="AG35" s="75">
        <f>$Y35*SUM(Fasering!$D$5:$D$11)</f>
        <v>0</v>
      </c>
      <c r="AH35" s="5">
        <f>($AK$3+(I35+R35)*12*7.57%)*SUM(Fasering!$D$5)</f>
        <v>0</v>
      </c>
      <c r="AI35" s="9">
        <f>($AK$3+(J35+S35)*12*7.57%)*SUM(Fasering!$D$5:$D$6)</f>
        <v>542.90741636822861</v>
      </c>
      <c r="AJ35" s="9">
        <f>($AK$3+(K35+T35)*12*7.57%)*SUM(Fasering!$D$5:$D$7)</f>
        <v>935.65306255969892</v>
      </c>
      <c r="AK35" s="9">
        <f>($AK$3+(L35+U35)*12*7.57%)*SUM(Fasering!$D$5:$D$8)</f>
        <v>1387.6401035535757</v>
      </c>
      <c r="AL35" s="9">
        <f>($AK$3+(M35+V35)*12*7.57%)*SUM(Fasering!$D$5:$D$9)</f>
        <v>1898.8685393498595</v>
      </c>
      <c r="AM35" s="9">
        <f>($AK$3+(N35+W35)*12*7.57%)*SUM(Fasering!$D$5:$D$10)</f>
        <v>2467.9895089817496</v>
      </c>
      <c r="AN35" s="86">
        <f>($AK$3+(O35+X35)*12*7.57%)*SUM(Fasering!$D$5:$D$11)</f>
        <v>3097.5675590215005</v>
      </c>
      <c r="AO35" s="5">
        <f>($AK$3+(I35+AA35)*12*7.57%)*SUM(Fasering!$D$5)</f>
        <v>0</v>
      </c>
      <c r="AP35" s="9">
        <f>($AK$3+(J35+AB35)*12*7.57%)*SUM(Fasering!$D$5:$D$6)</f>
        <v>542.90741636822861</v>
      </c>
      <c r="AQ35" s="9">
        <f>($AK$3+(K35+AC35)*12*7.57%)*SUM(Fasering!$D$5:$D$7)</f>
        <v>935.65306255969892</v>
      </c>
      <c r="AR35" s="9">
        <f>($AK$3+(L35+AD35)*12*7.57%)*SUM(Fasering!$D$5:$D$8)</f>
        <v>1387.6401035535757</v>
      </c>
      <c r="AS35" s="9">
        <f>($AK$3+(M35+AE35)*12*7.57%)*SUM(Fasering!$D$5:$D$9)</f>
        <v>1898.8685393498595</v>
      </c>
      <c r="AT35" s="9">
        <f>($AK$3+(N35+AF35)*12*7.57%)*SUM(Fasering!$D$5:$D$10)</f>
        <v>2467.9895089817496</v>
      </c>
      <c r="AU35" s="86">
        <f>($AK$3+(O35+AG35)*12*7.57%)*SUM(Fasering!$D$5:$D$11)</f>
        <v>3097.5675590215005</v>
      </c>
    </row>
    <row r="36" spans="1:47" x14ac:dyDescent="0.3">
      <c r="A36" s="32">
        <f t="shared" si="7"/>
        <v>26</v>
      </c>
      <c r="B36" s="125">
        <v>29718.41</v>
      </c>
      <c r="C36" s="126"/>
      <c r="D36" s="125">
        <f t="shared" si="0"/>
        <v>39213.441994999994</v>
      </c>
      <c r="E36" s="127">
        <f t="shared" si="1"/>
        <v>972.07583546315175</v>
      </c>
      <c r="F36" s="125">
        <f t="shared" si="2"/>
        <v>3267.7868329166668</v>
      </c>
      <c r="G36" s="127">
        <f t="shared" si="8"/>
        <v>81.006319621929322</v>
      </c>
      <c r="H36" s="63">
        <f>'L4'!$H$10</f>
        <v>1674.41</v>
      </c>
      <c r="I36" s="63">
        <f>GEW!$E$12+($F36-GEW!$E$12)*SUM(Fasering!$D$5)</f>
        <v>1786.2247433333332</v>
      </c>
      <c r="J36" s="63">
        <f>GEW!$E$12+($F36-GEW!$E$12)*SUM(Fasering!$D$5:$D$6)</f>
        <v>2169.3029079259682</v>
      </c>
      <c r="K36" s="63">
        <f>GEW!$E$12+($F36-GEW!$E$12)*SUM(Fasering!$D$5:$D$7)</f>
        <v>2389.0985135521469</v>
      </c>
      <c r="L36" s="63">
        <f>GEW!$E$12+($F36-GEW!$E$12)*SUM(Fasering!$D$5:$D$8)</f>
        <v>2608.8941191783251</v>
      </c>
      <c r="M36" s="63">
        <f>GEW!$E$12+($F36-GEW!$E$12)*SUM(Fasering!$D$5:$D$9)</f>
        <v>2828.6897248045043</v>
      </c>
      <c r="N36" s="63">
        <f>GEW!$E$12+($F36-GEW!$E$12)*SUM(Fasering!$D$5:$D$10)</f>
        <v>3047.9912272904885</v>
      </c>
      <c r="O36" s="76">
        <f>GEW!$E$12+($F36-GEW!$E$12)*SUM(Fasering!$D$5:$D$11)</f>
        <v>3267.7868329166668</v>
      </c>
      <c r="P36" s="125">
        <f t="shared" si="3"/>
        <v>0</v>
      </c>
      <c r="Q36" s="127">
        <f t="shared" si="4"/>
        <v>0</v>
      </c>
      <c r="R36" s="45">
        <f>$P36*SUM(Fasering!$D$5)</f>
        <v>0</v>
      </c>
      <c r="S36" s="45">
        <f>$P36*SUM(Fasering!$D$5:$D$6)</f>
        <v>0</v>
      </c>
      <c r="T36" s="45">
        <f>$P36*SUM(Fasering!$D$5:$D$7)</f>
        <v>0</v>
      </c>
      <c r="U36" s="45">
        <f>$P36*SUM(Fasering!$D$5:$D$8)</f>
        <v>0</v>
      </c>
      <c r="V36" s="45">
        <f>$P36*SUM(Fasering!$D$5:$D$9)</f>
        <v>0</v>
      </c>
      <c r="W36" s="45">
        <f>$P36*SUM(Fasering!$D$5:$D$10)</f>
        <v>0</v>
      </c>
      <c r="X36" s="75">
        <f>$P36*SUM(Fasering!$D$5:$D$11)</f>
        <v>0</v>
      </c>
      <c r="Y36" s="125">
        <f t="shared" si="5"/>
        <v>0</v>
      </c>
      <c r="Z36" s="127">
        <f t="shared" si="6"/>
        <v>0</v>
      </c>
      <c r="AA36" s="74">
        <f>$Y36*SUM(Fasering!$D$5)</f>
        <v>0</v>
      </c>
      <c r="AB36" s="45">
        <f>$Y36*SUM(Fasering!$D$5:$D$6)</f>
        <v>0</v>
      </c>
      <c r="AC36" s="45">
        <f>$Y36*SUM(Fasering!$D$5:$D$7)</f>
        <v>0</v>
      </c>
      <c r="AD36" s="45">
        <f>$Y36*SUM(Fasering!$D$5:$D$8)</f>
        <v>0</v>
      </c>
      <c r="AE36" s="45">
        <f>$Y36*SUM(Fasering!$D$5:$D$9)</f>
        <v>0</v>
      </c>
      <c r="AF36" s="45">
        <f>$Y36*SUM(Fasering!$D$5:$D$10)</f>
        <v>0</v>
      </c>
      <c r="AG36" s="75">
        <f>$Y36*SUM(Fasering!$D$5:$D$11)</f>
        <v>0</v>
      </c>
      <c r="AH36" s="5">
        <f>($AK$3+(I36+R36)*12*7.57%)*SUM(Fasering!$D$5)</f>
        <v>0</v>
      </c>
      <c r="AI36" s="9">
        <f>($AK$3+(J36+S36)*12*7.57%)*SUM(Fasering!$D$5:$D$6)</f>
        <v>542.90741636822861</v>
      </c>
      <c r="AJ36" s="9">
        <f>($AK$3+(K36+T36)*12*7.57%)*SUM(Fasering!$D$5:$D$7)</f>
        <v>935.65306255969892</v>
      </c>
      <c r="AK36" s="9">
        <f>($AK$3+(L36+U36)*12*7.57%)*SUM(Fasering!$D$5:$D$8)</f>
        <v>1387.6401035535757</v>
      </c>
      <c r="AL36" s="9">
        <f>($AK$3+(M36+V36)*12*7.57%)*SUM(Fasering!$D$5:$D$9)</f>
        <v>1898.8685393498595</v>
      </c>
      <c r="AM36" s="9">
        <f>($AK$3+(N36+W36)*12*7.57%)*SUM(Fasering!$D$5:$D$10)</f>
        <v>2467.9895089817496</v>
      </c>
      <c r="AN36" s="86">
        <f>($AK$3+(O36+X36)*12*7.57%)*SUM(Fasering!$D$5:$D$11)</f>
        <v>3097.5675590215005</v>
      </c>
      <c r="AO36" s="5">
        <f>($AK$3+(I36+AA36)*12*7.57%)*SUM(Fasering!$D$5)</f>
        <v>0</v>
      </c>
      <c r="AP36" s="9">
        <f>($AK$3+(J36+AB36)*12*7.57%)*SUM(Fasering!$D$5:$D$6)</f>
        <v>542.90741636822861</v>
      </c>
      <c r="AQ36" s="9">
        <f>($AK$3+(K36+AC36)*12*7.57%)*SUM(Fasering!$D$5:$D$7)</f>
        <v>935.65306255969892</v>
      </c>
      <c r="AR36" s="9">
        <f>($AK$3+(L36+AD36)*12*7.57%)*SUM(Fasering!$D$5:$D$8)</f>
        <v>1387.6401035535757</v>
      </c>
      <c r="AS36" s="9">
        <f>($AK$3+(M36+AE36)*12*7.57%)*SUM(Fasering!$D$5:$D$9)</f>
        <v>1898.8685393498595</v>
      </c>
      <c r="AT36" s="9">
        <f>($AK$3+(N36+AF36)*12*7.57%)*SUM(Fasering!$D$5:$D$10)</f>
        <v>2467.9895089817496</v>
      </c>
      <c r="AU36" s="86">
        <f>($AK$3+(O36+AG36)*12*7.57%)*SUM(Fasering!$D$5:$D$11)</f>
        <v>3097.5675590215005</v>
      </c>
    </row>
    <row r="37" spans="1:47" x14ac:dyDescent="0.3">
      <c r="A37" s="32">
        <f t="shared" si="7"/>
        <v>27</v>
      </c>
      <c r="B37" s="125">
        <v>29728.76</v>
      </c>
      <c r="C37" s="126"/>
      <c r="D37" s="125">
        <f t="shared" si="0"/>
        <v>39227.098819999992</v>
      </c>
      <c r="E37" s="127">
        <f t="shared" si="1"/>
        <v>972.4143793117978</v>
      </c>
      <c r="F37" s="125">
        <f t="shared" si="2"/>
        <v>3268.9249016666663</v>
      </c>
      <c r="G37" s="127">
        <f t="shared" si="8"/>
        <v>81.034531609316488</v>
      </c>
      <c r="H37" s="63">
        <f>'L4'!$H$10</f>
        <v>1674.41</v>
      </c>
      <c r="I37" s="63">
        <f>GEW!$E$12+($F37-GEW!$E$12)*SUM(Fasering!$D$5)</f>
        <v>1786.2247433333332</v>
      </c>
      <c r="J37" s="63">
        <f>GEW!$E$12+($F37-GEW!$E$12)*SUM(Fasering!$D$5:$D$6)</f>
        <v>2169.597171184319</v>
      </c>
      <c r="K37" s="63">
        <f>GEW!$E$12+($F37-GEW!$E$12)*SUM(Fasering!$D$5:$D$7)</f>
        <v>2389.5616138183486</v>
      </c>
      <c r="L37" s="63">
        <f>GEW!$E$12+($F37-GEW!$E$12)*SUM(Fasering!$D$5:$D$8)</f>
        <v>2609.5260564523778</v>
      </c>
      <c r="M37" s="63">
        <f>GEW!$E$12+($F37-GEW!$E$12)*SUM(Fasering!$D$5:$D$9)</f>
        <v>2829.490499086407</v>
      </c>
      <c r="N37" s="63">
        <f>GEW!$E$12+($F37-GEW!$E$12)*SUM(Fasering!$D$5:$D$10)</f>
        <v>3048.9604590326371</v>
      </c>
      <c r="O37" s="76">
        <f>GEW!$E$12+($F37-GEW!$E$12)*SUM(Fasering!$D$5:$D$11)</f>
        <v>3268.9249016666663</v>
      </c>
      <c r="P37" s="125">
        <f t="shared" si="3"/>
        <v>0</v>
      </c>
      <c r="Q37" s="127">
        <f t="shared" si="4"/>
        <v>0</v>
      </c>
      <c r="R37" s="45">
        <f>$P37*SUM(Fasering!$D$5)</f>
        <v>0</v>
      </c>
      <c r="S37" s="45">
        <f>$P37*SUM(Fasering!$D$5:$D$6)</f>
        <v>0</v>
      </c>
      <c r="T37" s="45">
        <f>$P37*SUM(Fasering!$D$5:$D$7)</f>
        <v>0</v>
      </c>
      <c r="U37" s="45">
        <f>$P37*SUM(Fasering!$D$5:$D$8)</f>
        <v>0</v>
      </c>
      <c r="V37" s="45">
        <f>$P37*SUM(Fasering!$D$5:$D$9)</f>
        <v>0</v>
      </c>
      <c r="W37" s="45">
        <f>$P37*SUM(Fasering!$D$5:$D$10)</f>
        <v>0</v>
      </c>
      <c r="X37" s="75">
        <f>$P37*SUM(Fasering!$D$5:$D$11)</f>
        <v>0</v>
      </c>
      <c r="Y37" s="125">
        <f t="shared" si="5"/>
        <v>0</v>
      </c>
      <c r="Z37" s="127">
        <f t="shared" si="6"/>
        <v>0</v>
      </c>
      <c r="AA37" s="74">
        <f>$Y37*SUM(Fasering!$D$5)</f>
        <v>0</v>
      </c>
      <c r="AB37" s="45">
        <f>$Y37*SUM(Fasering!$D$5:$D$6)</f>
        <v>0</v>
      </c>
      <c r="AC37" s="45">
        <f>$Y37*SUM(Fasering!$D$5:$D$7)</f>
        <v>0</v>
      </c>
      <c r="AD37" s="45">
        <f>$Y37*SUM(Fasering!$D$5:$D$8)</f>
        <v>0</v>
      </c>
      <c r="AE37" s="45">
        <f>$Y37*SUM(Fasering!$D$5:$D$9)</f>
        <v>0</v>
      </c>
      <c r="AF37" s="45">
        <f>$Y37*SUM(Fasering!$D$5:$D$10)</f>
        <v>0</v>
      </c>
      <c r="AG37" s="75">
        <f>$Y37*SUM(Fasering!$D$5:$D$11)</f>
        <v>0</v>
      </c>
      <c r="AH37" s="5">
        <f>($AK$3+(I37+R37)*12*7.57%)*SUM(Fasering!$D$5)</f>
        <v>0</v>
      </c>
      <c r="AI37" s="9">
        <f>($AK$3+(J37+S37)*12*7.57%)*SUM(Fasering!$D$5:$D$6)</f>
        <v>542.97653270409273</v>
      </c>
      <c r="AJ37" s="9">
        <f>($AK$3+(K37+T37)*12*7.57%)*SUM(Fasering!$D$5:$D$7)</f>
        <v>935.82424479319366</v>
      </c>
      <c r="AK37" s="9">
        <f>($AK$3+(L37+U37)*12*7.57%)*SUM(Fasering!$D$5:$D$8)</f>
        <v>1387.9588582352569</v>
      </c>
      <c r="AL37" s="9">
        <f>($AK$3+(M37+V37)*12*7.57%)*SUM(Fasering!$D$5:$D$9)</f>
        <v>1899.3803730302823</v>
      </c>
      <c r="AM37" s="9">
        <f>($AK$3+(N37+W37)*12*7.57%)*SUM(Fasering!$D$5:$D$10)</f>
        <v>2468.7393408336629</v>
      </c>
      <c r="AN37" s="86">
        <f>($AK$3+(O37+X37)*12*7.57%)*SUM(Fasering!$D$5:$D$11)</f>
        <v>3098.6013806740002</v>
      </c>
      <c r="AO37" s="5">
        <f>($AK$3+(I37+AA37)*12*7.57%)*SUM(Fasering!$D$5)</f>
        <v>0</v>
      </c>
      <c r="AP37" s="9">
        <f>($AK$3+(J37+AB37)*12*7.57%)*SUM(Fasering!$D$5:$D$6)</f>
        <v>542.97653270409273</v>
      </c>
      <c r="AQ37" s="9">
        <f>($AK$3+(K37+AC37)*12*7.57%)*SUM(Fasering!$D$5:$D$7)</f>
        <v>935.82424479319366</v>
      </c>
      <c r="AR37" s="9">
        <f>($AK$3+(L37+AD37)*12*7.57%)*SUM(Fasering!$D$5:$D$8)</f>
        <v>1387.9588582352569</v>
      </c>
      <c r="AS37" s="9">
        <f>($AK$3+(M37+AE37)*12*7.57%)*SUM(Fasering!$D$5:$D$9)</f>
        <v>1899.3803730302823</v>
      </c>
      <c r="AT37" s="9">
        <f>($AK$3+(N37+AF37)*12*7.57%)*SUM(Fasering!$D$5:$D$10)</f>
        <v>2468.7393408336629</v>
      </c>
      <c r="AU37" s="86">
        <f>($AK$3+(O37+AG37)*12*7.57%)*SUM(Fasering!$D$5:$D$11)</f>
        <v>3098.6013806740002</v>
      </c>
    </row>
    <row r="38" spans="1:47" x14ac:dyDescent="0.3">
      <c r="A38" s="35"/>
      <c r="B38" s="128"/>
      <c r="C38" s="129"/>
      <c r="D38" s="128"/>
      <c r="E38" s="129"/>
      <c r="F38" s="128"/>
      <c r="G38" s="129"/>
      <c r="H38" s="46"/>
      <c r="I38" s="46"/>
      <c r="J38" s="46"/>
      <c r="K38" s="46"/>
      <c r="L38" s="46"/>
      <c r="M38" s="46"/>
      <c r="N38" s="46"/>
      <c r="O38" s="73"/>
      <c r="P38" s="128"/>
      <c r="Q38" s="129"/>
      <c r="R38" s="46"/>
      <c r="S38" s="46"/>
      <c r="T38" s="46"/>
      <c r="U38" s="46"/>
      <c r="V38" s="46"/>
      <c r="W38" s="46"/>
      <c r="X38" s="73"/>
      <c r="Y38" s="128"/>
      <c r="Z38" s="129"/>
      <c r="AA38" s="46"/>
      <c r="AB38" s="46"/>
      <c r="AC38" s="46"/>
      <c r="AD38" s="46"/>
      <c r="AE38" s="46"/>
      <c r="AF38" s="46"/>
      <c r="AG38" s="73"/>
      <c r="AH38" s="87"/>
      <c r="AI38" s="88"/>
      <c r="AJ38" s="88"/>
      <c r="AK38" s="88"/>
      <c r="AL38" s="88"/>
      <c r="AM38" s="88"/>
      <c r="AN38" s="89"/>
      <c r="AO38" s="87"/>
      <c r="AP38" s="88"/>
      <c r="AQ38" s="88"/>
      <c r="AR38" s="88"/>
      <c r="AS38" s="88"/>
      <c r="AT38" s="88"/>
      <c r="AU38" s="89"/>
    </row>
  </sheetData>
  <mergeCells count="166">
    <mergeCell ref="AH6:AN6"/>
    <mergeCell ref="AO6:AU6"/>
    <mergeCell ref="B8:C8"/>
    <mergeCell ref="D8:E8"/>
    <mergeCell ref="F8:G8"/>
    <mergeCell ref="P8:Q8"/>
    <mergeCell ref="Y8:Z8"/>
    <mergeCell ref="B9:C9"/>
    <mergeCell ref="D9:E9"/>
    <mergeCell ref="AA6:AG6"/>
    <mergeCell ref="B7:C7"/>
    <mergeCell ref="D7:E7"/>
    <mergeCell ref="F7:G7"/>
    <mergeCell ref="P7:Q7"/>
    <mergeCell ref="Y7:Z7"/>
    <mergeCell ref="B6:E6"/>
    <mergeCell ref="F6:G6"/>
    <mergeCell ref="P6:Q6"/>
    <mergeCell ref="R6:X6"/>
    <mergeCell ref="Y6:Z6"/>
    <mergeCell ref="H6:O6"/>
    <mergeCell ref="B10:C10"/>
    <mergeCell ref="D10:E10"/>
    <mergeCell ref="F10:G10"/>
    <mergeCell ref="P10:Q10"/>
    <mergeCell ref="Y10:Z10"/>
    <mergeCell ref="B11:C11"/>
    <mergeCell ref="D11:E11"/>
    <mergeCell ref="F11:G11"/>
    <mergeCell ref="P11:Q11"/>
    <mergeCell ref="Y11:Z11"/>
    <mergeCell ref="B12:C12"/>
    <mergeCell ref="D12:E12"/>
    <mergeCell ref="F12:G12"/>
    <mergeCell ref="P12:Q12"/>
    <mergeCell ref="Y12:Z12"/>
    <mergeCell ref="B13:C13"/>
    <mergeCell ref="D13:E13"/>
    <mergeCell ref="F13:G13"/>
    <mergeCell ref="P13:Q13"/>
    <mergeCell ref="Y13:Z13"/>
    <mergeCell ref="B14:C14"/>
    <mergeCell ref="D14:E14"/>
    <mergeCell ref="F14:G14"/>
    <mergeCell ref="P14:Q14"/>
    <mergeCell ref="Y14:Z14"/>
    <mergeCell ref="B15:C15"/>
    <mergeCell ref="D15:E15"/>
    <mergeCell ref="F15:G15"/>
    <mergeCell ref="P15:Q15"/>
    <mergeCell ref="Y15:Z15"/>
    <mergeCell ref="B16:C16"/>
    <mergeCell ref="D16:E16"/>
    <mergeCell ref="F16:G16"/>
    <mergeCell ref="P16:Q16"/>
    <mergeCell ref="Y16:Z16"/>
    <mergeCell ref="B17:C17"/>
    <mergeCell ref="D17:E17"/>
    <mergeCell ref="F17:G17"/>
    <mergeCell ref="P17:Q17"/>
    <mergeCell ref="Y17:Z17"/>
    <mergeCell ref="B18:C18"/>
    <mergeCell ref="D18:E18"/>
    <mergeCell ref="F18:G18"/>
    <mergeCell ref="P18:Q18"/>
    <mergeCell ref="Y18:Z18"/>
    <mergeCell ref="B19:C19"/>
    <mergeCell ref="D19:E19"/>
    <mergeCell ref="F19:G19"/>
    <mergeCell ref="P19:Q19"/>
    <mergeCell ref="Y19:Z19"/>
    <mergeCell ref="B20:C20"/>
    <mergeCell ref="D20:E20"/>
    <mergeCell ref="F20:G20"/>
    <mergeCell ref="P20:Q20"/>
    <mergeCell ref="Y20:Z20"/>
    <mergeCell ref="B21:C21"/>
    <mergeCell ref="D21:E21"/>
    <mergeCell ref="F21:G21"/>
    <mergeCell ref="P21:Q21"/>
    <mergeCell ref="Y21:Z21"/>
    <mergeCell ref="B22:C22"/>
    <mergeCell ref="D22:E22"/>
    <mergeCell ref="F22:G22"/>
    <mergeCell ref="P22:Q22"/>
    <mergeCell ref="Y22:Z22"/>
    <mergeCell ref="B23:C23"/>
    <mergeCell ref="D23:E23"/>
    <mergeCell ref="F23:G23"/>
    <mergeCell ref="P23:Q23"/>
    <mergeCell ref="Y23:Z23"/>
    <mergeCell ref="B24:C24"/>
    <mergeCell ref="D24:E24"/>
    <mergeCell ref="F24:G24"/>
    <mergeCell ref="P24:Q24"/>
    <mergeCell ref="Y24:Z24"/>
    <mergeCell ref="B25:C25"/>
    <mergeCell ref="D25:E25"/>
    <mergeCell ref="F25:G25"/>
    <mergeCell ref="P25:Q25"/>
    <mergeCell ref="Y25:Z25"/>
    <mergeCell ref="B26:C26"/>
    <mergeCell ref="D26:E26"/>
    <mergeCell ref="F26:G26"/>
    <mergeCell ref="P26:Q26"/>
    <mergeCell ref="Y26:Z26"/>
    <mergeCell ref="B27:C27"/>
    <mergeCell ref="D27:E27"/>
    <mergeCell ref="F27:G27"/>
    <mergeCell ref="P27:Q27"/>
    <mergeCell ref="Y27:Z27"/>
    <mergeCell ref="B28:C28"/>
    <mergeCell ref="D28:E28"/>
    <mergeCell ref="F28:G28"/>
    <mergeCell ref="P28:Q28"/>
    <mergeCell ref="Y28:Z28"/>
    <mergeCell ref="B29:C29"/>
    <mergeCell ref="D29:E29"/>
    <mergeCell ref="F29:G29"/>
    <mergeCell ref="P29:Q29"/>
    <mergeCell ref="Y29:Z29"/>
    <mergeCell ref="B30:C30"/>
    <mergeCell ref="D30:E30"/>
    <mergeCell ref="F30:G30"/>
    <mergeCell ref="P30:Q30"/>
    <mergeCell ref="Y30:Z30"/>
    <mergeCell ref="B31:C31"/>
    <mergeCell ref="D31:E31"/>
    <mergeCell ref="F31:G31"/>
    <mergeCell ref="P31:Q31"/>
    <mergeCell ref="Y31:Z31"/>
    <mergeCell ref="B32:C32"/>
    <mergeCell ref="D32:E32"/>
    <mergeCell ref="F32:G32"/>
    <mergeCell ref="P32:Q32"/>
    <mergeCell ref="Y32:Z32"/>
    <mergeCell ref="B33:C33"/>
    <mergeCell ref="D33:E33"/>
    <mergeCell ref="F33:G33"/>
    <mergeCell ref="P33:Q33"/>
    <mergeCell ref="Y33:Z33"/>
    <mergeCell ref="B34:C34"/>
    <mergeCell ref="D34:E34"/>
    <mergeCell ref="F34:G34"/>
    <mergeCell ref="P34:Q34"/>
    <mergeCell ref="Y34:Z34"/>
    <mergeCell ref="B35:C35"/>
    <mergeCell ref="D35:E35"/>
    <mergeCell ref="F35:G35"/>
    <mergeCell ref="P35:Q35"/>
    <mergeCell ref="Y35:Z35"/>
    <mergeCell ref="B38:C38"/>
    <mergeCell ref="D38:E38"/>
    <mergeCell ref="F38:G38"/>
    <mergeCell ref="P38:Q38"/>
    <mergeCell ref="Y38:Z38"/>
    <mergeCell ref="B36:C36"/>
    <mergeCell ref="D36:E36"/>
    <mergeCell ref="F36:G36"/>
    <mergeCell ref="P36:Q36"/>
    <mergeCell ref="Y36:Z36"/>
    <mergeCell ref="B37:C37"/>
    <mergeCell ref="D37:E37"/>
    <mergeCell ref="F37:G37"/>
    <mergeCell ref="P37:Q37"/>
    <mergeCell ref="Y37:Z3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3" manualBreakCount="3">
    <brk id="15" max="1048575" man="1"/>
    <brk id="24" max="1048575" man="1"/>
    <brk id="3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8"/>
  <sheetViews>
    <sheetView zoomScale="80" zoomScaleNormal="80" workbookViewId="0"/>
  </sheetViews>
  <sheetFormatPr defaultRowHeight="12.75" x14ac:dyDescent="0.2"/>
  <cols>
    <col min="1" max="1" width="4.625" bestFit="1" customWidth="1"/>
    <col min="8" max="15" width="11.25" customWidth="1"/>
    <col min="18" max="24" width="11.25" customWidth="1"/>
    <col min="27" max="47" width="11.25" customWidth="1"/>
  </cols>
  <sheetData>
    <row r="1" spans="1:47" ht="16.5" x14ac:dyDescent="0.3">
      <c r="A1" s="21" t="s">
        <v>18</v>
      </c>
      <c r="B1" s="21" t="s">
        <v>19</v>
      </c>
      <c r="C1" s="21" t="s">
        <v>124</v>
      </c>
      <c r="D1" s="21"/>
      <c r="E1" s="22"/>
      <c r="G1" s="21"/>
      <c r="H1" s="21"/>
      <c r="I1" s="21"/>
      <c r="J1" s="21"/>
      <c r="K1" s="21"/>
      <c r="L1" s="21"/>
      <c r="M1" s="104">
        <f>D7</f>
        <v>42917</v>
      </c>
      <c r="N1" s="23"/>
      <c r="O1" s="24" t="s">
        <v>20</v>
      </c>
      <c r="P1" s="23"/>
      <c r="Q1" s="23"/>
      <c r="R1" s="23"/>
      <c r="S1" s="23"/>
      <c r="T1" s="23"/>
      <c r="AH1" s="80" t="str">
        <f>'L4'!$AH$2</f>
        <v>Berekening eindejaarspremie 2015:</v>
      </c>
    </row>
    <row r="2" spans="1:47" ht="15" x14ac:dyDescent="0.3">
      <c r="A2" s="24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P2" s="23"/>
      <c r="AH2" s="81" t="s">
        <v>94</v>
      </c>
      <c r="AK2" s="82">
        <f>'L4'!$AK$3</f>
        <v>129.11000000000001</v>
      </c>
    </row>
    <row r="3" spans="1:47" ht="15" x14ac:dyDescent="0.3">
      <c r="A3" s="24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 t="s">
        <v>21</v>
      </c>
      <c r="O3" s="71">
        <f>'L4'!O3</f>
        <v>1.3194999999999999</v>
      </c>
      <c r="P3" s="23"/>
      <c r="AH3" s="81" t="s">
        <v>49</v>
      </c>
      <c r="AJ3" s="82"/>
    </row>
    <row r="4" spans="1:47" ht="17.25" x14ac:dyDescent="0.35">
      <c r="A4" s="21"/>
      <c r="B4" s="21"/>
      <c r="C4" s="21"/>
      <c r="D4" s="21"/>
      <c r="E4" s="26"/>
      <c r="F4" s="27"/>
      <c r="G4" s="21"/>
      <c r="H4" s="21"/>
      <c r="I4" s="21"/>
      <c r="J4" s="21"/>
      <c r="K4" s="21"/>
      <c r="L4" s="21"/>
      <c r="M4" s="21"/>
      <c r="N4" s="21"/>
      <c r="O4" s="21"/>
      <c r="P4" s="21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47" ht="15" x14ac:dyDescent="0.3">
      <c r="A5" s="28"/>
      <c r="B5" s="134" t="s">
        <v>22</v>
      </c>
      <c r="C5" s="149"/>
      <c r="D5" s="149"/>
      <c r="E5" s="135"/>
      <c r="F5" s="134" t="s">
        <v>23</v>
      </c>
      <c r="G5" s="135"/>
      <c r="H5" s="146" t="s">
        <v>38</v>
      </c>
      <c r="I5" s="147"/>
      <c r="J5" s="147"/>
      <c r="K5" s="147"/>
      <c r="L5" s="147"/>
      <c r="M5" s="147"/>
      <c r="N5" s="147"/>
      <c r="O5" s="148"/>
      <c r="P5" s="134" t="s">
        <v>24</v>
      </c>
      <c r="Q5" s="137"/>
      <c r="R5" s="146" t="s">
        <v>39</v>
      </c>
      <c r="S5" s="147"/>
      <c r="T5" s="147"/>
      <c r="U5" s="147"/>
      <c r="V5" s="147"/>
      <c r="W5" s="147"/>
      <c r="X5" s="148"/>
      <c r="Y5" s="134" t="s">
        <v>25</v>
      </c>
      <c r="Z5" s="135"/>
      <c r="AA5" s="146" t="s">
        <v>40</v>
      </c>
      <c r="AB5" s="147"/>
      <c r="AC5" s="147"/>
      <c r="AD5" s="147"/>
      <c r="AE5" s="147"/>
      <c r="AF5" s="147"/>
      <c r="AG5" s="148"/>
      <c r="AH5" s="146" t="s">
        <v>101</v>
      </c>
      <c r="AI5" s="147"/>
      <c r="AJ5" s="147"/>
      <c r="AK5" s="147"/>
      <c r="AL5" s="147"/>
      <c r="AM5" s="147"/>
      <c r="AN5" s="148"/>
      <c r="AO5" s="146" t="s">
        <v>102</v>
      </c>
      <c r="AP5" s="147"/>
      <c r="AQ5" s="147"/>
      <c r="AR5" s="147"/>
      <c r="AS5" s="147"/>
      <c r="AT5" s="147"/>
      <c r="AU5" s="148"/>
    </row>
    <row r="6" spans="1:47" ht="15" x14ac:dyDescent="0.3">
      <c r="A6" s="32"/>
      <c r="B6" s="150">
        <v>1</v>
      </c>
      <c r="C6" s="151"/>
      <c r="D6" s="150"/>
      <c r="E6" s="151"/>
      <c r="F6" s="150"/>
      <c r="G6" s="151"/>
      <c r="H6" s="43" t="s">
        <v>107</v>
      </c>
      <c r="I6" s="43" t="s">
        <v>108</v>
      </c>
      <c r="J6" s="43" t="s">
        <v>32</v>
      </c>
      <c r="K6" s="43" t="s">
        <v>33</v>
      </c>
      <c r="L6" s="43" t="s">
        <v>34</v>
      </c>
      <c r="M6" s="43" t="s">
        <v>35</v>
      </c>
      <c r="N6" s="43" t="s">
        <v>36</v>
      </c>
      <c r="O6" s="108" t="s">
        <v>37</v>
      </c>
      <c r="P6" s="150"/>
      <c r="Q6" s="151"/>
      <c r="R6" s="43" t="s">
        <v>109</v>
      </c>
      <c r="S6" s="43" t="s">
        <v>32</v>
      </c>
      <c r="T6" s="43" t="s">
        <v>33</v>
      </c>
      <c r="U6" s="43" t="s">
        <v>34</v>
      </c>
      <c r="V6" s="43" t="s">
        <v>35</v>
      </c>
      <c r="W6" s="43" t="s">
        <v>36</v>
      </c>
      <c r="X6" s="108" t="s">
        <v>37</v>
      </c>
      <c r="Y6" s="152" t="s">
        <v>27</v>
      </c>
      <c r="Z6" s="151"/>
      <c r="AA6" s="43" t="s">
        <v>109</v>
      </c>
      <c r="AB6" s="43" t="s">
        <v>32</v>
      </c>
      <c r="AC6" s="43" t="s">
        <v>33</v>
      </c>
      <c r="AD6" s="43" t="s">
        <v>34</v>
      </c>
      <c r="AE6" s="43" t="s">
        <v>35</v>
      </c>
      <c r="AF6" s="43" t="s">
        <v>36</v>
      </c>
      <c r="AG6" s="108" t="s">
        <v>37</v>
      </c>
      <c r="AH6" s="43" t="s">
        <v>109</v>
      </c>
      <c r="AI6" s="43" t="s">
        <v>32</v>
      </c>
      <c r="AJ6" s="43" t="s">
        <v>33</v>
      </c>
      <c r="AK6" s="43" t="s">
        <v>34</v>
      </c>
      <c r="AL6" s="43" t="s">
        <v>35</v>
      </c>
      <c r="AM6" s="43" t="s">
        <v>36</v>
      </c>
      <c r="AN6" s="108" t="s">
        <v>37</v>
      </c>
      <c r="AO6" s="43" t="s">
        <v>109</v>
      </c>
      <c r="AP6" s="43" t="s">
        <v>32</v>
      </c>
      <c r="AQ6" s="43" t="s">
        <v>33</v>
      </c>
      <c r="AR6" s="43" t="s">
        <v>34</v>
      </c>
      <c r="AS6" s="43" t="s">
        <v>35</v>
      </c>
      <c r="AT6" s="43" t="s">
        <v>36</v>
      </c>
      <c r="AU6" s="108" t="s">
        <v>37</v>
      </c>
    </row>
    <row r="7" spans="1:47" ht="15" x14ac:dyDescent="0.3">
      <c r="A7" s="32"/>
      <c r="B7" s="138" t="s">
        <v>30</v>
      </c>
      <c r="C7" s="139"/>
      <c r="D7" s="144">
        <f>'L4'!$D$8</f>
        <v>42917</v>
      </c>
      <c r="E7" s="143"/>
      <c r="F7" s="144">
        <f>D7</f>
        <v>42917</v>
      </c>
      <c r="G7" s="145"/>
      <c r="H7" s="47"/>
      <c r="I7" s="47" t="s">
        <v>103</v>
      </c>
      <c r="J7" s="47" t="s">
        <v>104</v>
      </c>
      <c r="K7" s="47" t="s">
        <v>105</v>
      </c>
      <c r="L7" s="47" t="s">
        <v>105</v>
      </c>
      <c r="M7" s="47" t="s">
        <v>105</v>
      </c>
      <c r="N7" s="47" t="s">
        <v>106</v>
      </c>
      <c r="O7" s="53" t="s">
        <v>105</v>
      </c>
      <c r="P7" s="142"/>
      <c r="Q7" s="143"/>
      <c r="R7" s="47" t="s">
        <v>103</v>
      </c>
      <c r="S7" s="47" t="s">
        <v>104</v>
      </c>
      <c r="T7" s="47" t="s">
        <v>105</v>
      </c>
      <c r="U7" s="47" t="s">
        <v>105</v>
      </c>
      <c r="V7" s="47" t="s">
        <v>105</v>
      </c>
      <c r="W7" s="47" t="s">
        <v>106</v>
      </c>
      <c r="X7" s="53" t="s">
        <v>105</v>
      </c>
      <c r="Y7" s="142"/>
      <c r="Z7" s="143"/>
      <c r="AA7" s="47" t="s">
        <v>103</v>
      </c>
      <c r="AB7" s="47" t="s">
        <v>104</v>
      </c>
      <c r="AC7" s="47" t="s">
        <v>105</v>
      </c>
      <c r="AD7" s="47" t="s">
        <v>105</v>
      </c>
      <c r="AE7" s="47" t="s">
        <v>105</v>
      </c>
      <c r="AF7" s="47" t="s">
        <v>106</v>
      </c>
      <c r="AG7" s="53" t="s">
        <v>105</v>
      </c>
      <c r="AH7" s="47" t="s">
        <v>103</v>
      </c>
      <c r="AI7" s="47" t="s">
        <v>104</v>
      </c>
      <c r="AJ7" s="47" t="s">
        <v>105</v>
      </c>
      <c r="AK7" s="47" t="s">
        <v>105</v>
      </c>
      <c r="AL7" s="47" t="s">
        <v>105</v>
      </c>
      <c r="AM7" s="47" t="s">
        <v>106</v>
      </c>
      <c r="AN7" s="53" t="s">
        <v>105</v>
      </c>
      <c r="AO7" s="47" t="s">
        <v>103</v>
      </c>
      <c r="AP7" s="47" t="s">
        <v>104</v>
      </c>
      <c r="AQ7" s="47" t="s">
        <v>105</v>
      </c>
      <c r="AR7" s="47" t="s">
        <v>105</v>
      </c>
      <c r="AS7" s="47" t="s">
        <v>105</v>
      </c>
      <c r="AT7" s="47" t="s">
        <v>106</v>
      </c>
      <c r="AU7" s="53" t="s">
        <v>105</v>
      </c>
    </row>
    <row r="8" spans="1:47" ht="15" x14ac:dyDescent="0.3">
      <c r="A8" s="32"/>
      <c r="B8" s="134"/>
      <c r="C8" s="135"/>
      <c r="D8" s="136"/>
      <c r="E8" s="137"/>
      <c r="F8" s="136"/>
      <c r="G8" s="137"/>
      <c r="H8" s="44"/>
      <c r="I8" s="44"/>
      <c r="J8" s="44"/>
      <c r="K8" s="44"/>
      <c r="L8" s="44"/>
      <c r="M8" s="44"/>
      <c r="N8" s="44"/>
      <c r="O8" s="50"/>
      <c r="P8" s="136"/>
      <c r="Q8" s="137"/>
      <c r="R8" s="44"/>
      <c r="S8" s="44"/>
      <c r="T8" s="44"/>
      <c r="U8" s="44"/>
      <c r="V8" s="44"/>
      <c r="W8" s="44"/>
      <c r="X8" s="50"/>
      <c r="Y8" s="136"/>
      <c r="Z8" s="137"/>
      <c r="AA8" s="49"/>
      <c r="AB8" s="44"/>
      <c r="AC8" s="44"/>
      <c r="AD8" s="44"/>
      <c r="AE8" s="44"/>
      <c r="AF8" s="44"/>
      <c r="AG8" s="50"/>
      <c r="AH8" s="83"/>
      <c r="AI8" s="84"/>
      <c r="AJ8" s="84"/>
      <c r="AK8" s="84"/>
      <c r="AL8" s="84"/>
      <c r="AM8" s="84"/>
      <c r="AN8" s="85"/>
      <c r="AO8" s="83"/>
      <c r="AP8" s="84"/>
      <c r="AQ8" s="84"/>
      <c r="AR8" s="84"/>
      <c r="AS8" s="84"/>
      <c r="AT8" s="84"/>
      <c r="AU8" s="85"/>
    </row>
    <row r="9" spans="1:47" ht="15" x14ac:dyDescent="0.3">
      <c r="A9" s="32">
        <v>0</v>
      </c>
      <c r="B9" s="125">
        <v>17770.990000000002</v>
      </c>
      <c r="C9" s="126"/>
      <c r="D9" s="125">
        <f t="shared" ref="D9:D36" si="0">B9*$O$3</f>
        <v>23448.821305000001</v>
      </c>
      <c r="E9" s="127">
        <f t="shared" ref="E9:E36" si="1">D9/40.3399</f>
        <v>581.28109650742817</v>
      </c>
      <c r="F9" s="125">
        <f t="shared" ref="F9:F36" si="2">B9/12*$O$3</f>
        <v>1954.0684420833334</v>
      </c>
      <c r="G9" s="127">
        <f t="shared" ref="G9:G36" si="3">F9/40.3399</f>
        <v>48.440091375619012</v>
      </c>
      <c r="H9" s="45">
        <f>'L4'!$H$10</f>
        <v>1674.41</v>
      </c>
      <c r="I9" s="45">
        <f>GEW!$E$12+($F9-GEW!$E$12)*SUM(Fasering!$D$5)</f>
        <v>1786.2247433333332</v>
      </c>
      <c r="J9" s="45">
        <f>GEW!$E$12+($F9-GEW!$E$12)*SUM(Fasering!$D$5:$D$6)</f>
        <v>1829.6230298497435</v>
      </c>
      <c r="K9" s="45">
        <f>GEW!$E$12+($F9-GEW!$E$12)*SUM(Fasering!$D$5:$D$7)</f>
        <v>1854.523307520637</v>
      </c>
      <c r="L9" s="45">
        <f>GEW!$E$12+($F9-GEW!$E$12)*SUM(Fasering!$D$5:$D$8)</f>
        <v>1879.4235851915305</v>
      </c>
      <c r="M9" s="45">
        <f>GEW!$E$12+($F9-GEW!$E$12)*SUM(Fasering!$D$5:$D$9)</f>
        <v>1904.323862862424</v>
      </c>
      <c r="N9" s="45">
        <f>GEW!$E$12+($F9-GEW!$E$12)*SUM(Fasering!$D$5:$D$10)</f>
        <v>1929.1681644124399</v>
      </c>
      <c r="O9" s="55">
        <f>GEW!$E$12+($F9-GEW!$E$12)*SUM(Fasering!$D$5:$D$11)</f>
        <v>1954.0684420833334</v>
      </c>
      <c r="P9" s="125">
        <f t="shared" ref="P9:P36" si="4">((B9&lt;19968.2)*913.03+(B9&gt;19968.2)*(B9&lt;20424.71)*(20424.71-B9+456.51)+(B9&gt;20424.71)*(B9&lt;22659.62)*456.51+(B9&gt;22659.62)*(B9&lt;23116.13)*(23116.13-B9))/12*$O$3</f>
        <v>100.39525708333332</v>
      </c>
      <c r="Q9" s="127">
        <f t="shared" ref="Q9:Q36" si="5">P9/40.3399</f>
        <v>2.4887334148903024</v>
      </c>
      <c r="R9" s="45">
        <f>$P9*SUM(Fasering!$D$5)</f>
        <v>0</v>
      </c>
      <c r="S9" s="45">
        <f>$P9*SUM(Fasering!$D$5:$D$6)</f>
        <v>25.958568383796269</v>
      </c>
      <c r="T9" s="45">
        <f>$P9*SUM(Fasering!$D$5:$D$7)</f>
        <v>40.852602516940827</v>
      </c>
      <c r="U9" s="45">
        <f>$P9*SUM(Fasering!$D$5:$D$8)</f>
        <v>55.746636650085385</v>
      </c>
      <c r="V9" s="45">
        <f>$P9*SUM(Fasering!$D$5:$D$9)</f>
        <v>70.64067078322995</v>
      </c>
      <c r="W9" s="45">
        <f>$P9*SUM(Fasering!$D$5:$D$10)</f>
        <v>85.501222950188776</v>
      </c>
      <c r="X9" s="55">
        <f>$P9*SUM(Fasering!$D$5:$D$11)</f>
        <v>100.39525708333332</v>
      </c>
      <c r="Y9" s="125">
        <f t="shared" ref="Y9:Y36" si="6">((B9&lt;19968.2)*456.51+(B9&gt;19968.2)*(B9&lt;20196.46)*(20196.46-B9+228.26)+(B9&gt;20196.46)*(B9&lt;22659.62)*228.26+(B9&gt;22659.62)*(B9&lt;22887.88)*(22887.88-B9))/12*$O$3</f>
        <v>50.197078749999989</v>
      </c>
      <c r="Z9" s="127">
        <f t="shared" ref="Z9:Z36" si="7">Y9/40.3399</f>
        <v>1.2443530784657371</v>
      </c>
      <c r="AA9" s="54">
        <f>$Y9*SUM(Fasering!$D$5)</f>
        <v>0</v>
      </c>
      <c r="AB9" s="45">
        <f>$Y9*SUM(Fasering!$D$5:$D$6)</f>
        <v>12.979142035734679</v>
      </c>
      <c r="AC9" s="45">
        <f>$Y9*SUM(Fasering!$D$5:$D$7)</f>
        <v>20.426077538535051</v>
      </c>
      <c r="AD9" s="45">
        <f>$Y9*SUM(Fasering!$D$5:$D$8)</f>
        <v>27.873013041335419</v>
      </c>
      <c r="AE9" s="45">
        <f>$Y9*SUM(Fasering!$D$5:$D$9)</f>
        <v>35.319948544135791</v>
      </c>
      <c r="AF9" s="45">
        <f>$Y9*SUM(Fasering!$D$5:$D$10)</f>
        <v>42.750143247199624</v>
      </c>
      <c r="AG9" s="55">
        <f>$Y9*SUM(Fasering!$D$5:$D$11)</f>
        <v>50.197078749999989</v>
      </c>
      <c r="AH9" s="5">
        <f>($AK$2+(I9+R9)*12*7.57%)*SUM(Fasering!$D$5)</f>
        <v>0</v>
      </c>
      <c r="AI9" s="9">
        <f>($AK$2+(J9+S9)*12*7.57%)*SUM(Fasering!$D$5:$D$6)</f>
        <v>469.2207878370495</v>
      </c>
      <c r="AJ9" s="9">
        <f>($AK$2+(K9+T9)*12*7.57%)*SUM(Fasering!$D$5:$D$7)</f>
        <v>753.15146589751305</v>
      </c>
      <c r="AK9" s="9">
        <f>($AK$2+(L9+U9)*12*7.57%)*SUM(Fasering!$D$5:$D$8)</f>
        <v>1047.8078840370688</v>
      </c>
      <c r="AL9" s="9">
        <f>($AK$2+(M9+V9)*12*7.57%)*SUM(Fasering!$D$5:$D$9)</f>
        <v>1353.1900422557171</v>
      </c>
      <c r="AM9" s="9">
        <f>($AK$2+(N9+W9)*12*7.57%)*SUM(Fasering!$D$5:$D$10)</f>
        <v>1668.5752975376568</v>
      </c>
      <c r="AN9" s="86">
        <f>($AK$2+(O9+X9)*12*7.57%)*SUM(Fasering!$D$5:$D$11)</f>
        <v>1995.384824323</v>
      </c>
      <c r="AO9" s="5">
        <f>($AK$2+(I9+AA9)*12*7.57%)*SUM(Fasering!$D$5)</f>
        <v>0</v>
      </c>
      <c r="AP9" s="9">
        <f>($AK$2+(J9+AB9)*12*7.57%)*SUM(Fasering!$D$5:$D$6)</f>
        <v>466.17218980335178</v>
      </c>
      <c r="AQ9" s="9">
        <f>($AK$2+(K9+AC9)*12*7.57%)*SUM(Fasering!$D$5:$D$7)</f>
        <v>745.60092355595907</v>
      </c>
      <c r="AR9" s="9">
        <f>($AK$2+(L9+AD9)*12*7.57%)*SUM(Fasering!$D$5:$D$8)</f>
        <v>1033.7481847828578</v>
      </c>
      <c r="AS9" s="9">
        <f>($AK$2+(M9+AE9)*12*7.57%)*SUM(Fasering!$D$5:$D$9)</f>
        <v>1330.6139734840481</v>
      </c>
      <c r="AT9" s="9">
        <f>($AK$2+(N9+AF9)*12*7.57%)*SUM(Fasering!$D$5:$D$10)</f>
        <v>1635.5015548288654</v>
      </c>
      <c r="AU9" s="86">
        <f>($AK$2+(O9+AG9)*12*7.57%)*SUM(Fasering!$D$5:$D$11)</f>
        <v>1949.7847991250001</v>
      </c>
    </row>
    <row r="10" spans="1:47" ht="15" x14ac:dyDescent="0.3">
      <c r="A10" s="32">
        <f t="shared" ref="A10:A36" si="8">+A9+1</f>
        <v>1</v>
      </c>
      <c r="B10" s="125">
        <v>18046.03</v>
      </c>
      <c r="C10" s="126"/>
      <c r="D10" s="125">
        <f t="shared" si="0"/>
        <v>23811.736584999995</v>
      </c>
      <c r="E10" s="127">
        <f t="shared" si="1"/>
        <v>590.27753130275471</v>
      </c>
      <c r="F10" s="125">
        <f t="shared" si="2"/>
        <v>1984.3113820833332</v>
      </c>
      <c r="G10" s="127">
        <f t="shared" si="3"/>
        <v>49.189794275229566</v>
      </c>
      <c r="H10" s="45">
        <f>'L4'!$H$10</f>
        <v>1674.41</v>
      </c>
      <c r="I10" s="45">
        <f>GEW!$E$12+($F10-GEW!$E$12)*SUM(Fasering!$D$5)</f>
        <v>1786.2247433333332</v>
      </c>
      <c r="J10" s="45">
        <f>GEW!$E$12+($F10-GEW!$E$12)*SUM(Fasering!$D$5:$D$6)</f>
        <v>1837.4427560890558</v>
      </c>
      <c r="K10" s="45">
        <f>GEW!$E$12+($F10-GEW!$E$12)*SUM(Fasering!$D$5:$D$7)</f>
        <v>1866.8296937250984</v>
      </c>
      <c r="L10" s="45">
        <f>GEW!$E$12+($F10-GEW!$E$12)*SUM(Fasering!$D$5:$D$8)</f>
        <v>1896.216631361141</v>
      </c>
      <c r="M10" s="45">
        <f>GEW!$E$12+($F10-GEW!$E$12)*SUM(Fasering!$D$5:$D$9)</f>
        <v>1925.6035689971836</v>
      </c>
      <c r="N10" s="45">
        <f>GEW!$E$12+($F10-GEW!$E$12)*SUM(Fasering!$D$5:$D$10)</f>
        <v>1954.9244444472906</v>
      </c>
      <c r="O10" s="55">
        <f>GEW!$E$12+($F10-GEW!$E$12)*SUM(Fasering!$D$5:$D$11)</f>
        <v>1984.3113820833332</v>
      </c>
      <c r="P10" s="125">
        <f t="shared" si="4"/>
        <v>100.39525708333332</v>
      </c>
      <c r="Q10" s="127">
        <f t="shared" si="5"/>
        <v>2.4887334148903024</v>
      </c>
      <c r="R10" s="45">
        <f>$P10*SUM(Fasering!$D$5)</f>
        <v>0</v>
      </c>
      <c r="S10" s="45">
        <f>$P10*SUM(Fasering!$D$5:$D$6)</f>
        <v>25.958568383796269</v>
      </c>
      <c r="T10" s="45">
        <f>$P10*SUM(Fasering!$D$5:$D$7)</f>
        <v>40.852602516940827</v>
      </c>
      <c r="U10" s="45">
        <f>$P10*SUM(Fasering!$D$5:$D$8)</f>
        <v>55.746636650085385</v>
      </c>
      <c r="V10" s="45">
        <f>$P10*SUM(Fasering!$D$5:$D$9)</f>
        <v>70.64067078322995</v>
      </c>
      <c r="W10" s="45">
        <f>$P10*SUM(Fasering!$D$5:$D$10)</f>
        <v>85.501222950188776</v>
      </c>
      <c r="X10" s="55">
        <f>$P10*SUM(Fasering!$D$5:$D$11)</f>
        <v>100.39525708333332</v>
      </c>
      <c r="Y10" s="125">
        <f t="shared" si="6"/>
        <v>50.197078749999989</v>
      </c>
      <c r="Z10" s="127">
        <f t="shared" si="7"/>
        <v>1.2443530784657371</v>
      </c>
      <c r="AA10" s="54">
        <f>$Y10*SUM(Fasering!$D$5)</f>
        <v>0</v>
      </c>
      <c r="AB10" s="45">
        <f>$Y10*SUM(Fasering!$D$5:$D$6)</f>
        <v>12.979142035734679</v>
      </c>
      <c r="AC10" s="45">
        <f>$Y10*SUM(Fasering!$D$5:$D$7)</f>
        <v>20.426077538535051</v>
      </c>
      <c r="AD10" s="45">
        <f>$Y10*SUM(Fasering!$D$5:$D$8)</f>
        <v>27.873013041335419</v>
      </c>
      <c r="AE10" s="45">
        <f>$Y10*SUM(Fasering!$D$5:$D$9)</f>
        <v>35.319948544135791</v>
      </c>
      <c r="AF10" s="45">
        <f>$Y10*SUM(Fasering!$D$5:$D$10)</f>
        <v>42.750143247199624</v>
      </c>
      <c r="AG10" s="55">
        <f>$Y10*SUM(Fasering!$D$5:$D$11)</f>
        <v>50.197078749999989</v>
      </c>
      <c r="AH10" s="5">
        <f>($AK$2+(I10+R10)*12*7.57%)*SUM(Fasering!$D$5)</f>
        <v>0</v>
      </c>
      <c r="AI10" s="9">
        <f>($AK$2+(J10+S10)*12*7.57%)*SUM(Fasering!$D$5:$D$6)</f>
        <v>471.05747933619125</v>
      </c>
      <c r="AJ10" s="9">
        <f>($AK$2+(K10+T10)*12*7.57%)*SUM(Fasering!$D$5:$D$7)</f>
        <v>757.70044768499451</v>
      </c>
      <c r="AK10" s="9">
        <f>($AK$2+(L10+U10)*12*7.57%)*SUM(Fasering!$D$5:$D$8)</f>
        <v>1056.2784432302658</v>
      </c>
      <c r="AL10" s="9">
        <f>($AK$2+(M10+V10)*12*7.57%)*SUM(Fasering!$D$5:$D$9)</f>
        <v>1366.7914659720054</v>
      </c>
      <c r="AM10" s="9">
        <f>($AK$2+(N10+W10)*12*7.57%)*SUM(Fasering!$D$5:$D$10)</f>
        <v>1688.5012639676615</v>
      </c>
      <c r="AN10" s="86">
        <f>($AK$2+(O10+X10)*12*7.57%)*SUM(Fasering!$D$5:$D$11)</f>
        <v>2022.857511019</v>
      </c>
      <c r="AO10" s="5">
        <f>($AK$2+(I10+AA10)*12*7.57%)*SUM(Fasering!$D$5)</f>
        <v>0</v>
      </c>
      <c r="AP10" s="9">
        <f>($AK$2+(J10+AB10)*12*7.57%)*SUM(Fasering!$D$5:$D$6)</f>
        <v>468.00888130249353</v>
      </c>
      <c r="AQ10" s="9">
        <f>($AK$2+(K10+AC10)*12*7.57%)*SUM(Fasering!$D$5:$D$7)</f>
        <v>750.14990534344031</v>
      </c>
      <c r="AR10" s="9">
        <f>($AK$2+(L10+AD10)*12*7.57%)*SUM(Fasering!$D$5:$D$8)</f>
        <v>1042.2187439760546</v>
      </c>
      <c r="AS10" s="9">
        <f>($AK$2+(M10+AE10)*12*7.57%)*SUM(Fasering!$D$5:$D$9)</f>
        <v>1344.2153972003364</v>
      </c>
      <c r="AT10" s="9">
        <f>($AK$2+(N10+AF10)*12*7.57%)*SUM(Fasering!$D$5:$D$10)</f>
        <v>1655.4275212588702</v>
      </c>
      <c r="AU10" s="86">
        <f>($AK$2+(O10+AG10)*12*7.57%)*SUM(Fasering!$D$5:$D$11)</f>
        <v>1977.257485821</v>
      </c>
    </row>
    <row r="11" spans="1:47" ht="15" x14ac:dyDescent="0.3">
      <c r="A11" s="32">
        <f t="shared" si="8"/>
        <v>2</v>
      </c>
      <c r="B11" s="125">
        <v>18659.52</v>
      </c>
      <c r="C11" s="126"/>
      <c r="D11" s="125">
        <f t="shared" si="0"/>
        <v>24621.236639999999</v>
      </c>
      <c r="E11" s="127">
        <f t="shared" si="1"/>
        <v>610.34451349656297</v>
      </c>
      <c r="F11" s="125">
        <f t="shared" si="2"/>
        <v>2051.7697199999998</v>
      </c>
      <c r="G11" s="127">
        <f t="shared" si="3"/>
        <v>50.86204279138024</v>
      </c>
      <c r="H11" s="45">
        <f>'L4'!$H$10</f>
        <v>1674.41</v>
      </c>
      <c r="I11" s="45">
        <f>GEW!$E$12+($F11-GEW!$E$12)*SUM(Fasering!$D$5)</f>
        <v>1786.2247433333332</v>
      </c>
      <c r="J11" s="45">
        <f>GEW!$E$12+($F11-GEW!$E$12)*SUM(Fasering!$D$5:$D$6)</f>
        <v>1854.8850330326122</v>
      </c>
      <c r="K11" s="45">
        <f>GEW!$E$12+($F11-GEW!$E$12)*SUM(Fasering!$D$5:$D$7)</f>
        <v>1894.2796823542978</v>
      </c>
      <c r="L11" s="45">
        <f>GEW!$E$12+($F11-GEW!$E$12)*SUM(Fasering!$D$5:$D$8)</f>
        <v>1933.6743316759837</v>
      </c>
      <c r="M11" s="45">
        <f>GEW!$E$12+($F11-GEW!$E$12)*SUM(Fasering!$D$5:$D$9)</f>
        <v>1973.0689809976695</v>
      </c>
      <c r="N11" s="45">
        <f>GEW!$E$12+($F11-GEW!$E$12)*SUM(Fasering!$D$5:$D$10)</f>
        <v>2012.3750706783139</v>
      </c>
      <c r="O11" s="55">
        <f>GEW!$E$12+($F11-GEW!$E$12)*SUM(Fasering!$D$5:$D$11)</f>
        <v>2051.7697199999998</v>
      </c>
      <c r="P11" s="125">
        <f t="shared" si="4"/>
        <v>100.39525708333332</v>
      </c>
      <c r="Q11" s="127">
        <f t="shared" si="5"/>
        <v>2.4887334148903024</v>
      </c>
      <c r="R11" s="45">
        <f>$P11*SUM(Fasering!$D$5)</f>
        <v>0</v>
      </c>
      <c r="S11" s="45">
        <f>$P11*SUM(Fasering!$D$5:$D$6)</f>
        <v>25.958568383796269</v>
      </c>
      <c r="T11" s="45">
        <f>$P11*SUM(Fasering!$D$5:$D$7)</f>
        <v>40.852602516940827</v>
      </c>
      <c r="U11" s="45">
        <f>$P11*SUM(Fasering!$D$5:$D$8)</f>
        <v>55.746636650085385</v>
      </c>
      <c r="V11" s="45">
        <f>$P11*SUM(Fasering!$D$5:$D$9)</f>
        <v>70.64067078322995</v>
      </c>
      <c r="W11" s="45">
        <f>$P11*SUM(Fasering!$D$5:$D$10)</f>
        <v>85.501222950188776</v>
      </c>
      <c r="X11" s="55">
        <f>$P11*SUM(Fasering!$D$5:$D$11)</f>
        <v>100.39525708333332</v>
      </c>
      <c r="Y11" s="125">
        <f t="shared" si="6"/>
        <v>50.197078749999989</v>
      </c>
      <c r="Z11" s="127">
        <f t="shared" si="7"/>
        <v>1.2443530784657371</v>
      </c>
      <c r="AA11" s="54">
        <f>$Y11*SUM(Fasering!$D$5)</f>
        <v>0</v>
      </c>
      <c r="AB11" s="45">
        <f>$Y11*SUM(Fasering!$D$5:$D$6)</f>
        <v>12.979142035734679</v>
      </c>
      <c r="AC11" s="45">
        <f>$Y11*SUM(Fasering!$D$5:$D$7)</f>
        <v>20.426077538535051</v>
      </c>
      <c r="AD11" s="45">
        <f>$Y11*SUM(Fasering!$D$5:$D$8)</f>
        <v>27.873013041335419</v>
      </c>
      <c r="AE11" s="45">
        <f>$Y11*SUM(Fasering!$D$5:$D$9)</f>
        <v>35.319948544135791</v>
      </c>
      <c r="AF11" s="45">
        <f>$Y11*SUM(Fasering!$D$5:$D$10)</f>
        <v>42.750143247199624</v>
      </c>
      <c r="AG11" s="55">
        <f>$Y11*SUM(Fasering!$D$5:$D$11)</f>
        <v>50.197078749999989</v>
      </c>
      <c r="AH11" s="5">
        <f>($AK$2+(I11+R11)*12*7.57%)*SUM(Fasering!$D$5)</f>
        <v>0</v>
      </c>
      <c r="AI11" s="9">
        <f>($AK$2+(J11+S11)*12*7.57%)*SUM(Fasering!$D$5:$D$6)</f>
        <v>475.15430840763008</v>
      </c>
      <c r="AJ11" s="9">
        <f>($AK$2+(K11+T11)*12*7.57%)*SUM(Fasering!$D$5:$D$7)</f>
        <v>767.84717120448965</v>
      </c>
      <c r="AK11" s="9">
        <f>($AK$2+(L11+U11)*12*7.57%)*SUM(Fasering!$D$5:$D$8)</f>
        <v>1075.1724345022055</v>
      </c>
      <c r="AL11" s="9">
        <f>($AK$2+(M11+V11)*12*7.57%)*SUM(Fasering!$D$5:$D$9)</f>
        <v>1397.1300983007779</v>
      </c>
      <c r="AM11" s="9">
        <f>($AK$2+(N11+W11)*12*7.57%)*SUM(Fasering!$D$5:$D$10)</f>
        <v>1732.9470941928787</v>
      </c>
      <c r="AN11" s="86">
        <f>($AK$2+(O11+X11)*12*7.57%)*SUM(Fasering!$D$5:$D$11)</f>
        <v>2084.1366651825001</v>
      </c>
      <c r="AO11" s="5">
        <f>($AK$2+(I11+AA11)*12*7.57%)*SUM(Fasering!$D$5)</f>
        <v>0</v>
      </c>
      <c r="AP11" s="9">
        <f>($AK$2+(J11+AB11)*12*7.57%)*SUM(Fasering!$D$5:$D$6)</f>
        <v>472.10571037393231</v>
      </c>
      <c r="AQ11" s="9">
        <f>($AK$2+(K11+AC11)*12*7.57%)*SUM(Fasering!$D$5:$D$7)</f>
        <v>760.29662886293568</v>
      </c>
      <c r="AR11" s="9">
        <f>($AK$2+(L11+AD11)*12*7.57%)*SUM(Fasering!$D$5:$D$8)</f>
        <v>1061.1127352479946</v>
      </c>
      <c r="AS11" s="9">
        <f>($AK$2+(M11+AE11)*12*7.57%)*SUM(Fasering!$D$5:$D$9)</f>
        <v>1374.5540295291089</v>
      </c>
      <c r="AT11" s="9">
        <f>($AK$2+(N11+AF11)*12*7.57%)*SUM(Fasering!$D$5:$D$10)</f>
        <v>1699.8733514840876</v>
      </c>
      <c r="AU11" s="86">
        <f>($AK$2+(O11+AG11)*12*7.57%)*SUM(Fasering!$D$5:$D$11)</f>
        <v>2038.5366399844997</v>
      </c>
    </row>
    <row r="12" spans="1:47" ht="15" x14ac:dyDescent="0.3">
      <c r="A12" s="32">
        <f t="shared" si="8"/>
        <v>3</v>
      </c>
      <c r="B12" s="125">
        <v>19361.84</v>
      </c>
      <c r="C12" s="126"/>
      <c r="D12" s="125">
        <f t="shared" si="0"/>
        <v>25547.94788</v>
      </c>
      <c r="E12" s="127">
        <f t="shared" si="1"/>
        <v>633.31708506962093</v>
      </c>
      <c r="F12" s="125">
        <f t="shared" si="2"/>
        <v>2128.9956566666665</v>
      </c>
      <c r="G12" s="127">
        <f t="shared" si="3"/>
        <v>52.776423755801737</v>
      </c>
      <c r="H12" s="45">
        <f>'L4'!$H$10</f>
        <v>1674.41</v>
      </c>
      <c r="I12" s="45">
        <f>GEW!$E$12+($F12-GEW!$E$12)*SUM(Fasering!$D$5)</f>
        <v>1786.2247433333332</v>
      </c>
      <c r="J12" s="45">
        <f>GEW!$E$12+($F12-GEW!$E$12)*SUM(Fasering!$D$5:$D$6)</f>
        <v>1874.8528563761033</v>
      </c>
      <c r="K12" s="45">
        <f>GEW!$E$12+($F12-GEW!$E$12)*SUM(Fasering!$D$5:$D$7)</f>
        <v>1925.7042793551609</v>
      </c>
      <c r="L12" s="45">
        <f>GEW!$E$12+($F12-GEW!$E$12)*SUM(Fasering!$D$5:$D$8)</f>
        <v>1976.5557023342183</v>
      </c>
      <c r="M12" s="45">
        <f>GEW!$E$12+($F12-GEW!$E$12)*SUM(Fasering!$D$5:$D$9)</f>
        <v>2027.4071253132759</v>
      </c>
      <c r="N12" s="45">
        <f>GEW!$E$12+($F12-GEW!$E$12)*SUM(Fasering!$D$5:$D$10)</f>
        <v>2078.1442336876089</v>
      </c>
      <c r="O12" s="55">
        <f>GEW!$E$12+($F12-GEW!$E$12)*SUM(Fasering!$D$5:$D$11)</f>
        <v>2128.9956566666665</v>
      </c>
      <c r="P12" s="125">
        <f t="shared" si="4"/>
        <v>100.39525708333332</v>
      </c>
      <c r="Q12" s="127">
        <f t="shared" si="5"/>
        <v>2.4887334148903024</v>
      </c>
      <c r="R12" s="45">
        <f>$P12*SUM(Fasering!$D$5)</f>
        <v>0</v>
      </c>
      <c r="S12" s="45">
        <f>$P12*SUM(Fasering!$D$5:$D$6)</f>
        <v>25.958568383796269</v>
      </c>
      <c r="T12" s="45">
        <f>$P12*SUM(Fasering!$D$5:$D$7)</f>
        <v>40.852602516940827</v>
      </c>
      <c r="U12" s="45">
        <f>$P12*SUM(Fasering!$D$5:$D$8)</f>
        <v>55.746636650085385</v>
      </c>
      <c r="V12" s="45">
        <f>$P12*SUM(Fasering!$D$5:$D$9)</f>
        <v>70.64067078322995</v>
      </c>
      <c r="W12" s="45">
        <f>$P12*SUM(Fasering!$D$5:$D$10)</f>
        <v>85.501222950188776</v>
      </c>
      <c r="X12" s="55">
        <f>$P12*SUM(Fasering!$D$5:$D$11)</f>
        <v>100.39525708333332</v>
      </c>
      <c r="Y12" s="125">
        <f t="shared" si="6"/>
        <v>50.197078749999989</v>
      </c>
      <c r="Z12" s="127">
        <f t="shared" si="7"/>
        <v>1.2443530784657371</v>
      </c>
      <c r="AA12" s="54">
        <f>$Y12*SUM(Fasering!$D$5)</f>
        <v>0</v>
      </c>
      <c r="AB12" s="45">
        <f>$Y12*SUM(Fasering!$D$5:$D$6)</f>
        <v>12.979142035734679</v>
      </c>
      <c r="AC12" s="45">
        <f>$Y12*SUM(Fasering!$D$5:$D$7)</f>
        <v>20.426077538535051</v>
      </c>
      <c r="AD12" s="45">
        <f>$Y12*SUM(Fasering!$D$5:$D$8)</f>
        <v>27.873013041335419</v>
      </c>
      <c r="AE12" s="45">
        <f>$Y12*SUM(Fasering!$D$5:$D$9)</f>
        <v>35.319948544135791</v>
      </c>
      <c r="AF12" s="45">
        <f>$Y12*SUM(Fasering!$D$5:$D$10)</f>
        <v>42.750143247199624</v>
      </c>
      <c r="AG12" s="55">
        <f>$Y12*SUM(Fasering!$D$5:$D$11)</f>
        <v>50.197078749999989</v>
      </c>
      <c r="AH12" s="5">
        <f>($AK$2+(I12+R12)*12*7.57%)*SUM(Fasering!$D$5)</f>
        <v>0</v>
      </c>
      <c r="AI12" s="9">
        <f>($AK$2+(J12+S12)*12*7.57%)*SUM(Fasering!$D$5:$D$6)</f>
        <v>479.8443359442694</v>
      </c>
      <c r="AJ12" s="9">
        <f>($AK$2+(K12+T12)*12*7.57%)*SUM(Fasering!$D$5:$D$7)</f>
        <v>779.46308484971939</v>
      </c>
      <c r="AK12" s="9">
        <f>($AK$2+(L12+U12)*12*7.57%)*SUM(Fasering!$D$5:$D$8)</f>
        <v>1096.8021724769221</v>
      </c>
      <c r="AL12" s="9">
        <f>($AK$2+(M12+V12)*12*7.57%)*SUM(Fasering!$D$5:$D$9)</f>
        <v>1431.8615988258782</v>
      </c>
      <c r="AM12" s="9">
        <f>($AK$2+(N12+W12)*12*7.57%)*SUM(Fasering!$D$5:$D$10)</f>
        <v>1783.8284377906141</v>
      </c>
      <c r="AN12" s="86">
        <f>($AK$2+(O12+X12)*12*7.57%)*SUM(Fasering!$D$5:$D$11)</f>
        <v>2154.2887060505004</v>
      </c>
      <c r="AO12" s="5">
        <f>($AK$2+(I12+AA12)*12*7.57%)*SUM(Fasering!$D$5)</f>
        <v>0</v>
      </c>
      <c r="AP12" s="9">
        <f>($AK$2+(J12+AB12)*12*7.57%)*SUM(Fasering!$D$5:$D$6)</f>
        <v>476.79573791057169</v>
      </c>
      <c r="AQ12" s="9">
        <f>($AK$2+(K12+AC12)*12*7.57%)*SUM(Fasering!$D$5:$D$7)</f>
        <v>771.91254250816542</v>
      </c>
      <c r="AR12" s="9">
        <f>($AK$2+(L12+AD12)*12*7.57%)*SUM(Fasering!$D$5:$D$8)</f>
        <v>1082.7424732227109</v>
      </c>
      <c r="AS12" s="9">
        <f>($AK$2+(M12+AE12)*12*7.57%)*SUM(Fasering!$D$5:$D$9)</f>
        <v>1409.2855300542085</v>
      </c>
      <c r="AT12" s="9">
        <f>($AK$2+(N12+AF12)*12*7.57%)*SUM(Fasering!$D$5:$D$10)</f>
        <v>1750.7546950818228</v>
      </c>
      <c r="AU12" s="86">
        <f>($AK$2+(O12+AG12)*12*7.57%)*SUM(Fasering!$D$5:$D$11)</f>
        <v>2108.6886808525001</v>
      </c>
    </row>
    <row r="13" spans="1:47" ht="15" x14ac:dyDescent="0.3">
      <c r="A13" s="32">
        <f t="shared" si="8"/>
        <v>4</v>
      </c>
      <c r="B13" s="125">
        <v>20060.82</v>
      </c>
      <c r="C13" s="126"/>
      <c r="D13" s="125">
        <f t="shared" si="0"/>
        <v>26470.251989999997</v>
      </c>
      <c r="E13" s="127">
        <f t="shared" si="1"/>
        <v>656.18040674369536</v>
      </c>
      <c r="F13" s="125">
        <f t="shared" si="2"/>
        <v>2205.8543324999996</v>
      </c>
      <c r="G13" s="127">
        <f t="shared" si="3"/>
        <v>54.681700561974608</v>
      </c>
      <c r="H13" s="45">
        <f>'L4'!$H$10</f>
        <v>1674.41</v>
      </c>
      <c r="I13" s="45">
        <f>GEW!$E$12+($F13-GEW!$E$12)*SUM(Fasering!$D$5)</f>
        <v>1786.2247433333332</v>
      </c>
      <c r="J13" s="45">
        <f>GEW!$E$12+($F13-GEW!$E$12)*SUM(Fasering!$D$5:$D$6)</f>
        <v>1894.7257194024069</v>
      </c>
      <c r="K13" s="45">
        <f>GEW!$E$12+($F13-GEW!$E$12)*SUM(Fasering!$D$5:$D$7)</f>
        <v>1956.9794314392011</v>
      </c>
      <c r="L13" s="45">
        <f>GEW!$E$12+($F13-GEW!$E$12)*SUM(Fasering!$D$5:$D$8)</f>
        <v>2019.2331434759953</v>
      </c>
      <c r="M13" s="45">
        <f>GEW!$E$12+($F13-GEW!$E$12)*SUM(Fasering!$D$5:$D$9)</f>
        <v>2081.4868555127896</v>
      </c>
      <c r="N13" s="45">
        <f>GEW!$E$12+($F13-GEW!$E$12)*SUM(Fasering!$D$5:$D$10)</f>
        <v>2143.6006204632054</v>
      </c>
      <c r="O13" s="55">
        <f>GEW!$E$12+($F13-GEW!$E$12)*SUM(Fasering!$D$5:$D$11)</f>
        <v>2205.8543324999996</v>
      </c>
      <c r="P13" s="125">
        <f t="shared" si="4"/>
        <v>90.209816666666597</v>
      </c>
      <c r="Q13" s="127">
        <f t="shared" si="5"/>
        <v>2.2362429422647701</v>
      </c>
      <c r="R13" s="45">
        <f>$P13*SUM(Fasering!$D$5)</f>
        <v>0</v>
      </c>
      <c r="S13" s="45">
        <f>$P13*SUM(Fasering!$D$5:$D$6)</f>
        <v>23.324983299635768</v>
      </c>
      <c r="T13" s="45">
        <f>$P13*SUM(Fasering!$D$5:$D$7)</f>
        <v>36.707966994401318</v>
      </c>
      <c r="U13" s="45">
        <f>$P13*SUM(Fasering!$D$5:$D$8)</f>
        <v>50.090950689166867</v>
      </c>
      <c r="V13" s="45">
        <f>$P13*SUM(Fasering!$D$5:$D$9)</f>
        <v>63.473934383932409</v>
      </c>
      <c r="W13" s="45">
        <f>$P13*SUM(Fasering!$D$5:$D$10)</f>
        <v>76.826832971901055</v>
      </c>
      <c r="X13" s="55">
        <f>$P13*SUM(Fasering!$D$5:$D$11)</f>
        <v>90.209816666666597</v>
      </c>
      <c r="Y13" s="125">
        <f t="shared" si="6"/>
        <v>40.01383749999993</v>
      </c>
      <c r="Z13" s="127">
        <f t="shared" si="7"/>
        <v>0.99191712175786084</v>
      </c>
      <c r="AA13" s="54">
        <f>$Y13*SUM(Fasering!$D$5)</f>
        <v>0</v>
      </c>
      <c r="AB13" s="45">
        <f>$Y13*SUM(Fasering!$D$5:$D$6)</f>
        <v>10.346125576227996</v>
      </c>
      <c r="AC13" s="45">
        <f>$Y13*SUM(Fasering!$D$5:$D$7)</f>
        <v>16.282336895736989</v>
      </c>
      <c r="AD13" s="45">
        <f>$Y13*SUM(Fasering!$D$5:$D$8)</f>
        <v>22.218548215245981</v>
      </c>
      <c r="AE13" s="45">
        <f>$Y13*SUM(Fasering!$D$5:$D$9)</f>
        <v>28.154759534754977</v>
      </c>
      <c r="AF13" s="45">
        <f>$Y13*SUM(Fasering!$D$5:$D$10)</f>
        <v>34.077626180490938</v>
      </c>
      <c r="AG13" s="55">
        <f>$Y13*SUM(Fasering!$D$5:$D$11)</f>
        <v>40.01383749999993</v>
      </c>
      <c r="AH13" s="5">
        <f>($AK$2+(I13+R13)*12*7.57%)*SUM(Fasering!$D$5)</f>
        <v>0</v>
      </c>
      <c r="AI13" s="9">
        <f>($AK$2+(J13+S13)*12*7.57%)*SUM(Fasering!$D$5:$D$6)</f>
        <v>483.89348476082199</v>
      </c>
      <c r="AJ13" s="9">
        <f>($AK$2+(K13+T13)*12*7.57%)*SUM(Fasering!$D$5:$D$7)</f>
        <v>789.4917174371227</v>
      </c>
      <c r="AK13" s="9">
        <f>($AK$2+(L13+U13)*12*7.57%)*SUM(Fasering!$D$5:$D$8)</f>
        <v>1115.4762692148329</v>
      </c>
      <c r="AL13" s="9">
        <f>($AK$2+(M13+V13)*12*7.57%)*SUM(Fasering!$D$5:$D$9)</f>
        <v>1461.8471400939525</v>
      </c>
      <c r="AM13" s="9">
        <f>($AK$2+(N13+W13)*12*7.57%)*SUM(Fasering!$D$5:$D$10)</f>
        <v>1827.7569927092934</v>
      </c>
      <c r="AN13" s="86">
        <f>($AK$2+(O13+X13)*12*7.57%)*SUM(Fasering!$D$5:$D$11)</f>
        <v>2214.8546731029996</v>
      </c>
      <c r="AO13" s="5">
        <f>($AK$2+(I13+AA13)*12*7.57%)*SUM(Fasering!$D$5)</f>
        <v>0</v>
      </c>
      <c r="AP13" s="9">
        <f>($AK$2+(J13+AB13)*12*7.57%)*SUM(Fasering!$D$5:$D$6)</f>
        <v>480.84502028526117</v>
      </c>
      <c r="AQ13" s="9">
        <f>($AK$2+(K13+AC13)*12*7.57%)*SUM(Fasering!$D$5:$D$7)</f>
        <v>781.94150588249317</v>
      </c>
      <c r="AR13" s="9">
        <f>($AK$2+(L13+AD13)*12*7.57%)*SUM(Fasering!$D$5:$D$8)</f>
        <v>1101.4171859116973</v>
      </c>
      <c r="AS13" s="9">
        <f>($AK$2+(M13+AE13)*12*7.57%)*SUM(Fasering!$D$5:$D$9)</f>
        <v>1439.2720603728737</v>
      </c>
      <c r="AT13" s="9">
        <f>($AK$2+(N13+AF13)*12*7.57%)*SUM(Fasering!$D$5:$D$10)</f>
        <v>1794.6846989509404</v>
      </c>
      <c r="AU13" s="86">
        <f>($AK$2+(O13+AG13)*12*7.57%)*SUM(Fasering!$D$5:$D$11)</f>
        <v>2169.2566456279997</v>
      </c>
    </row>
    <row r="14" spans="1:47" ht="15" x14ac:dyDescent="0.3">
      <c r="A14" s="32">
        <f t="shared" si="8"/>
        <v>5</v>
      </c>
      <c r="B14" s="125">
        <v>20066.45</v>
      </c>
      <c r="C14" s="126"/>
      <c r="D14" s="125">
        <f t="shared" si="0"/>
        <v>26477.680774999997</v>
      </c>
      <c r="E14" s="127">
        <f t="shared" si="1"/>
        <v>656.36456151353866</v>
      </c>
      <c r="F14" s="125">
        <f t="shared" si="2"/>
        <v>2206.4733979166663</v>
      </c>
      <c r="G14" s="127">
        <f t="shared" si="3"/>
        <v>54.697046792794879</v>
      </c>
      <c r="H14" s="45">
        <f>'L4'!$H$10</f>
        <v>1674.41</v>
      </c>
      <c r="I14" s="45">
        <f>GEW!$E$12+($F14-GEW!$E$12)*SUM(Fasering!$D$5)</f>
        <v>1786.2247433333332</v>
      </c>
      <c r="J14" s="45">
        <f>GEW!$E$12+($F14-GEW!$E$12)*SUM(Fasering!$D$5:$D$6)</f>
        <v>1894.8857872424567</v>
      </c>
      <c r="K14" s="45">
        <f>GEW!$E$12+($F14-GEW!$E$12)*SUM(Fasering!$D$5:$D$7)</f>
        <v>1957.23134008642</v>
      </c>
      <c r="L14" s="45">
        <f>GEW!$E$12+($F14-GEW!$E$12)*SUM(Fasering!$D$5:$D$8)</f>
        <v>2019.5768929303833</v>
      </c>
      <c r="M14" s="45">
        <f>GEW!$E$12+($F14-GEW!$E$12)*SUM(Fasering!$D$5:$D$9)</f>
        <v>2081.9224457743467</v>
      </c>
      <c r="N14" s="45">
        <f>GEW!$E$12+($F14-GEW!$E$12)*SUM(Fasering!$D$5:$D$10)</f>
        <v>2144.1278450727032</v>
      </c>
      <c r="O14" s="55">
        <f>GEW!$E$12+($F14-GEW!$E$12)*SUM(Fasering!$D$5:$D$11)</f>
        <v>2206.4733979166663</v>
      </c>
      <c r="P14" s="125">
        <f t="shared" si="4"/>
        <v>89.590751249999812</v>
      </c>
      <c r="Q14" s="127">
        <f t="shared" si="5"/>
        <v>2.2208967114444955</v>
      </c>
      <c r="R14" s="45">
        <f>$P14*SUM(Fasering!$D$5)</f>
        <v>0</v>
      </c>
      <c r="S14" s="45">
        <f>$P14*SUM(Fasering!$D$5:$D$6)</f>
        <v>23.164915459585824</v>
      </c>
      <c r="T14" s="45">
        <f>$P14*SUM(Fasering!$D$5:$D$7)</f>
        <v>36.456058347182257</v>
      </c>
      <c r="U14" s="45">
        <f>$P14*SUM(Fasering!$D$5:$D$8)</f>
        <v>49.747201234778686</v>
      </c>
      <c r="V14" s="45">
        <f>$P14*SUM(Fasering!$D$5:$D$9)</f>
        <v>63.038344122375115</v>
      </c>
      <c r="W14" s="45">
        <f>$P14*SUM(Fasering!$D$5:$D$10)</f>
        <v>76.29960836240339</v>
      </c>
      <c r="X14" s="55">
        <f>$P14*SUM(Fasering!$D$5:$D$11)</f>
        <v>89.590751249999812</v>
      </c>
      <c r="Y14" s="125">
        <f t="shared" si="6"/>
        <v>39.394772083333152</v>
      </c>
      <c r="Z14" s="127">
        <f t="shared" si="7"/>
        <v>0.97657089093758664</v>
      </c>
      <c r="AA14" s="54">
        <f>$Y14*SUM(Fasering!$D$5)</f>
        <v>0</v>
      </c>
      <c r="AB14" s="45">
        <f>$Y14*SUM(Fasering!$D$5:$D$6)</f>
        <v>10.186057736178054</v>
      </c>
      <c r="AC14" s="45">
        <f>$Y14*SUM(Fasering!$D$5:$D$7)</f>
        <v>16.030428248517929</v>
      </c>
      <c r="AD14" s="45">
        <f>$Y14*SUM(Fasering!$D$5:$D$8)</f>
        <v>21.874798760857804</v>
      </c>
      <c r="AE14" s="45">
        <f>$Y14*SUM(Fasering!$D$5:$D$9)</f>
        <v>27.719169273197682</v>
      </c>
      <c r="AF14" s="45">
        <f>$Y14*SUM(Fasering!$D$5:$D$10)</f>
        <v>33.55040157099328</v>
      </c>
      <c r="AG14" s="55">
        <f>$Y14*SUM(Fasering!$D$5:$D$11)</f>
        <v>39.394772083333152</v>
      </c>
      <c r="AH14" s="5">
        <f>($AK$2+(I14+R14)*12*7.57%)*SUM(Fasering!$D$5)</f>
        <v>0</v>
      </c>
      <c r="AI14" s="9">
        <f>($AK$2+(J14+S14)*12*7.57%)*SUM(Fasering!$D$5:$D$6)</f>
        <v>483.89348476082199</v>
      </c>
      <c r="AJ14" s="9">
        <f>($AK$2+(K14+T14)*12*7.57%)*SUM(Fasering!$D$5:$D$7)</f>
        <v>789.4917174371227</v>
      </c>
      <c r="AK14" s="9">
        <f>($AK$2+(L14+U14)*12*7.57%)*SUM(Fasering!$D$5:$D$8)</f>
        <v>1115.4762692148329</v>
      </c>
      <c r="AL14" s="9">
        <f>($AK$2+(M14+V14)*12*7.57%)*SUM(Fasering!$D$5:$D$9)</f>
        <v>1461.8471400939525</v>
      </c>
      <c r="AM14" s="9">
        <f>($AK$2+(N14+W14)*12*7.57%)*SUM(Fasering!$D$5:$D$10)</f>
        <v>1827.7569927092934</v>
      </c>
      <c r="AN14" s="86">
        <f>($AK$2+(O14+X14)*12*7.57%)*SUM(Fasering!$D$5:$D$11)</f>
        <v>2214.8546731029996</v>
      </c>
      <c r="AO14" s="5">
        <f>($AK$2+(I14+AA14)*12*7.57%)*SUM(Fasering!$D$5)</f>
        <v>0</v>
      </c>
      <c r="AP14" s="9">
        <f>($AK$2+(J14+AB14)*12*7.57%)*SUM(Fasering!$D$5:$D$6)</f>
        <v>480.84502028526117</v>
      </c>
      <c r="AQ14" s="9">
        <f>($AK$2+(K14+AC14)*12*7.57%)*SUM(Fasering!$D$5:$D$7)</f>
        <v>781.94150588249317</v>
      </c>
      <c r="AR14" s="9">
        <f>($AK$2+(L14+AD14)*12*7.57%)*SUM(Fasering!$D$5:$D$8)</f>
        <v>1101.4171859116973</v>
      </c>
      <c r="AS14" s="9">
        <f>($AK$2+(M14+AE14)*12*7.57%)*SUM(Fasering!$D$5:$D$9)</f>
        <v>1439.2720603728737</v>
      </c>
      <c r="AT14" s="9">
        <f>($AK$2+(N14+AF14)*12*7.57%)*SUM(Fasering!$D$5:$D$10)</f>
        <v>1794.6846989509409</v>
      </c>
      <c r="AU14" s="86">
        <f>($AK$2+(O14+AG14)*12*7.57%)*SUM(Fasering!$D$5:$D$11)</f>
        <v>2169.2566456279992</v>
      </c>
    </row>
    <row r="15" spans="1:47" ht="15" x14ac:dyDescent="0.3">
      <c r="A15" s="32">
        <f t="shared" si="8"/>
        <v>6</v>
      </c>
      <c r="B15" s="125">
        <v>21062.67</v>
      </c>
      <c r="C15" s="126"/>
      <c r="D15" s="125">
        <f t="shared" si="0"/>
        <v>27792.193064999996</v>
      </c>
      <c r="E15" s="127">
        <f t="shared" si="1"/>
        <v>688.95047000612283</v>
      </c>
      <c r="F15" s="125">
        <f t="shared" si="2"/>
        <v>2316.0160887499997</v>
      </c>
      <c r="G15" s="127">
        <f t="shared" si="3"/>
        <v>57.412539167176902</v>
      </c>
      <c r="H15" s="45">
        <f>'L4'!$H$10</f>
        <v>1674.41</v>
      </c>
      <c r="I15" s="45">
        <f>GEW!$E$12+($F15-GEW!$E$12)*SUM(Fasering!$D$5)</f>
        <v>1786.2247433333332</v>
      </c>
      <c r="J15" s="45">
        <f>GEW!$E$12+($F15-GEW!$E$12)*SUM(Fasering!$D$5:$D$6)</f>
        <v>1923.2095498738113</v>
      </c>
      <c r="K15" s="45">
        <f>GEW!$E$12+($F15-GEW!$E$12)*SUM(Fasering!$D$5:$D$7)</f>
        <v>2001.8061948879347</v>
      </c>
      <c r="L15" s="45">
        <f>GEW!$E$12+($F15-GEW!$E$12)*SUM(Fasering!$D$5:$D$8)</f>
        <v>2080.4028399020581</v>
      </c>
      <c r="M15" s="45">
        <f>GEW!$E$12+($F15-GEW!$E$12)*SUM(Fasering!$D$5:$D$9)</f>
        <v>2158.9994849161812</v>
      </c>
      <c r="N15" s="45">
        <f>GEW!$E$12+($F15-GEW!$E$12)*SUM(Fasering!$D$5:$D$10)</f>
        <v>2237.4194437358765</v>
      </c>
      <c r="O15" s="55">
        <f>GEW!$E$12+($F15-GEW!$E$12)*SUM(Fasering!$D$5:$D$11)</f>
        <v>2316.0160887499997</v>
      </c>
      <c r="P15" s="125">
        <f t="shared" si="4"/>
        <v>50.197078749999989</v>
      </c>
      <c r="Q15" s="127">
        <f t="shared" si="5"/>
        <v>1.2443530784657371</v>
      </c>
      <c r="R15" s="45">
        <f>$P15*SUM(Fasering!$D$5)</f>
        <v>0</v>
      </c>
      <c r="S15" s="45">
        <f>$P15*SUM(Fasering!$D$5:$D$6)</f>
        <v>12.979142035734679</v>
      </c>
      <c r="T15" s="45">
        <f>$P15*SUM(Fasering!$D$5:$D$7)</f>
        <v>20.426077538535051</v>
      </c>
      <c r="U15" s="45">
        <f>$P15*SUM(Fasering!$D$5:$D$8)</f>
        <v>27.873013041335419</v>
      </c>
      <c r="V15" s="45">
        <f>$P15*SUM(Fasering!$D$5:$D$9)</f>
        <v>35.319948544135791</v>
      </c>
      <c r="W15" s="45">
        <f>$P15*SUM(Fasering!$D$5:$D$10)</f>
        <v>42.750143247199624</v>
      </c>
      <c r="X15" s="55">
        <f>$P15*SUM(Fasering!$D$5:$D$11)</f>
        <v>50.197078749999989</v>
      </c>
      <c r="Y15" s="125">
        <f t="shared" si="6"/>
        <v>25.099089166666662</v>
      </c>
      <c r="Z15" s="127">
        <f t="shared" si="7"/>
        <v>0.62219016821228268</v>
      </c>
      <c r="AA15" s="54">
        <f>$Y15*SUM(Fasering!$D$5)</f>
        <v>0</v>
      </c>
      <c r="AB15" s="45">
        <f>$Y15*SUM(Fasering!$D$5:$D$6)</f>
        <v>6.4897131740307943</v>
      </c>
      <c r="AC15" s="45">
        <f>$Y15*SUM(Fasering!$D$5:$D$7)</f>
        <v>10.213262489202888</v>
      </c>
      <c r="AD15" s="45">
        <f>$Y15*SUM(Fasering!$D$5:$D$8)</f>
        <v>13.936811804374981</v>
      </c>
      <c r="AE15" s="45">
        <f>$Y15*SUM(Fasering!$D$5:$D$9)</f>
        <v>17.660361119547076</v>
      </c>
      <c r="AF15" s="45">
        <f>$Y15*SUM(Fasering!$D$5:$D$10)</f>
        <v>21.375539851494572</v>
      </c>
      <c r="AG15" s="55">
        <f>$Y15*SUM(Fasering!$D$5:$D$11)</f>
        <v>25.099089166666662</v>
      </c>
      <c r="AH15" s="5">
        <f>($AK$2+(I15+R15)*12*7.57%)*SUM(Fasering!$D$5)</f>
        <v>0</v>
      </c>
      <c r="AI15" s="9">
        <f>($AK$2+(J15+S15)*12*7.57%)*SUM(Fasering!$D$5:$D$6)</f>
        <v>488.15372221280188</v>
      </c>
      <c r="AJ15" s="9">
        <f>($AK$2+(K15+T15)*12*7.57%)*SUM(Fasering!$D$5:$D$7)</f>
        <v>800.04315875890018</v>
      </c>
      <c r="AK15" s="9">
        <f>($AK$2+(L15+U15)*12*7.57%)*SUM(Fasering!$D$5:$D$8)</f>
        <v>1135.1238766279071</v>
      </c>
      <c r="AL15" s="9">
        <f>($AK$2+(M15+V15)*12*7.57%)*SUM(Fasering!$D$5:$D$9)</f>
        <v>1493.3958758198223</v>
      </c>
      <c r="AM15" s="9">
        <f>($AK$2+(N15+W15)*12*7.57%)*SUM(Fasering!$D$5:$D$10)</f>
        <v>1873.9756137959932</v>
      </c>
      <c r="AN15" s="86">
        <f>($AK$2+(O15+X15)*12*7.57%)*SUM(Fasering!$D$5:$D$11)</f>
        <v>2278.5780413569996</v>
      </c>
      <c r="AO15" s="5">
        <f>($AK$2+(I15+AA15)*12*7.57%)*SUM(Fasering!$D$5)</f>
        <v>0</v>
      </c>
      <c r="AP15" s="9">
        <f>($AK$2+(J15+AB15)*12*7.57%)*SUM(Fasering!$D$5:$D$6)</f>
        <v>486.6294899750215</v>
      </c>
      <c r="AQ15" s="9">
        <f>($AK$2+(K15+AC15)*12*7.57%)*SUM(Fasering!$D$5:$D$7)</f>
        <v>796.26805298158547</v>
      </c>
      <c r="AR15" s="9">
        <f>($AK$2+(L15+AD15)*12*7.57%)*SUM(Fasering!$D$5:$D$8)</f>
        <v>1128.0943349763393</v>
      </c>
      <c r="AS15" s="9">
        <f>($AK$2+(M15+AE15)*12*7.57%)*SUM(Fasering!$D$5:$D$9)</f>
        <v>1482.1083359592828</v>
      </c>
      <c r="AT15" s="9">
        <f>($AK$2+(N15+AF15)*12*7.57%)*SUM(Fasering!$D$5:$D$10)</f>
        <v>1857.4394669168173</v>
      </c>
      <c r="AU15" s="86">
        <f>($AK$2+(O15+AG15)*12*7.57%)*SUM(Fasering!$D$5:$D$11)</f>
        <v>2255.7790276194996</v>
      </c>
    </row>
    <row r="16" spans="1:47" ht="15" x14ac:dyDescent="0.3">
      <c r="A16" s="32">
        <f t="shared" si="8"/>
        <v>7</v>
      </c>
      <c r="B16" s="125">
        <v>21073.48</v>
      </c>
      <c r="C16" s="126"/>
      <c r="D16" s="125">
        <f t="shared" si="0"/>
        <v>27806.456859999998</v>
      </c>
      <c r="E16" s="127">
        <f t="shared" si="1"/>
        <v>689.30406024804222</v>
      </c>
      <c r="F16" s="125">
        <f t="shared" si="2"/>
        <v>2317.2047383333329</v>
      </c>
      <c r="G16" s="127">
        <f t="shared" si="3"/>
        <v>57.44200502067018</v>
      </c>
      <c r="H16" s="45">
        <f>'L4'!$H$10</f>
        <v>1674.41</v>
      </c>
      <c r="I16" s="45">
        <f>GEW!$E$12+($F16-GEW!$E$12)*SUM(Fasering!$D$5)</f>
        <v>1786.2247433333332</v>
      </c>
      <c r="J16" s="45">
        <f>GEW!$E$12+($F16-GEW!$E$12)*SUM(Fasering!$D$5:$D$6)</f>
        <v>1923.5168914992</v>
      </c>
      <c r="K16" s="45">
        <f>GEW!$E$12+($F16-GEW!$E$12)*SUM(Fasering!$D$5:$D$7)</f>
        <v>2002.28987738819</v>
      </c>
      <c r="L16" s="45">
        <f>GEW!$E$12+($F16-GEW!$E$12)*SUM(Fasering!$D$5:$D$8)</f>
        <v>2081.0628632771795</v>
      </c>
      <c r="M16" s="45">
        <f>GEW!$E$12+($F16-GEW!$E$12)*SUM(Fasering!$D$5:$D$9)</f>
        <v>2159.8358491661697</v>
      </c>
      <c r="N16" s="45">
        <f>GEW!$E$12+($F16-GEW!$E$12)*SUM(Fasering!$D$5:$D$10)</f>
        <v>2238.4317524443431</v>
      </c>
      <c r="O16" s="55">
        <f>GEW!$E$12+($F16-GEW!$E$12)*SUM(Fasering!$D$5:$D$11)</f>
        <v>2317.2047383333329</v>
      </c>
      <c r="P16" s="125">
        <f t="shared" si="4"/>
        <v>50.197078749999989</v>
      </c>
      <c r="Q16" s="127">
        <f t="shared" si="5"/>
        <v>1.2443530784657371</v>
      </c>
      <c r="R16" s="45">
        <f>$P16*SUM(Fasering!$D$5)</f>
        <v>0</v>
      </c>
      <c r="S16" s="45">
        <f>$P16*SUM(Fasering!$D$5:$D$6)</f>
        <v>12.979142035734679</v>
      </c>
      <c r="T16" s="45">
        <f>$P16*SUM(Fasering!$D$5:$D$7)</f>
        <v>20.426077538535051</v>
      </c>
      <c r="U16" s="45">
        <f>$P16*SUM(Fasering!$D$5:$D$8)</f>
        <v>27.873013041335419</v>
      </c>
      <c r="V16" s="45">
        <f>$P16*SUM(Fasering!$D$5:$D$9)</f>
        <v>35.319948544135791</v>
      </c>
      <c r="W16" s="45">
        <f>$P16*SUM(Fasering!$D$5:$D$10)</f>
        <v>42.750143247199624</v>
      </c>
      <c r="X16" s="55">
        <f>$P16*SUM(Fasering!$D$5:$D$11)</f>
        <v>50.197078749999989</v>
      </c>
      <c r="Y16" s="125">
        <f t="shared" si="6"/>
        <v>25.099089166666662</v>
      </c>
      <c r="Z16" s="127">
        <f t="shared" si="7"/>
        <v>0.62219016821228268</v>
      </c>
      <c r="AA16" s="54">
        <f>$Y16*SUM(Fasering!$D$5)</f>
        <v>0</v>
      </c>
      <c r="AB16" s="45">
        <f>$Y16*SUM(Fasering!$D$5:$D$6)</f>
        <v>6.4897131740307943</v>
      </c>
      <c r="AC16" s="45">
        <f>$Y16*SUM(Fasering!$D$5:$D$7)</f>
        <v>10.213262489202888</v>
      </c>
      <c r="AD16" s="45">
        <f>$Y16*SUM(Fasering!$D$5:$D$8)</f>
        <v>13.936811804374981</v>
      </c>
      <c r="AE16" s="45">
        <f>$Y16*SUM(Fasering!$D$5:$D$9)</f>
        <v>17.660361119547076</v>
      </c>
      <c r="AF16" s="45">
        <f>$Y16*SUM(Fasering!$D$5:$D$10)</f>
        <v>21.375539851494572</v>
      </c>
      <c r="AG16" s="55">
        <f>$Y16*SUM(Fasering!$D$5:$D$11)</f>
        <v>25.099089166666662</v>
      </c>
      <c r="AH16" s="5">
        <f>($AK$2+(I16+R16)*12*7.57%)*SUM(Fasering!$D$5)</f>
        <v>0</v>
      </c>
      <c r="AI16" s="9">
        <f>($AK$2+(J16+S16)*12*7.57%)*SUM(Fasering!$D$5:$D$6)</f>
        <v>488.22591038581555</v>
      </c>
      <c r="AJ16" s="9">
        <f>($AK$2+(K16+T16)*12*7.57%)*SUM(Fasering!$D$5:$D$7)</f>
        <v>800.2219490916616</v>
      </c>
      <c r="AK16" s="9">
        <f>($AK$2+(L16+U16)*12*7.57%)*SUM(Fasering!$D$5:$D$8)</f>
        <v>1135.4567981843293</v>
      </c>
      <c r="AL16" s="9">
        <f>($AK$2+(M16+V16)*12*7.57%)*SUM(Fasering!$D$5:$D$9)</f>
        <v>1493.9304576638201</v>
      </c>
      <c r="AM16" s="9">
        <f>($AK$2+(N16+W16)*12*7.57%)*SUM(Fasering!$D$5:$D$10)</f>
        <v>1874.7587715079928</v>
      </c>
      <c r="AN16" s="86">
        <f>($AK$2+(O16+X16)*12*7.57%)*SUM(Fasering!$D$5:$D$11)</f>
        <v>2279.6578106384995</v>
      </c>
      <c r="AO16" s="5">
        <f>($AK$2+(I16+AA16)*12*7.57%)*SUM(Fasering!$D$5)</f>
        <v>0</v>
      </c>
      <c r="AP16" s="9">
        <f>($AK$2+(J16+AB16)*12*7.57%)*SUM(Fasering!$D$5:$D$6)</f>
        <v>486.70167814803523</v>
      </c>
      <c r="AQ16" s="9">
        <f>($AK$2+(K16+AC16)*12*7.57%)*SUM(Fasering!$D$5:$D$7)</f>
        <v>796.44684331434678</v>
      </c>
      <c r="AR16" s="9">
        <f>($AK$2+(L16+AD16)*12*7.57%)*SUM(Fasering!$D$5:$D$8)</f>
        <v>1128.4272565327617</v>
      </c>
      <c r="AS16" s="9">
        <f>($AK$2+(M16+AE16)*12*7.57%)*SUM(Fasering!$D$5:$D$9)</f>
        <v>1482.6429178032804</v>
      </c>
      <c r="AT16" s="9">
        <f>($AK$2+(N16+AF16)*12*7.57%)*SUM(Fasering!$D$5:$D$10)</f>
        <v>1858.2226246288167</v>
      </c>
      <c r="AU16" s="86">
        <f>($AK$2+(O16+AG16)*12*7.57%)*SUM(Fasering!$D$5:$D$11)</f>
        <v>2256.8587969009996</v>
      </c>
    </row>
    <row r="17" spans="1:47" ht="15" x14ac:dyDescent="0.3">
      <c r="A17" s="32">
        <f t="shared" si="8"/>
        <v>8</v>
      </c>
      <c r="B17" s="125">
        <v>22069.7</v>
      </c>
      <c r="C17" s="126"/>
      <c r="D17" s="125">
        <f t="shared" si="0"/>
        <v>29120.969149999997</v>
      </c>
      <c r="E17" s="127">
        <f t="shared" si="1"/>
        <v>721.8899687406265</v>
      </c>
      <c r="F17" s="125">
        <f t="shared" si="2"/>
        <v>2426.7474291666663</v>
      </c>
      <c r="G17" s="127">
        <f t="shared" si="3"/>
        <v>60.157497395052204</v>
      </c>
      <c r="H17" s="45">
        <f>'L4'!$H$10</f>
        <v>1674.41</v>
      </c>
      <c r="I17" s="45">
        <f>GEW!$E$12+($F17-GEW!$E$12)*SUM(Fasering!$D$5)</f>
        <v>1786.2247433333332</v>
      </c>
      <c r="J17" s="45">
        <f>GEW!$E$12+($F17-GEW!$E$12)*SUM(Fasering!$D$5:$D$6)</f>
        <v>1951.8406541305544</v>
      </c>
      <c r="K17" s="45">
        <f>GEW!$E$12+($F17-GEW!$E$12)*SUM(Fasering!$D$5:$D$7)</f>
        <v>2046.8647321897045</v>
      </c>
      <c r="L17" s="45">
        <f>GEW!$E$12+($F17-GEW!$E$12)*SUM(Fasering!$D$5:$D$8)</f>
        <v>2141.8888102488545</v>
      </c>
      <c r="M17" s="45">
        <f>GEW!$E$12+($F17-GEW!$E$12)*SUM(Fasering!$D$5:$D$9)</f>
        <v>2236.9128883080043</v>
      </c>
      <c r="N17" s="45">
        <f>GEW!$E$12+($F17-GEW!$E$12)*SUM(Fasering!$D$5:$D$10)</f>
        <v>2331.7233511075165</v>
      </c>
      <c r="O17" s="55">
        <f>GEW!$E$12+($F17-GEW!$E$12)*SUM(Fasering!$D$5:$D$11)</f>
        <v>2426.7474291666663</v>
      </c>
      <c r="P17" s="125">
        <f t="shared" si="4"/>
        <v>50.197078749999989</v>
      </c>
      <c r="Q17" s="127">
        <f t="shared" si="5"/>
        <v>1.2443530784657371</v>
      </c>
      <c r="R17" s="45">
        <f>$P17*SUM(Fasering!$D$5)</f>
        <v>0</v>
      </c>
      <c r="S17" s="45">
        <f>$P17*SUM(Fasering!$D$5:$D$6)</f>
        <v>12.979142035734679</v>
      </c>
      <c r="T17" s="45">
        <f>$P17*SUM(Fasering!$D$5:$D$7)</f>
        <v>20.426077538535051</v>
      </c>
      <c r="U17" s="45">
        <f>$P17*SUM(Fasering!$D$5:$D$8)</f>
        <v>27.873013041335419</v>
      </c>
      <c r="V17" s="45">
        <f>$P17*SUM(Fasering!$D$5:$D$9)</f>
        <v>35.319948544135791</v>
      </c>
      <c r="W17" s="45">
        <f>$P17*SUM(Fasering!$D$5:$D$10)</f>
        <v>42.750143247199624</v>
      </c>
      <c r="X17" s="55">
        <f>$P17*SUM(Fasering!$D$5:$D$11)</f>
        <v>50.197078749999989</v>
      </c>
      <c r="Y17" s="125">
        <f t="shared" si="6"/>
        <v>25.099089166666662</v>
      </c>
      <c r="Z17" s="127">
        <f t="shared" si="7"/>
        <v>0.62219016821228268</v>
      </c>
      <c r="AA17" s="54">
        <f>$Y17*SUM(Fasering!$D$5)</f>
        <v>0</v>
      </c>
      <c r="AB17" s="45">
        <f>$Y17*SUM(Fasering!$D$5:$D$6)</f>
        <v>6.4897131740307943</v>
      </c>
      <c r="AC17" s="45">
        <f>$Y17*SUM(Fasering!$D$5:$D$7)</f>
        <v>10.213262489202888</v>
      </c>
      <c r="AD17" s="45">
        <f>$Y17*SUM(Fasering!$D$5:$D$8)</f>
        <v>13.936811804374981</v>
      </c>
      <c r="AE17" s="45">
        <f>$Y17*SUM(Fasering!$D$5:$D$9)</f>
        <v>17.660361119547076</v>
      </c>
      <c r="AF17" s="45">
        <f>$Y17*SUM(Fasering!$D$5:$D$10)</f>
        <v>21.375539851494572</v>
      </c>
      <c r="AG17" s="55">
        <f>$Y17*SUM(Fasering!$D$5:$D$11)</f>
        <v>25.099089166666662</v>
      </c>
      <c r="AH17" s="5">
        <f>($AK$2+(I17+R17)*12*7.57%)*SUM(Fasering!$D$5)</f>
        <v>0</v>
      </c>
      <c r="AI17" s="9">
        <f>($AK$2+(J17+S17)*12*7.57%)*SUM(Fasering!$D$5:$D$6)</f>
        <v>494.87857474472725</v>
      </c>
      <c r="AJ17" s="9">
        <f>($AK$2+(K17+T17)*12*7.57%)*SUM(Fasering!$D$5:$D$7)</f>
        <v>816.69877659429653</v>
      </c>
      <c r="AK17" s="9">
        <f>($AK$2+(L17+U17)*12*7.57%)*SUM(Fasering!$D$5:$D$8)</f>
        <v>1166.13793721664</v>
      </c>
      <c r="AL17" s="9">
        <f>($AK$2+(M17+V17)*12*7.57%)*SUM(Fasering!$D$5:$D$9)</f>
        <v>1543.1960566117571</v>
      </c>
      <c r="AM17" s="9">
        <f>($AK$2+(N17+W17)*12*7.57%)*SUM(Fasering!$D$5:$D$10)</f>
        <v>1946.932441799222</v>
      </c>
      <c r="AN17" s="86">
        <f>($AK$2+(O17+X17)*12*7.57%)*SUM(Fasering!$D$5:$D$11)</f>
        <v>2379.1663909914996</v>
      </c>
      <c r="AO17" s="5">
        <f>($AK$2+(I17+AA17)*12*7.57%)*SUM(Fasering!$D$5)</f>
        <v>0</v>
      </c>
      <c r="AP17" s="9">
        <f>($AK$2+(J17+AB17)*12*7.57%)*SUM(Fasering!$D$5:$D$6)</f>
        <v>493.35434250694686</v>
      </c>
      <c r="AQ17" s="9">
        <f>($AK$2+(K17+AC17)*12*7.57%)*SUM(Fasering!$D$5:$D$7)</f>
        <v>812.92367081698194</v>
      </c>
      <c r="AR17" s="9">
        <f>($AK$2+(L17+AD17)*12*7.57%)*SUM(Fasering!$D$5:$D$8)</f>
        <v>1159.108395565072</v>
      </c>
      <c r="AS17" s="9">
        <f>($AK$2+(M17+AE17)*12*7.57%)*SUM(Fasering!$D$5:$D$9)</f>
        <v>1531.9085167512176</v>
      </c>
      <c r="AT17" s="9">
        <f>($AK$2+(N17+AF17)*12*7.57%)*SUM(Fasering!$D$5:$D$10)</f>
        <v>1930.3962949200459</v>
      </c>
      <c r="AU17" s="86">
        <f>($AK$2+(O17+AG17)*12*7.57%)*SUM(Fasering!$D$5:$D$11)</f>
        <v>2356.3673772539996</v>
      </c>
    </row>
    <row r="18" spans="1:47" ht="15" x14ac:dyDescent="0.3">
      <c r="A18" s="32">
        <f t="shared" si="8"/>
        <v>9</v>
      </c>
      <c r="B18" s="125">
        <v>22080.55</v>
      </c>
      <c r="C18" s="126"/>
      <c r="D18" s="125">
        <f t="shared" si="0"/>
        <v>29135.285724999998</v>
      </c>
      <c r="E18" s="127">
        <f t="shared" si="1"/>
        <v>722.24486736456947</v>
      </c>
      <c r="F18" s="125">
        <f t="shared" si="2"/>
        <v>2427.940477083333</v>
      </c>
      <c r="G18" s="127">
        <f t="shared" si="3"/>
        <v>60.187072280380789</v>
      </c>
      <c r="H18" s="45">
        <f>'L4'!$H$10</f>
        <v>1674.41</v>
      </c>
      <c r="I18" s="45">
        <f>GEW!$E$12+($F18-GEW!$E$12)*SUM(Fasering!$D$5)</f>
        <v>1786.2247433333332</v>
      </c>
      <c r="J18" s="45">
        <f>GEW!$E$12+($F18-GEW!$E$12)*SUM(Fasering!$D$5:$D$6)</f>
        <v>1952.1491330052511</v>
      </c>
      <c r="K18" s="45">
        <f>GEW!$E$12+($F18-GEW!$E$12)*SUM(Fasering!$D$5:$D$7)</f>
        <v>2047.3502044494426</v>
      </c>
      <c r="L18" s="45">
        <f>GEW!$E$12+($F18-GEW!$E$12)*SUM(Fasering!$D$5:$D$8)</f>
        <v>2142.5512758936343</v>
      </c>
      <c r="M18" s="45">
        <f>GEW!$E$12+($F18-GEW!$E$12)*SUM(Fasering!$D$5:$D$9)</f>
        <v>2237.752347337826</v>
      </c>
      <c r="N18" s="45">
        <f>GEW!$E$12+($F18-GEW!$E$12)*SUM(Fasering!$D$5:$D$10)</f>
        <v>2332.7394056391413</v>
      </c>
      <c r="O18" s="55">
        <f>GEW!$E$12+($F18-GEW!$E$12)*SUM(Fasering!$D$5:$D$11)</f>
        <v>2427.940477083333</v>
      </c>
      <c r="P18" s="125">
        <f t="shared" si="4"/>
        <v>50.197078749999989</v>
      </c>
      <c r="Q18" s="127">
        <f t="shared" si="5"/>
        <v>1.2443530784657371</v>
      </c>
      <c r="R18" s="45">
        <f>$P18*SUM(Fasering!$D$5)</f>
        <v>0</v>
      </c>
      <c r="S18" s="45">
        <f>$P18*SUM(Fasering!$D$5:$D$6)</f>
        <v>12.979142035734679</v>
      </c>
      <c r="T18" s="45">
        <f>$P18*SUM(Fasering!$D$5:$D$7)</f>
        <v>20.426077538535051</v>
      </c>
      <c r="U18" s="45">
        <f>$P18*SUM(Fasering!$D$5:$D$8)</f>
        <v>27.873013041335419</v>
      </c>
      <c r="V18" s="45">
        <f>$P18*SUM(Fasering!$D$5:$D$9)</f>
        <v>35.319948544135791</v>
      </c>
      <c r="W18" s="45">
        <f>$P18*SUM(Fasering!$D$5:$D$10)</f>
        <v>42.750143247199624</v>
      </c>
      <c r="X18" s="55">
        <f>$P18*SUM(Fasering!$D$5:$D$11)</f>
        <v>50.197078749999989</v>
      </c>
      <c r="Y18" s="125">
        <f t="shared" si="6"/>
        <v>25.099089166666662</v>
      </c>
      <c r="Z18" s="127">
        <f t="shared" si="7"/>
        <v>0.62219016821228268</v>
      </c>
      <c r="AA18" s="54">
        <f>$Y18*SUM(Fasering!$D$5)</f>
        <v>0</v>
      </c>
      <c r="AB18" s="45">
        <f>$Y18*SUM(Fasering!$D$5:$D$6)</f>
        <v>6.4897131740307943</v>
      </c>
      <c r="AC18" s="45">
        <f>$Y18*SUM(Fasering!$D$5:$D$7)</f>
        <v>10.213262489202888</v>
      </c>
      <c r="AD18" s="45">
        <f>$Y18*SUM(Fasering!$D$5:$D$8)</f>
        <v>13.936811804374981</v>
      </c>
      <c r="AE18" s="45">
        <f>$Y18*SUM(Fasering!$D$5:$D$9)</f>
        <v>17.660361119547076</v>
      </c>
      <c r="AF18" s="45">
        <f>$Y18*SUM(Fasering!$D$5:$D$10)</f>
        <v>21.375539851494572</v>
      </c>
      <c r="AG18" s="55">
        <f>$Y18*SUM(Fasering!$D$5:$D$11)</f>
        <v>25.099089166666662</v>
      </c>
      <c r="AH18" s="5">
        <f>($AK$2+(I18+R18)*12*7.57%)*SUM(Fasering!$D$5)</f>
        <v>0</v>
      </c>
      <c r="AI18" s="9">
        <f>($AK$2+(J18+S18)*12*7.57%)*SUM(Fasering!$D$5:$D$6)</f>
        <v>494.95103003401505</v>
      </c>
      <c r="AJ18" s="9">
        <f>($AK$2+(K18+T18)*12*7.57%)*SUM(Fasering!$D$5:$D$7)</f>
        <v>816.8782285009072</v>
      </c>
      <c r="AK18" s="9">
        <f>($AK$2+(L18+U18)*12*7.57%)*SUM(Fasering!$D$5:$D$8)</f>
        <v>1166.4720906752138</v>
      </c>
      <c r="AL18" s="9">
        <f>($AK$2+(M18+V18)*12*7.57%)*SUM(Fasering!$D$5:$D$9)</f>
        <v>1543.7326165569348</v>
      </c>
      <c r="AM18" s="9">
        <f>($AK$2+(N18+W18)*12*7.57%)*SUM(Fasering!$D$5:$D$10)</f>
        <v>1947.7184974120983</v>
      </c>
      <c r="AN18" s="86">
        <f>($AK$2+(O18+X18)*12*7.57%)*SUM(Fasering!$D$5:$D$11)</f>
        <v>2380.2501557189998</v>
      </c>
      <c r="AO18" s="5">
        <f>($AK$2+(I18+AA18)*12*7.57%)*SUM(Fasering!$D$5)</f>
        <v>0</v>
      </c>
      <c r="AP18" s="9">
        <f>($AK$2+(J18+AB18)*12*7.57%)*SUM(Fasering!$D$5:$D$6)</f>
        <v>493.42679779623461</v>
      </c>
      <c r="AQ18" s="9">
        <f>($AK$2+(K18+AC18)*12*7.57%)*SUM(Fasering!$D$5:$D$7)</f>
        <v>813.10312272359249</v>
      </c>
      <c r="AR18" s="9">
        <f>($AK$2+(L18+AD18)*12*7.57%)*SUM(Fasering!$D$5:$D$8)</f>
        <v>1159.4425490236458</v>
      </c>
      <c r="AS18" s="9">
        <f>($AK$2+(M18+AE18)*12*7.57%)*SUM(Fasering!$D$5:$D$9)</f>
        <v>1532.4450766963953</v>
      </c>
      <c r="AT18" s="9">
        <f>($AK$2+(N18+AF18)*12*7.57%)*SUM(Fasering!$D$5:$D$10)</f>
        <v>1931.1823505329223</v>
      </c>
      <c r="AU18" s="86">
        <f>($AK$2+(O18+AG18)*12*7.57%)*SUM(Fasering!$D$5:$D$11)</f>
        <v>2357.4511419814999</v>
      </c>
    </row>
    <row r="19" spans="1:47" ht="15" x14ac:dyDescent="0.3">
      <c r="A19" s="32">
        <f t="shared" si="8"/>
        <v>10</v>
      </c>
      <c r="B19" s="125">
        <v>23076.77</v>
      </c>
      <c r="C19" s="126"/>
      <c r="D19" s="125">
        <f t="shared" si="0"/>
        <v>30449.798014999997</v>
      </c>
      <c r="E19" s="127">
        <f t="shared" si="1"/>
        <v>754.83077585715375</v>
      </c>
      <c r="F19" s="125">
        <f t="shared" si="2"/>
        <v>2537.4831679166664</v>
      </c>
      <c r="G19" s="127">
        <f t="shared" si="3"/>
        <v>62.902564654762813</v>
      </c>
      <c r="H19" s="45">
        <f>'L4'!$H$10</f>
        <v>1674.41</v>
      </c>
      <c r="I19" s="45">
        <f>GEW!$E$12+($F19-GEW!$E$12)*SUM(Fasering!$D$5)</f>
        <v>1786.2247433333332</v>
      </c>
      <c r="J19" s="45">
        <f>GEW!$E$12+($F19-GEW!$E$12)*SUM(Fasering!$D$5:$D$6)</f>
        <v>1980.4728956366055</v>
      </c>
      <c r="K19" s="45">
        <f>GEW!$E$12+($F19-GEW!$E$12)*SUM(Fasering!$D$5:$D$7)</f>
        <v>2091.925059250957</v>
      </c>
      <c r="L19" s="45">
        <f>GEW!$E$12+($F19-GEW!$E$12)*SUM(Fasering!$D$5:$D$8)</f>
        <v>2203.3772228653088</v>
      </c>
      <c r="M19" s="45">
        <f>GEW!$E$12+($F19-GEW!$E$12)*SUM(Fasering!$D$5:$D$9)</f>
        <v>2314.8293864796606</v>
      </c>
      <c r="N19" s="45">
        <f>GEW!$E$12+($F19-GEW!$E$12)*SUM(Fasering!$D$5:$D$10)</f>
        <v>2426.0310043023146</v>
      </c>
      <c r="O19" s="55">
        <f>GEW!$E$12+($F19-GEW!$E$12)*SUM(Fasering!$D$5:$D$11)</f>
        <v>2537.4831679166664</v>
      </c>
      <c r="P19" s="125">
        <f t="shared" si="4"/>
        <v>4.327960000000064</v>
      </c>
      <c r="Q19" s="127">
        <f t="shared" si="5"/>
        <v>0.1072873259477605</v>
      </c>
      <c r="R19" s="45">
        <f>$P19*SUM(Fasering!$D$5)</f>
        <v>0</v>
      </c>
      <c r="S19" s="45">
        <f>$P19*SUM(Fasering!$D$5:$D$6)</f>
        <v>1.1190533187148686</v>
      </c>
      <c r="T19" s="45">
        <f>$P19*SUM(Fasering!$D$5:$D$7)</f>
        <v>1.7611233311794958</v>
      </c>
      <c r="U19" s="45">
        <f>$P19*SUM(Fasering!$D$5:$D$8)</f>
        <v>2.4031933436441228</v>
      </c>
      <c r="V19" s="45">
        <f>$P19*SUM(Fasering!$D$5:$D$9)</f>
        <v>3.0452633561087499</v>
      </c>
      <c r="W19" s="45">
        <f>$P19*SUM(Fasering!$D$5:$D$10)</f>
        <v>3.6858899875354374</v>
      </c>
      <c r="X19" s="55">
        <f>$P19*SUM(Fasering!$D$5:$D$11)</f>
        <v>4.327960000000064</v>
      </c>
      <c r="Y19" s="125">
        <f t="shared" si="6"/>
        <v>0</v>
      </c>
      <c r="Z19" s="127">
        <f t="shared" si="7"/>
        <v>0</v>
      </c>
      <c r="AA19" s="54">
        <f>$Y19*SUM(Fasering!$D$5)</f>
        <v>0</v>
      </c>
      <c r="AB19" s="45">
        <f>$Y19*SUM(Fasering!$D$5:$D$6)</f>
        <v>0</v>
      </c>
      <c r="AC19" s="45">
        <f>$Y19*SUM(Fasering!$D$5:$D$7)</f>
        <v>0</v>
      </c>
      <c r="AD19" s="45">
        <f>$Y19*SUM(Fasering!$D$5:$D$8)</f>
        <v>0</v>
      </c>
      <c r="AE19" s="45">
        <f>$Y19*SUM(Fasering!$D$5:$D$9)</f>
        <v>0</v>
      </c>
      <c r="AF19" s="45">
        <f>$Y19*SUM(Fasering!$D$5:$D$10)</f>
        <v>0</v>
      </c>
      <c r="AG19" s="55">
        <f>$Y19*SUM(Fasering!$D$5:$D$11)</f>
        <v>0</v>
      </c>
      <c r="AH19" s="5">
        <f>($AK$2+(I19+R19)*12*7.57%)*SUM(Fasering!$D$5)</f>
        <v>0</v>
      </c>
      <c r="AI19" s="9">
        <f>($AK$2+(J19+S19)*12*7.57%)*SUM(Fasering!$D$5:$D$6)</f>
        <v>498.81800555178717</v>
      </c>
      <c r="AJ19" s="9">
        <f>($AK$2+(K19+T19)*12*7.57%)*SUM(Fasering!$D$5:$D$7)</f>
        <v>826.45566772311827</v>
      </c>
      <c r="AK19" s="9">
        <f>($AK$2+(L19+U19)*12*7.57%)*SUM(Fasering!$D$5:$D$8)</f>
        <v>1184.3060301458529</v>
      </c>
      <c r="AL19" s="9">
        <f>($AK$2+(M19+V19)*12*7.57%)*SUM(Fasering!$D$5:$D$9)</f>
        <v>1572.369092819991</v>
      </c>
      <c r="AM19" s="9">
        <f>($AK$2+(N19+W19)*12*7.57%)*SUM(Fasering!$D$5:$D$10)</f>
        <v>1989.6706839326882</v>
      </c>
      <c r="AN19" s="86">
        <f>($AK$2+(O19+X19)*12*7.57%)*SUM(Fasering!$D$5:$D$11)</f>
        <v>2438.0912285995</v>
      </c>
      <c r="AO19" s="5">
        <f>($AK$2+(I19+AA19)*12*7.57%)*SUM(Fasering!$D$5)</f>
        <v>0</v>
      </c>
      <c r="AP19" s="9">
        <f>($AK$2+(J19+AB19)*12*7.57%)*SUM(Fasering!$D$5:$D$6)</f>
        <v>498.55516313829747</v>
      </c>
      <c r="AQ19" s="9">
        <f>($AK$2+(K19+AC19)*12*7.57%)*SUM(Fasering!$D$5:$D$7)</f>
        <v>825.80467905545072</v>
      </c>
      <c r="AR19" s="9">
        <f>($AK$2+(L19+AD19)*12*7.57%)*SUM(Fasering!$D$5:$D$8)</f>
        <v>1183.0938384288506</v>
      </c>
      <c r="AS19" s="9">
        <f>($AK$2+(M19+AE19)*12*7.57%)*SUM(Fasering!$D$5:$D$9)</f>
        <v>1570.4226412584976</v>
      </c>
      <c r="AT19" s="9">
        <f>($AK$2+(N19+AF19)*12*7.57%)*SUM(Fasering!$D$5:$D$10)</f>
        <v>1986.8191494697558</v>
      </c>
      <c r="AU19" s="86">
        <f>($AK$2+(O19+AG19)*12*7.57%)*SUM(Fasering!$D$5:$D$11)</f>
        <v>2434.1597097355002</v>
      </c>
    </row>
    <row r="20" spans="1:47" ht="15" x14ac:dyDescent="0.3">
      <c r="A20" s="32">
        <f t="shared" si="8"/>
        <v>11</v>
      </c>
      <c r="B20" s="125">
        <v>23087.58</v>
      </c>
      <c r="C20" s="126"/>
      <c r="D20" s="125">
        <f t="shared" si="0"/>
        <v>30464.061809999999</v>
      </c>
      <c r="E20" s="127">
        <f t="shared" si="1"/>
        <v>755.18436609907315</v>
      </c>
      <c r="F20" s="125">
        <f t="shared" si="2"/>
        <v>2538.6718175000001</v>
      </c>
      <c r="G20" s="127">
        <f t="shared" si="3"/>
        <v>62.932030508256098</v>
      </c>
      <c r="H20" s="45">
        <f>'L4'!$H$10</f>
        <v>1674.41</v>
      </c>
      <c r="I20" s="45">
        <f>GEW!$E$12+($F20-GEW!$E$12)*SUM(Fasering!$D$5)</f>
        <v>1786.2247433333332</v>
      </c>
      <c r="J20" s="45">
        <f>GEW!$E$12+($F20-GEW!$E$12)*SUM(Fasering!$D$5:$D$6)</f>
        <v>1980.7802372619944</v>
      </c>
      <c r="K20" s="45">
        <f>GEW!$E$12+($F20-GEW!$E$12)*SUM(Fasering!$D$5:$D$7)</f>
        <v>2092.4087417512128</v>
      </c>
      <c r="L20" s="45">
        <f>GEW!$E$12+($F20-GEW!$E$12)*SUM(Fasering!$D$5:$D$8)</f>
        <v>2204.0372462404312</v>
      </c>
      <c r="M20" s="45">
        <f>GEW!$E$12+($F20-GEW!$E$12)*SUM(Fasering!$D$5:$D$9)</f>
        <v>2315.6657507296491</v>
      </c>
      <c r="N20" s="45">
        <f>GEW!$E$12+($F20-GEW!$E$12)*SUM(Fasering!$D$5:$D$10)</f>
        <v>2427.0433130107822</v>
      </c>
      <c r="O20" s="55">
        <f>GEW!$E$12+($F20-GEW!$E$12)*SUM(Fasering!$D$5:$D$11)</f>
        <v>2538.6718175000001</v>
      </c>
      <c r="P20" s="125">
        <f t="shared" si="4"/>
        <v>3.1393104166665866</v>
      </c>
      <c r="Q20" s="127">
        <f t="shared" si="5"/>
        <v>7.7821472454482704E-2</v>
      </c>
      <c r="R20" s="45">
        <f>$P20*SUM(Fasering!$D$5)</f>
        <v>0</v>
      </c>
      <c r="S20" s="45">
        <f>$P20*SUM(Fasering!$D$5:$D$6)</f>
        <v>0.81171169332591997</v>
      </c>
      <c r="T20" s="45">
        <f>$P20*SUM(Fasering!$D$5:$D$7)</f>
        <v>1.2774408309241001</v>
      </c>
      <c r="U20" s="45">
        <f>$P20*SUM(Fasering!$D$5:$D$8)</f>
        <v>1.7431699685222801</v>
      </c>
      <c r="V20" s="45">
        <f>$P20*SUM(Fasering!$D$5:$D$9)</f>
        <v>2.2088991061204601</v>
      </c>
      <c r="W20" s="45">
        <f>$P20*SUM(Fasering!$D$5:$D$10)</f>
        <v>2.673581279068407</v>
      </c>
      <c r="X20" s="55">
        <f>$P20*SUM(Fasering!$D$5:$D$11)</f>
        <v>3.1393104166665866</v>
      </c>
      <c r="Y20" s="125">
        <f t="shared" si="6"/>
        <v>0</v>
      </c>
      <c r="Z20" s="127">
        <f t="shared" si="7"/>
        <v>0</v>
      </c>
      <c r="AA20" s="54">
        <f>$Y20*SUM(Fasering!$D$5)</f>
        <v>0</v>
      </c>
      <c r="AB20" s="45">
        <f>$Y20*SUM(Fasering!$D$5:$D$6)</f>
        <v>0</v>
      </c>
      <c r="AC20" s="45">
        <f>$Y20*SUM(Fasering!$D$5:$D$7)</f>
        <v>0</v>
      </c>
      <c r="AD20" s="45">
        <f>$Y20*SUM(Fasering!$D$5:$D$8)</f>
        <v>0</v>
      </c>
      <c r="AE20" s="45">
        <f>$Y20*SUM(Fasering!$D$5:$D$9)</f>
        <v>0</v>
      </c>
      <c r="AF20" s="45">
        <f>$Y20*SUM(Fasering!$D$5:$D$10)</f>
        <v>0</v>
      </c>
      <c r="AG20" s="55">
        <f>$Y20*SUM(Fasering!$D$5:$D$11)</f>
        <v>0</v>
      </c>
      <c r="AH20" s="5">
        <f>($AK$2+(I20+R20)*12*7.57%)*SUM(Fasering!$D$5)</f>
        <v>0</v>
      </c>
      <c r="AI20" s="9">
        <f>($AK$2+(J20+S20)*12*7.57%)*SUM(Fasering!$D$5:$D$6)</f>
        <v>498.81800555178717</v>
      </c>
      <c r="AJ20" s="9">
        <f>($AK$2+(K20+T20)*12*7.57%)*SUM(Fasering!$D$5:$D$7)</f>
        <v>826.45566772311827</v>
      </c>
      <c r="AK20" s="9">
        <f>($AK$2+(L20+U20)*12*7.57%)*SUM(Fasering!$D$5:$D$8)</f>
        <v>1184.3060301458529</v>
      </c>
      <c r="AL20" s="9">
        <f>($AK$2+(M20+V20)*12*7.57%)*SUM(Fasering!$D$5:$D$9)</f>
        <v>1572.369092819991</v>
      </c>
      <c r="AM20" s="9">
        <f>($AK$2+(N20+W20)*12*7.57%)*SUM(Fasering!$D$5:$D$10)</f>
        <v>1989.6706839326887</v>
      </c>
      <c r="AN20" s="86">
        <f>($AK$2+(O20+X20)*12*7.57%)*SUM(Fasering!$D$5:$D$11)</f>
        <v>2438.0912285995</v>
      </c>
      <c r="AO20" s="5">
        <f>($AK$2+(I20+AA20)*12*7.57%)*SUM(Fasering!$D$5)</f>
        <v>0</v>
      </c>
      <c r="AP20" s="9">
        <f>($AK$2+(J20+AB20)*12*7.57%)*SUM(Fasering!$D$5:$D$6)</f>
        <v>498.62735131131126</v>
      </c>
      <c r="AQ20" s="9">
        <f>($AK$2+(K20+AC20)*12*7.57%)*SUM(Fasering!$D$5:$D$7)</f>
        <v>825.98346938821226</v>
      </c>
      <c r="AR20" s="9">
        <f>($AK$2+(L20+AD20)*12*7.57%)*SUM(Fasering!$D$5:$D$8)</f>
        <v>1183.4267599852735</v>
      </c>
      <c r="AS20" s="9">
        <f>($AK$2+(M20+AE20)*12*7.57%)*SUM(Fasering!$D$5:$D$9)</f>
        <v>1570.9572231024952</v>
      </c>
      <c r="AT20" s="9">
        <f>($AK$2+(N20+AF20)*12*7.57%)*SUM(Fasering!$D$5:$D$10)</f>
        <v>1987.6023071817558</v>
      </c>
      <c r="AU20" s="86">
        <f>($AK$2+(O20+AG20)*12*7.57%)*SUM(Fasering!$D$5:$D$11)</f>
        <v>2435.2394790170001</v>
      </c>
    </row>
    <row r="21" spans="1:47" ht="15" x14ac:dyDescent="0.3">
      <c r="A21" s="32">
        <f t="shared" si="8"/>
        <v>12</v>
      </c>
      <c r="B21" s="125">
        <v>24083.71</v>
      </c>
      <c r="C21" s="126"/>
      <c r="D21" s="125">
        <f t="shared" si="0"/>
        <v>31778.455344999995</v>
      </c>
      <c r="E21" s="127">
        <f t="shared" si="1"/>
        <v>787.7673307321038</v>
      </c>
      <c r="F21" s="125">
        <f t="shared" si="2"/>
        <v>2648.2046120833329</v>
      </c>
      <c r="G21" s="127">
        <f t="shared" si="3"/>
        <v>65.64727756100865</v>
      </c>
      <c r="H21" s="45">
        <f>'L4'!$H$10</f>
        <v>1674.41</v>
      </c>
      <c r="I21" s="45">
        <f>GEW!$E$12+($F21-GEW!$E$12)*SUM(Fasering!$D$5)</f>
        <v>1786.2247433333332</v>
      </c>
      <c r="J21" s="45">
        <f>GEW!$E$12+($F21-GEW!$E$12)*SUM(Fasering!$D$5:$D$6)</f>
        <v>2009.1014410824066</v>
      </c>
      <c r="K21" s="45">
        <f>GEW!$E$12+($F21-GEW!$E$12)*SUM(Fasering!$D$5:$D$7)</f>
        <v>2136.9795695938906</v>
      </c>
      <c r="L21" s="45">
        <f>GEW!$E$12+($F21-GEW!$E$12)*SUM(Fasering!$D$5:$D$8)</f>
        <v>2264.8576981053743</v>
      </c>
      <c r="M21" s="45">
        <f>GEW!$E$12+($F21-GEW!$E$12)*SUM(Fasering!$D$5:$D$9)</f>
        <v>2392.7358266168585</v>
      </c>
      <c r="N21" s="45">
        <f>GEW!$E$12+($F21-GEW!$E$12)*SUM(Fasering!$D$5:$D$10)</f>
        <v>2520.3264835718492</v>
      </c>
      <c r="O21" s="55">
        <f>GEW!$E$12+($F21-GEW!$E$12)*SUM(Fasering!$D$5:$D$11)</f>
        <v>2648.2046120833329</v>
      </c>
      <c r="P21" s="125">
        <f t="shared" si="4"/>
        <v>0</v>
      </c>
      <c r="Q21" s="127">
        <f t="shared" si="5"/>
        <v>0</v>
      </c>
      <c r="R21" s="45">
        <f>$P21*SUM(Fasering!$D$5)</f>
        <v>0</v>
      </c>
      <c r="S21" s="45">
        <f>$P21*SUM(Fasering!$D$5:$D$6)</f>
        <v>0</v>
      </c>
      <c r="T21" s="45">
        <f>$P21*SUM(Fasering!$D$5:$D$7)</f>
        <v>0</v>
      </c>
      <c r="U21" s="45">
        <f>$P21*SUM(Fasering!$D$5:$D$8)</f>
        <v>0</v>
      </c>
      <c r="V21" s="45">
        <f>$P21*SUM(Fasering!$D$5:$D$9)</f>
        <v>0</v>
      </c>
      <c r="W21" s="45">
        <f>$P21*SUM(Fasering!$D$5:$D$10)</f>
        <v>0</v>
      </c>
      <c r="X21" s="55">
        <f>$P21*SUM(Fasering!$D$5:$D$11)</f>
        <v>0</v>
      </c>
      <c r="Y21" s="125">
        <f t="shared" si="6"/>
        <v>0</v>
      </c>
      <c r="Z21" s="127">
        <f t="shared" si="7"/>
        <v>0</v>
      </c>
      <c r="AA21" s="54">
        <f>$Y21*SUM(Fasering!$D$5)</f>
        <v>0</v>
      </c>
      <c r="AB21" s="45">
        <f>$Y21*SUM(Fasering!$D$5:$D$6)</f>
        <v>0</v>
      </c>
      <c r="AC21" s="45">
        <f>$Y21*SUM(Fasering!$D$5:$D$7)</f>
        <v>0</v>
      </c>
      <c r="AD21" s="45">
        <f>$Y21*SUM(Fasering!$D$5:$D$8)</f>
        <v>0</v>
      </c>
      <c r="AE21" s="45">
        <f>$Y21*SUM(Fasering!$D$5:$D$9)</f>
        <v>0</v>
      </c>
      <c r="AF21" s="45">
        <f>$Y21*SUM(Fasering!$D$5:$D$10)</f>
        <v>0</v>
      </c>
      <c r="AG21" s="55">
        <f>$Y21*SUM(Fasering!$D$5:$D$11)</f>
        <v>0</v>
      </c>
      <c r="AH21" s="5">
        <f>($AK$2+(I21+R21)*12*7.57%)*SUM(Fasering!$D$5)</f>
        <v>0</v>
      </c>
      <c r="AI21" s="9">
        <f>($AK$2+(J21+S21)*12*7.57%)*SUM(Fasering!$D$5:$D$6)</f>
        <v>505.2794146586067</v>
      </c>
      <c r="AJ21" s="9">
        <f>($AK$2+(K21+T21)*12*7.57%)*SUM(Fasering!$D$5:$D$7)</f>
        <v>842.45880834968648</v>
      </c>
      <c r="AK21" s="9">
        <f>($AK$2+(L21+U21)*12*7.57%)*SUM(Fasering!$D$5:$D$8)</f>
        <v>1214.1051272377431</v>
      </c>
      <c r="AL21" s="9">
        <f>($AK$2+(M21+V21)*12*7.57%)*SUM(Fasering!$D$5:$D$9)</f>
        <v>1620.2183713227766</v>
      </c>
      <c r="AM21" s="9">
        <f>($AK$2+(N21+W21)*12*7.57%)*SUM(Fasering!$D$5:$D$10)</f>
        <v>2059.769457196011</v>
      </c>
      <c r="AN21" s="86">
        <f>($AK$2+(O21+X21)*12*7.57%)*SUM(Fasering!$D$5:$D$11)</f>
        <v>2534.7390696164998</v>
      </c>
      <c r="AO21" s="5">
        <f>($AK$2+(I21+AA21)*12*7.57%)*SUM(Fasering!$D$5)</f>
        <v>0</v>
      </c>
      <c r="AP21" s="9">
        <f>($AK$2+(J21+AB21)*12*7.57%)*SUM(Fasering!$D$5:$D$6)</f>
        <v>505.2794146586067</v>
      </c>
      <c r="AQ21" s="9">
        <f>($AK$2+(K21+AC21)*12*7.57%)*SUM(Fasering!$D$5:$D$7)</f>
        <v>842.45880834968648</v>
      </c>
      <c r="AR21" s="9">
        <f>($AK$2+(L21+AD21)*12*7.57%)*SUM(Fasering!$D$5:$D$8)</f>
        <v>1214.1051272377431</v>
      </c>
      <c r="AS21" s="9">
        <f>($AK$2+(M21+AE21)*12*7.57%)*SUM(Fasering!$D$5:$D$9)</f>
        <v>1620.2183713227766</v>
      </c>
      <c r="AT21" s="9">
        <f>($AK$2+(N21+AF21)*12*7.57%)*SUM(Fasering!$D$5:$D$10)</f>
        <v>2059.769457196011</v>
      </c>
      <c r="AU21" s="86">
        <f>($AK$2+(O21+AG21)*12*7.57%)*SUM(Fasering!$D$5:$D$11)</f>
        <v>2534.7390696164998</v>
      </c>
    </row>
    <row r="22" spans="1:47" ht="15" x14ac:dyDescent="0.3">
      <c r="A22" s="32">
        <f t="shared" si="8"/>
        <v>13</v>
      </c>
      <c r="B22" s="125">
        <v>24094.65</v>
      </c>
      <c r="C22" s="126"/>
      <c r="D22" s="125">
        <f t="shared" si="0"/>
        <v>31792.890674999999</v>
      </c>
      <c r="E22" s="127">
        <f t="shared" si="1"/>
        <v>788.1251732156004</v>
      </c>
      <c r="F22" s="125">
        <f t="shared" si="2"/>
        <v>2649.4075562499997</v>
      </c>
      <c r="G22" s="127">
        <f t="shared" si="3"/>
        <v>65.6770977679667</v>
      </c>
      <c r="H22" s="45">
        <f>'L4'!$H$10</f>
        <v>1674.41</v>
      </c>
      <c r="I22" s="45">
        <f>GEW!$E$12+($F22-GEW!$E$12)*SUM(Fasering!$D$5)</f>
        <v>1786.2247433333332</v>
      </c>
      <c r="J22" s="45">
        <f>GEW!$E$12+($F22-GEW!$E$12)*SUM(Fasering!$D$5:$D$6)</f>
        <v>2009.4124787680453</v>
      </c>
      <c r="K22" s="45">
        <f>GEW!$E$12+($F22-GEW!$E$12)*SUM(Fasering!$D$5:$D$7)</f>
        <v>2137.4690688124656</v>
      </c>
      <c r="L22" s="45">
        <f>GEW!$E$12+($F22-GEW!$E$12)*SUM(Fasering!$D$5:$D$8)</f>
        <v>2265.5256588568855</v>
      </c>
      <c r="M22" s="45">
        <f>GEW!$E$12+($F22-GEW!$E$12)*SUM(Fasering!$D$5:$D$9)</f>
        <v>2393.5822489013053</v>
      </c>
      <c r="N22" s="45">
        <f>GEW!$E$12+($F22-GEW!$E$12)*SUM(Fasering!$D$5:$D$10)</f>
        <v>2521.3509662055799</v>
      </c>
      <c r="O22" s="55">
        <f>GEW!$E$12+($F22-GEW!$E$12)*SUM(Fasering!$D$5:$D$11)</f>
        <v>2649.4075562499997</v>
      </c>
      <c r="P22" s="125">
        <f t="shared" si="4"/>
        <v>0</v>
      </c>
      <c r="Q22" s="127">
        <f t="shared" si="5"/>
        <v>0</v>
      </c>
      <c r="R22" s="45">
        <f>$P22*SUM(Fasering!$D$5)</f>
        <v>0</v>
      </c>
      <c r="S22" s="45">
        <f>$P22*SUM(Fasering!$D$5:$D$6)</f>
        <v>0</v>
      </c>
      <c r="T22" s="45">
        <f>$P22*SUM(Fasering!$D$5:$D$7)</f>
        <v>0</v>
      </c>
      <c r="U22" s="45">
        <f>$P22*SUM(Fasering!$D$5:$D$8)</f>
        <v>0</v>
      </c>
      <c r="V22" s="45">
        <f>$P22*SUM(Fasering!$D$5:$D$9)</f>
        <v>0</v>
      </c>
      <c r="W22" s="45">
        <f>$P22*SUM(Fasering!$D$5:$D$10)</f>
        <v>0</v>
      </c>
      <c r="X22" s="55">
        <f>$P22*SUM(Fasering!$D$5:$D$11)</f>
        <v>0</v>
      </c>
      <c r="Y22" s="125">
        <f t="shared" si="6"/>
        <v>0</v>
      </c>
      <c r="Z22" s="127">
        <f t="shared" si="7"/>
        <v>0</v>
      </c>
      <c r="AA22" s="54">
        <f>$Y22*SUM(Fasering!$D$5)</f>
        <v>0</v>
      </c>
      <c r="AB22" s="45">
        <f>$Y22*SUM(Fasering!$D$5:$D$6)</f>
        <v>0</v>
      </c>
      <c r="AC22" s="45">
        <f>$Y22*SUM(Fasering!$D$5:$D$7)</f>
        <v>0</v>
      </c>
      <c r="AD22" s="45">
        <f>$Y22*SUM(Fasering!$D$5:$D$8)</f>
        <v>0</v>
      </c>
      <c r="AE22" s="45">
        <f>$Y22*SUM(Fasering!$D$5:$D$9)</f>
        <v>0</v>
      </c>
      <c r="AF22" s="45">
        <f>$Y22*SUM(Fasering!$D$5:$D$10)</f>
        <v>0</v>
      </c>
      <c r="AG22" s="55">
        <f>$Y22*SUM(Fasering!$D$5:$D$11)</f>
        <v>0</v>
      </c>
      <c r="AH22" s="5">
        <f>($AK$2+(I22+R22)*12*7.57%)*SUM(Fasering!$D$5)</f>
        <v>0</v>
      </c>
      <c r="AI22" s="9">
        <f>($AK$2+(J22+S22)*12*7.57%)*SUM(Fasering!$D$5:$D$6)</f>
        <v>505.35247095951064</v>
      </c>
      <c r="AJ22" s="9">
        <f>($AK$2+(K22+T22)*12*7.57%)*SUM(Fasering!$D$5:$D$7)</f>
        <v>842.63974879745786</v>
      </c>
      <c r="AK22" s="9">
        <f>($AK$2+(L22+U22)*12*7.57%)*SUM(Fasering!$D$5:$D$8)</f>
        <v>1214.4420524761576</v>
      </c>
      <c r="AL22" s="9">
        <f>($AK$2+(M22+V22)*12*7.57%)*SUM(Fasering!$D$5:$D$9)</f>
        <v>1620.7593819956101</v>
      </c>
      <c r="AM22" s="9">
        <f>($AK$2+(N22+W22)*12*7.57%)*SUM(Fasering!$D$5:$D$10)</f>
        <v>2060.5620330858605</v>
      </c>
      <c r="AN22" s="86">
        <f>($AK$2+(O22+X22)*12*7.57%)*SUM(Fasering!$D$5:$D$11)</f>
        <v>2535.8318240975</v>
      </c>
      <c r="AO22" s="5">
        <f>($AK$2+(I22+AA22)*12*7.57%)*SUM(Fasering!$D$5)</f>
        <v>0</v>
      </c>
      <c r="AP22" s="9">
        <f>($AK$2+(J22+AB22)*12*7.57%)*SUM(Fasering!$D$5:$D$6)</f>
        <v>505.35247095951064</v>
      </c>
      <c r="AQ22" s="9">
        <f>($AK$2+(K22+AC22)*12*7.57%)*SUM(Fasering!$D$5:$D$7)</f>
        <v>842.63974879745786</v>
      </c>
      <c r="AR22" s="9">
        <f>($AK$2+(L22+AD22)*12*7.57%)*SUM(Fasering!$D$5:$D$8)</f>
        <v>1214.4420524761576</v>
      </c>
      <c r="AS22" s="9">
        <f>($AK$2+(M22+AE22)*12*7.57%)*SUM(Fasering!$D$5:$D$9)</f>
        <v>1620.7593819956101</v>
      </c>
      <c r="AT22" s="9">
        <f>($AK$2+(N22+AF22)*12*7.57%)*SUM(Fasering!$D$5:$D$10)</f>
        <v>2060.5620330858605</v>
      </c>
      <c r="AU22" s="86">
        <f>($AK$2+(O22+AG22)*12*7.57%)*SUM(Fasering!$D$5:$D$11)</f>
        <v>2535.8318240975</v>
      </c>
    </row>
    <row r="23" spans="1:47" ht="15" x14ac:dyDescent="0.3">
      <c r="A23" s="32">
        <f t="shared" si="8"/>
        <v>14</v>
      </c>
      <c r="B23" s="125">
        <v>25090.87</v>
      </c>
      <c r="C23" s="126"/>
      <c r="D23" s="125">
        <f t="shared" si="0"/>
        <v>33107.402964999994</v>
      </c>
      <c r="E23" s="127">
        <f t="shared" si="1"/>
        <v>820.71108170818457</v>
      </c>
      <c r="F23" s="125">
        <f t="shared" si="2"/>
        <v>2758.9502470833331</v>
      </c>
      <c r="G23" s="127">
        <f t="shared" si="3"/>
        <v>68.392590142348723</v>
      </c>
      <c r="H23" s="45">
        <f>'L4'!$H$10</f>
        <v>1674.41</v>
      </c>
      <c r="I23" s="45">
        <f>GEW!$E$12+($F23-GEW!$E$12)*SUM(Fasering!$D$5)</f>
        <v>1786.2247433333332</v>
      </c>
      <c r="J23" s="45">
        <f>GEW!$E$12+($F23-GEW!$E$12)*SUM(Fasering!$D$5:$D$6)</f>
        <v>2037.7362413993999</v>
      </c>
      <c r="K23" s="45">
        <f>GEW!$E$12+($F23-GEW!$E$12)*SUM(Fasering!$D$5:$D$7)</f>
        <v>2182.04392361398</v>
      </c>
      <c r="L23" s="45">
        <f>GEW!$E$12+($F23-GEW!$E$12)*SUM(Fasering!$D$5:$D$8)</f>
        <v>2326.35160582856</v>
      </c>
      <c r="M23" s="45">
        <f>GEW!$E$12+($F23-GEW!$E$12)*SUM(Fasering!$D$5:$D$9)</f>
        <v>2470.6592880431399</v>
      </c>
      <c r="N23" s="45">
        <f>GEW!$E$12+($F23-GEW!$E$12)*SUM(Fasering!$D$5:$D$10)</f>
        <v>2614.6425648687532</v>
      </c>
      <c r="O23" s="55">
        <f>GEW!$E$12+($F23-GEW!$E$12)*SUM(Fasering!$D$5:$D$11)</f>
        <v>2758.9502470833331</v>
      </c>
      <c r="P23" s="125">
        <f t="shared" si="4"/>
        <v>0</v>
      </c>
      <c r="Q23" s="127">
        <f t="shared" si="5"/>
        <v>0</v>
      </c>
      <c r="R23" s="45">
        <f>$P23*SUM(Fasering!$D$5)</f>
        <v>0</v>
      </c>
      <c r="S23" s="45">
        <f>$P23*SUM(Fasering!$D$5:$D$6)</f>
        <v>0</v>
      </c>
      <c r="T23" s="45">
        <f>$P23*SUM(Fasering!$D$5:$D$7)</f>
        <v>0</v>
      </c>
      <c r="U23" s="45">
        <f>$P23*SUM(Fasering!$D$5:$D$8)</f>
        <v>0</v>
      </c>
      <c r="V23" s="45">
        <f>$P23*SUM(Fasering!$D$5:$D$9)</f>
        <v>0</v>
      </c>
      <c r="W23" s="45">
        <f>$P23*SUM(Fasering!$D$5:$D$10)</f>
        <v>0</v>
      </c>
      <c r="X23" s="55">
        <f>$P23*SUM(Fasering!$D$5:$D$11)</f>
        <v>0</v>
      </c>
      <c r="Y23" s="125">
        <f t="shared" si="6"/>
        <v>0</v>
      </c>
      <c r="Z23" s="127">
        <f t="shared" si="7"/>
        <v>0</v>
      </c>
      <c r="AA23" s="54">
        <f>$Y23*SUM(Fasering!$D$5)</f>
        <v>0</v>
      </c>
      <c r="AB23" s="45">
        <f>$Y23*SUM(Fasering!$D$5:$D$6)</f>
        <v>0</v>
      </c>
      <c r="AC23" s="45">
        <f>$Y23*SUM(Fasering!$D$5:$D$7)</f>
        <v>0</v>
      </c>
      <c r="AD23" s="45">
        <f>$Y23*SUM(Fasering!$D$5:$D$8)</f>
        <v>0</v>
      </c>
      <c r="AE23" s="45">
        <f>$Y23*SUM(Fasering!$D$5:$D$9)</f>
        <v>0</v>
      </c>
      <c r="AF23" s="45">
        <f>$Y23*SUM(Fasering!$D$5:$D$10)</f>
        <v>0</v>
      </c>
      <c r="AG23" s="55">
        <f>$Y23*SUM(Fasering!$D$5:$D$11)</f>
        <v>0</v>
      </c>
      <c r="AH23" s="5">
        <f>($AK$2+(I23+R23)*12*7.57%)*SUM(Fasering!$D$5)</f>
        <v>0</v>
      </c>
      <c r="AI23" s="9">
        <f>($AK$2+(J23+S23)*12*7.57%)*SUM(Fasering!$D$5:$D$6)</f>
        <v>512.00513531842228</v>
      </c>
      <c r="AJ23" s="9">
        <f>($AK$2+(K23+T23)*12*7.57%)*SUM(Fasering!$D$5:$D$7)</f>
        <v>859.11657630009302</v>
      </c>
      <c r="AK23" s="9">
        <f>($AK$2+(L23+U23)*12*7.57%)*SUM(Fasering!$D$5:$D$8)</f>
        <v>1245.1231915084682</v>
      </c>
      <c r="AL23" s="9">
        <f>($AK$2+(M23+V23)*12*7.57%)*SUM(Fasering!$D$5:$D$9)</f>
        <v>1670.024980943547</v>
      </c>
      <c r="AM23" s="9">
        <f>($AK$2+(N23+W23)*12*7.57%)*SUM(Fasering!$D$5:$D$10)</f>
        <v>2132.73570337709</v>
      </c>
      <c r="AN23" s="86">
        <f>($AK$2+(O23+X23)*12*7.57%)*SUM(Fasering!$D$5:$D$11)</f>
        <v>2635.3404044505005</v>
      </c>
      <c r="AO23" s="5">
        <f>($AK$2+(I23+AA23)*12*7.57%)*SUM(Fasering!$D$5)</f>
        <v>0</v>
      </c>
      <c r="AP23" s="9">
        <f>($AK$2+(J23+AB23)*12*7.57%)*SUM(Fasering!$D$5:$D$6)</f>
        <v>512.00513531842228</v>
      </c>
      <c r="AQ23" s="9">
        <f>($AK$2+(K23+AC23)*12*7.57%)*SUM(Fasering!$D$5:$D$7)</f>
        <v>859.11657630009302</v>
      </c>
      <c r="AR23" s="9">
        <f>($AK$2+(L23+AD23)*12*7.57%)*SUM(Fasering!$D$5:$D$8)</f>
        <v>1245.1231915084682</v>
      </c>
      <c r="AS23" s="9">
        <f>($AK$2+(M23+AE23)*12*7.57%)*SUM(Fasering!$D$5:$D$9)</f>
        <v>1670.024980943547</v>
      </c>
      <c r="AT23" s="9">
        <f>($AK$2+(N23+AF23)*12*7.57%)*SUM(Fasering!$D$5:$D$10)</f>
        <v>2132.73570337709</v>
      </c>
      <c r="AU23" s="86">
        <f>($AK$2+(O23+AG23)*12*7.57%)*SUM(Fasering!$D$5:$D$11)</f>
        <v>2635.3404044505005</v>
      </c>
    </row>
    <row r="24" spans="1:47" ht="15" x14ac:dyDescent="0.3">
      <c r="A24" s="32">
        <f t="shared" si="8"/>
        <v>15</v>
      </c>
      <c r="B24" s="125">
        <v>25101.68</v>
      </c>
      <c r="C24" s="126"/>
      <c r="D24" s="125">
        <f t="shared" si="0"/>
        <v>33121.66676</v>
      </c>
      <c r="E24" s="127">
        <f t="shared" si="1"/>
        <v>821.06467195010396</v>
      </c>
      <c r="F24" s="125">
        <f t="shared" si="2"/>
        <v>2760.1388966666668</v>
      </c>
      <c r="G24" s="127">
        <f t="shared" si="3"/>
        <v>68.422055995842001</v>
      </c>
      <c r="H24" s="45">
        <f>'L4'!$H$10</f>
        <v>1674.41</v>
      </c>
      <c r="I24" s="45">
        <f>GEW!$E$12+($F24-GEW!$E$12)*SUM(Fasering!$D$5)</f>
        <v>1786.2247433333332</v>
      </c>
      <c r="J24" s="45">
        <f>GEW!$E$12+($F24-GEW!$E$12)*SUM(Fasering!$D$5:$D$6)</f>
        <v>2038.0435830247889</v>
      </c>
      <c r="K24" s="45">
        <f>GEW!$E$12+($F24-GEW!$E$12)*SUM(Fasering!$D$5:$D$7)</f>
        <v>2182.5276061142354</v>
      </c>
      <c r="L24" s="45">
        <f>GEW!$E$12+($F24-GEW!$E$12)*SUM(Fasering!$D$5:$D$8)</f>
        <v>2327.0116292036819</v>
      </c>
      <c r="M24" s="45">
        <f>GEW!$E$12+($F24-GEW!$E$12)*SUM(Fasering!$D$5:$D$9)</f>
        <v>2471.4956522931284</v>
      </c>
      <c r="N24" s="45">
        <f>GEW!$E$12+($F24-GEW!$E$12)*SUM(Fasering!$D$5:$D$10)</f>
        <v>2615.6548735772203</v>
      </c>
      <c r="O24" s="55">
        <f>GEW!$E$12+($F24-GEW!$E$12)*SUM(Fasering!$D$5:$D$11)</f>
        <v>2760.1388966666668</v>
      </c>
      <c r="P24" s="125">
        <f t="shared" si="4"/>
        <v>0</v>
      </c>
      <c r="Q24" s="127">
        <f t="shared" si="5"/>
        <v>0</v>
      </c>
      <c r="R24" s="45">
        <f>$P24*SUM(Fasering!$D$5)</f>
        <v>0</v>
      </c>
      <c r="S24" s="45">
        <f>$P24*SUM(Fasering!$D$5:$D$6)</f>
        <v>0</v>
      </c>
      <c r="T24" s="45">
        <f>$P24*SUM(Fasering!$D$5:$D$7)</f>
        <v>0</v>
      </c>
      <c r="U24" s="45">
        <f>$P24*SUM(Fasering!$D$5:$D$8)</f>
        <v>0</v>
      </c>
      <c r="V24" s="45">
        <f>$P24*SUM(Fasering!$D$5:$D$9)</f>
        <v>0</v>
      </c>
      <c r="W24" s="45">
        <f>$P24*SUM(Fasering!$D$5:$D$10)</f>
        <v>0</v>
      </c>
      <c r="X24" s="55">
        <f>$P24*SUM(Fasering!$D$5:$D$11)</f>
        <v>0</v>
      </c>
      <c r="Y24" s="125">
        <f t="shared" si="6"/>
        <v>0</v>
      </c>
      <c r="Z24" s="127">
        <f t="shared" si="7"/>
        <v>0</v>
      </c>
      <c r="AA24" s="54">
        <f>$Y24*SUM(Fasering!$D$5)</f>
        <v>0</v>
      </c>
      <c r="AB24" s="45">
        <f>$Y24*SUM(Fasering!$D$5:$D$6)</f>
        <v>0</v>
      </c>
      <c r="AC24" s="45">
        <f>$Y24*SUM(Fasering!$D$5:$D$7)</f>
        <v>0</v>
      </c>
      <c r="AD24" s="45">
        <f>$Y24*SUM(Fasering!$D$5:$D$8)</f>
        <v>0</v>
      </c>
      <c r="AE24" s="45">
        <f>$Y24*SUM(Fasering!$D$5:$D$9)</f>
        <v>0</v>
      </c>
      <c r="AF24" s="45">
        <f>$Y24*SUM(Fasering!$D$5:$D$10)</f>
        <v>0</v>
      </c>
      <c r="AG24" s="55">
        <f>$Y24*SUM(Fasering!$D$5:$D$11)</f>
        <v>0</v>
      </c>
      <c r="AH24" s="5">
        <f>($AK$2+(I24+R24)*12*7.57%)*SUM(Fasering!$D$5)</f>
        <v>0</v>
      </c>
      <c r="AI24" s="9">
        <f>($AK$2+(J24+S24)*12*7.57%)*SUM(Fasering!$D$5:$D$6)</f>
        <v>512.07732349143612</v>
      </c>
      <c r="AJ24" s="9">
        <f>($AK$2+(K24+T24)*12*7.57%)*SUM(Fasering!$D$5:$D$7)</f>
        <v>859.29536663285432</v>
      </c>
      <c r="AK24" s="9">
        <f>($AK$2+(L24+U24)*12*7.57%)*SUM(Fasering!$D$5:$D$8)</f>
        <v>1245.4561130648906</v>
      </c>
      <c r="AL24" s="9">
        <f>($AK$2+(M24+V24)*12*7.57%)*SUM(Fasering!$D$5:$D$9)</f>
        <v>1670.559562787545</v>
      </c>
      <c r="AM24" s="9">
        <f>($AK$2+(N24+W24)*12*7.57%)*SUM(Fasering!$D$5:$D$10)</f>
        <v>2133.5188610890891</v>
      </c>
      <c r="AN24" s="86">
        <f>($AK$2+(O24+X24)*12*7.57%)*SUM(Fasering!$D$5:$D$11)</f>
        <v>2636.4201737320004</v>
      </c>
      <c r="AO24" s="5">
        <f>($AK$2+(I24+AA24)*12*7.57%)*SUM(Fasering!$D$5)</f>
        <v>0</v>
      </c>
      <c r="AP24" s="9">
        <f>($AK$2+(J24+AB24)*12*7.57%)*SUM(Fasering!$D$5:$D$6)</f>
        <v>512.07732349143612</v>
      </c>
      <c r="AQ24" s="9">
        <f>($AK$2+(K24+AC24)*12*7.57%)*SUM(Fasering!$D$5:$D$7)</f>
        <v>859.29536663285432</v>
      </c>
      <c r="AR24" s="9">
        <f>($AK$2+(L24+AD24)*12*7.57%)*SUM(Fasering!$D$5:$D$8)</f>
        <v>1245.4561130648906</v>
      </c>
      <c r="AS24" s="9">
        <f>($AK$2+(M24+AE24)*12*7.57%)*SUM(Fasering!$D$5:$D$9)</f>
        <v>1670.559562787545</v>
      </c>
      <c r="AT24" s="9">
        <f>($AK$2+(N24+AF24)*12*7.57%)*SUM(Fasering!$D$5:$D$10)</f>
        <v>2133.5188610890891</v>
      </c>
      <c r="AU24" s="86">
        <f>($AK$2+(O24+AG24)*12*7.57%)*SUM(Fasering!$D$5:$D$11)</f>
        <v>2636.4201737320004</v>
      </c>
    </row>
    <row r="25" spans="1:47" ht="15" x14ac:dyDescent="0.3">
      <c r="A25" s="32">
        <f t="shared" si="8"/>
        <v>16</v>
      </c>
      <c r="B25" s="125">
        <v>26097.9</v>
      </c>
      <c r="C25" s="126"/>
      <c r="D25" s="125">
        <f t="shared" si="0"/>
        <v>34436.179049999999</v>
      </c>
      <c r="E25" s="127">
        <f t="shared" si="1"/>
        <v>853.65058044268824</v>
      </c>
      <c r="F25" s="125">
        <f t="shared" si="2"/>
        <v>2869.6815875000002</v>
      </c>
      <c r="G25" s="127">
        <f t="shared" si="3"/>
        <v>71.137548370224025</v>
      </c>
      <c r="H25" s="45">
        <f>'L4'!$H$10</f>
        <v>1674.41</v>
      </c>
      <c r="I25" s="45">
        <f>GEW!$E$12+($F25-GEW!$E$12)*SUM(Fasering!$D$5)</f>
        <v>1786.2247433333332</v>
      </c>
      <c r="J25" s="45">
        <f>GEW!$E$12+($F25-GEW!$E$12)*SUM(Fasering!$D$5:$D$6)</f>
        <v>2066.3673456561432</v>
      </c>
      <c r="K25" s="45">
        <f>GEW!$E$12+($F25-GEW!$E$12)*SUM(Fasering!$D$5:$D$7)</f>
        <v>2227.1024609157498</v>
      </c>
      <c r="L25" s="45">
        <f>GEW!$E$12+($F25-GEW!$E$12)*SUM(Fasering!$D$5:$D$8)</f>
        <v>2387.8375761753564</v>
      </c>
      <c r="M25" s="45">
        <f>GEW!$E$12+($F25-GEW!$E$12)*SUM(Fasering!$D$5:$D$9)</f>
        <v>2548.5726914349634</v>
      </c>
      <c r="N25" s="45">
        <f>GEW!$E$12+($F25-GEW!$E$12)*SUM(Fasering!$D$5:$D$10)</f>
        <v>2708.9464722403936</v>
      </c>
      <c r="O25" s="55">
        <f>GEW!$E$12+($F25-GEW!$E$12)*SUM(Fasering!$D$5:$D$11)</f>
        <v>2869.6815875000002</v>
      </c>
      <c r="P25" s="125">
        <f t="shared" si="4"/>
        <v>0</v>
      </c>
      <c r="Q25" s="127">
        <f t="shared" si="5"/>
        <v>0</v>
      </c>
      <c r="R25" s="45">
        <f>$P25*SUM(Fasering!$D$5)</f>
        <v>0</v>
      </c>
      <c r="S25" s="45">
        <f>$P25*SUM(Fasering!$D$5:$D$6)</f>
        <v>0</v>
      </c>
      <c r="T25" s="45">
        <f>$P25*SUM(Fasering!$D$5:$D$7)</f>
        <v>0</v>
      </c>
      <c r="U25" s="45">
        <f>$P25*SUM(Fasering!$D$5:$D$8)</f>
        <v>0</v>
      </c>
      <c r="V25" s="45">
        <f>$P25*SUM(Fasering!$D$5:$D$9)</f>
        <v>0</v>
      </c>
      <c r="W25" s="45">
        <f>$P25*SUM(Fasering!$D$5:$D$10)</f>
        <v>0</v>
      </c>
      <c r="X25" s="55">
        <f>$P25*SUM(Fasering!$D$5:$D$11)</f>
        <v>0</v>
      </c>
      <c r="Y25" s="125">
        <f t="shared" si="6"/>
        <v>0</v>
      </c>
      <c r="Z25" s="127">
        <f t="shared" si="7"/>
        <v>0</v>
      </c>
      <c r="AA25" s="54">
        <f>$Y25*SUM(Fasering!$D$5)</f>
        <v>0</v>
      </c>
      <c r="AB25" s="45">
        <f>$Y25*SUM(Fasering!$D$5:$D$6)</f>
        <v>0</v>
      </c>
      <c r="AC25" s="45">
        <f>$Y25*SUM(Fasering!$D$5:$D$7)</f>
        <v>0</v>
      </c>
      <c r="AD25" s="45">
        <f>$Y25*SUM(Fasering!$D$5:$D$8)</f>
        <v>0</v>
      </c>
      <c r="AE25" s="45">
        <f>$Y25*SUM(Fasering!$D$5:$D$9)</f>
        <v>0</v>
      </c>
      <c r="AF25" s="45">
        <f>$Y25*SUM(Fasering!$D$5:$D$10)</f>
        <v>0</v>
      </c>
      <c r="AG25" s="55">
        <f>$Y25*SUM(Fasering!$D$5:$D$11)</f>
        <v>0</v>
      </c>
      <c r="AH25" s="5">
        <f>($AK$2+(I25+R25)*12*7.57%)*SUM(Fasering!$D$5)</f>
        <v>0</v>
      </c>
      <c r="AI25" s="9">
        <f>($AK$2+(J25+S25)*12*7.57%)*SUM(Fasering!$D$5:$D$6)</f>
        <v>518.72998785034781</v>
      </c>
      <c r="AJ25" s="9">
        <f>($AK$2+(K25+T25)*12*7.57%)*SUM(Fasering!$D$5:$D$7)</f>
        <v>875.77219413548949</v>
      </c>
      <c r="AK25" s="9">
        <f>($AK$2+(L25+U25)*12*7.57%)*SUM(Fasering!$D$5:$D$8)</f>
        <v>1276.1372520972009</v>
      </c>
      <c r="AL25" s="9">
        <f>($AK$2+(M25+V25)*12*7.57%)*SUM(Fasering!$D$5:$D$9)</f>
        <v>1719.8251617354822</v>
      </c>
      <c r="AM25" s="9">
        <f>($AK$2+(N25+W25)*12*7.57%)*SUM(Fasering!$D$5:$D$10)</f>
        <v>2205.6925313803185</v>
      </c>
      <c r="AN25" s="86">
        <f>($AK$2+(O25+X25)*12*7.57%)*SUM(Fasering!$D$5:$D$11)</f>
        <v>2735.9287540850005</v>
      </c>
      <c r="AO25" s="5">
        <f>($AK$2+(I25+AA25)*12*7.57%)*SUM(Fasering!$D$5)</f>
        <v>0</v>
      </c>
      <c r="AP25" s="9">
        <f>($AK$2+(J25+AB25)*12*7.57%)*SUM(Fasering!$D$5:$D$6)</f>
        <v>518.72998785034781</v>
      </c>
      <c r="AQ25" s="9">
        <f>($AK$2+(K25+AC25)*12*7.57%)*SUM(Fasering!$D$5:$D$7)</f>
        <v>875.77219413548949</v>
      </c>
      <c r="AR25" s="9">
        <f>($AK$2+(L25+AD25)*12*7.57%)*SUM(Fasering!$D$5:$D$8)</f>
        <v>1276.1372520972009</v>
      </c>
      <c r="AS25" s="9">
        <f>($AK$2+(M25+AE25)*12*7.57%)*SUM(Fasering!$D$5:$D$9)</f>
        <v>1719.8251617354822</v>
      </c>
      <c r="AT25" s="9">
        <f>($AK$2+(N25+AF25)*12*7.57%)*SUM(Fasering!$D$5:$D$10)</f>
        <v>2205.6925313803185</v>
      </c>
      <c r="AU25" s="86">
        <f>($AK$2+(O25+AG25)*12*7.57%)*SUM(Fasering!$D$5:$D$11)</f>
        <v>2735.9287540850005</v>
      </c>
    </row>
    <row r="26" spans="1:47" ht="15" x14ac:dyDescent="0.3">
      <c r="A26" s="32">
        <f t="shared" si="8"/>
        <v>17</v>
      </c>
      <c r="B26" s="125">
        <v>26108.75</v>
      </c>
      <c r="C26" s="126"/>
      <c r="D26" s="125">
        <f t="shared" si="0"/>
        <v>34450.495624999996</v>
      </c>
      <c r="E26" s="127">
        <f t="shared" si="1"/>
        <v>854.00547906663121</v>
      </c>
      <c r="F26" s="125">
        <f t="shared" si="2"/>
        <v>2870.874635416666</v>
      </c>
      <c r="G26" s="127">
        <f t="shared" si="3"/>
        <v>71.167123255552596</v>
      </c>
      <c r="H26" s="45">
        <f>'L4'!$H$10</f>
        <v>1674.41</v>
      </c>
      <c r="I26" s="45">
        <f>GEW!$E$12+($F26-GEW!$E$12)*SUM(Fasering!$D$5)</f>
        <v>1786.2247433333332</v>
      </c>
      <c r="J26" s="45">
        <f>GEW!$E$12+($F26-GEW!$E$12)*SUM(Fasering!$D$5:$D$6)</f>
        <v>2066.6758245308397</v>
      </c>
      <c r="K26" s="45">
        <f>GEW!$E$12+($F26-GEW!$E$12)*SUM(Fasering!$D$5:$D$7)</f>
        <v>2227.5879331754877</v>
      </c>
      <c r="L26" s="45">
        <f>GEW!$E$12+($F26-GEW!$E$12)*SUM(Fasering!$D$5:$D$8)</f>
        <v>2388.5000418201362</v>
      </c>
      <c r="M26" s="45">
        <f>GEW!$E$12+($F26-GEW!$E$12)*SUM(Fasering!$D$5:$D$9)</f>
        <v>2549.4121504647842</v>
      </c>
      <c r="N26" s="45">
        <f>GEW!$E$12+($F26-GEW!$E$12)*SUM(Fasering!$D$5:$D$10)</f>
        <v>2709.962526772018</v>
      </c>
      <c r="O26" s="55">
        <f>GEW!$E$12+($F26-GEW!$E$12)*SUM(Fasering!$D$5:$D$11)</f>
        <v>2870.874635416666</v>
      </c>
      <c r="P26" s="125">
        <f t="shared" si="4"/>
        <v>0</v>
      </c>
      <c r="Q26" s="127">
        <f t="shared" si="5"/>
        <v>0</v>
      </c>
      <c r="R26" s="45">
        <f>$P26*SUM(Fasering!$D$5)</f>
        <v>0</v>
      </c>
      <c r="S26" s="45">
        <f>$P26*SUM(Fasering!$D$5:$D$6)</f>
        <v>0</v>
      </c>
      <c r="T26" s="45">
        <f>$P26*SUM(Fasering!$D$5:$D$7)</f>
        <v>0</v>
      </c>
      <c r="U26" s="45">
        <f>$P26*SUM(Fasering!$D$5:$D$8)</f>
        <v>0</v>
      </c>
      <c r="V26" s="45">
        <f>$P26*SUM(Fasering!$D$5:$D$9)</f>
        <v>0</v>
      </c>
      <c r="W26" s="45">
        <f>$P26*SUM(Fasering!$D$5:$D$10)</f>
        <v>0</v>
      </c>
      <c r="X26" s="55">
        <f>$P26*SUM(Fasering!$D$5:$D$11)</f>
        <v>0</v>
      </c>
      <c r="Y26" s="125">
        <f t="shared" si="6"/>
        <v>0</v>
      </c>
      <c r="Z26" s="127">
        <f t="shared" si="7"/>
        <v>0</v>
      </c>
      <c r="AA26" s="54">
        <f>$Y26*SUM(Fasering!$D$5)</f>
        <v>0</v>
      </c>
      <c r="AB26" s="45">
        <f>$Y26*SUM(Fasering!$D$5:$D$6)</f>
        <v>0</v>
      </c>
      <c r="AC26" s="45">
        <f>$Y26*SUM(Fasering!$D$5:$D$7)</f>
        <v>0</v>
      </c>
      <c r="AD26" s="45">
        <f>$Y26*SUM(Fasering!$D$5:$D$8)</f>
        <v>0</v>
      </c>
      <c r="AE26" s="45">
        <f>$Y26*SUM(Fasering!$D$5:$D$9)</f>
        <v>0</v>
      </c>
      <c r="AF26" s="45">
        <f>$Y26*SUM(Fasering!$D$5:$D$10)</f>
        <v>0</v>
      </c>
      <c r="AG26" s="55">
        <f>$Y26*SUM(Fasering!$D$5:$D$11)</f>
        <v>0</v>
      </c>
      <c r="AH26" s="5">
        <f>($AK$2+(I26+R26)*12*7.57%)*SUM(Fasering!$D$5)</f>
        <v>0</v>
      </c>
      <c r="AI26" s="9">
        <f>($AK$2+(J26+S26)*12*7.57%)*SUM(Fasering!$D$5:$D$6)</f>
        <v>518.80244313963556</v>
      </c>
      <c r="AJ26" s="9">
        <f>($AK$2+(K26+T26)*12*7.57%)*SUM(Fasering!$D$5:$D$7)</f>
        <v>875.95164604210004</v>
      </c>
      <c r="AK26" s="9">
        <f>($AK$2+(L26+U26)*12*7.57%)*SUM(Fasering!$D$5:$D$8)</f>
        <v>1276.4714055557749</v>
      </c>
      <c r="AL26" s="9">
        <f>($AK$2+(M26+V26)*12*7.57%)*SUM(Fasering!$D$5:$D$9)</f>
        <v>1720.3617216806592</v>
      </c>
      <c r="AM26" s="9">
        <f>($AK$2+(N26+W26)*12*7.57%)*SUM(Fasering!$D$5:$D$10)</f>
        <v>2206.4785869931943</v>
      </c>
      <c r="AN26" s="86">
        <f>($AK$2+(O26+X26)*12*7.57%)*SUM(Fasering!$D$5:$D$11)</f>
        <v>2737.0125188124998</v>
      </c>
      <c r="AO26" s="5">
        <f>($AK$2+(I26+AA26)*12*7.57%)*SUM(Fasering!$D$5)</f>
        <v>0</v>
      </c>
      <c r="AP26" s="9">
        <f>($AK$2+(J26+AB26)*12*7.57%)*SUM(Fasering!$D$5:$D$6)</f>
        <v>518.80244313963556</v>
      </c>
      <c r="AQ26" s="9">
        <f>($AK$2+(K26+AC26)*12*7.57%)*SUM(Fasering!$D$5:$D$7)</f>
        <v>875.95164604210004</v>
      </c>
      <c r="AR26" s="9">
        <f>($AK$2+(L26+AD26)*12*7.57%)*SUM(Fasering!$D$5:$D$8)</f>
        <v>1276.4714055557749</v>
      </c>
      <c r="AS26" s="9">
        <f>($AK$2+(M26+AE26)*12*7.57%)*SUM(Fasering!$D$5:$D$9)</f>
        <v>1720.3617216806592</v>
      </c>
      <c r="AT26" s="9">
        <f>($AK$2+(N26+AF26)*12*7.57%)*SUM(Fasering!$D$5:$D$10)</f>
        <v>2206.4785869931943</v>
      </c>
      <c r="AU26" s="86">
        <f>($AK$2+(O26+AG26)*12*7.57%)*SUM(Fasering!$D$5:$D$11)</f>
        <v>2737.0125188124998</v>
      </c>
    </row>
    <row r="27" spans="1:47" ht="15" x14ac:dyDescent="0.3">
      <c r="A27" s="32">
        <f t="shared" si="8"/>
        <v>18</v>
      </c>
      <c r="B27" s="125">
        <v>27104.959999999999</v>
      </c>
      <c r="C27" s="126"/>
      <c r="D27" s="125">
        <f t="shared" si="0"/>
        <v>35764.994719999995</v>
      </c>
      <c r="E27" s="127">
        <f t="shared" si="1"/>
        <v>886.59106046370948</v>
      </c>
      <c r="F27" s="125">
        <f t="shared" si="2"/>
        <v>2980.4162266666663</v>
      </c>
      <c r="G27" s="127">
        <f t="shared" si="3"/>
        <v>73.882588371975785</v>
      </c>
      <c r="H27" s="45">
        <f>'L4'!$H$10</f>
        <v>1674.41</v>
      </c>
      <c r="I27" s="45">
        <f>GEW!$E$12+($F27-GEW!$E$12)*SUM(Fasering!$D$5)</f>
        <v>1786.2247433333332</v>
      </c>
      <c r="J27" s="45">
        <f>GEW!$E$12+($F27-GEW!$E$12)*SUM(Fasering!$D$5:$D$6)</f>
        <v>2094.999302849867</v>
      </c>
      <c r="K27" s="45">
        <f>GEW!$E$12+($F27-GEW!$E$12)*SUM(Fasering!$D$5:$D$7)</f>
        <v>2272.1623405371315</v>
      </c>
      <c r="L27" s="45">
        <f>GEW!$E$12+($F27-GEW!$E$12)*SUM(Fasering!$D$5:$D$8)</f>
        <v>2449.3253782243964</v>
      </c>
      <c r="M27" s="45">
        <f>GEW!$E$12+($F27-GEW!$E$12)*SUM(Fasering!$D$5:$D$9)</f>
        <v>2626.4884159116609</v>
      </c>
      <c r="N27" s="45">
        <f>GEW!$E$12+($F27-GEW!$E$12)*SUM(Fasering!$D$5:$D$10)</f>
        <v>2803.2531889794018</v>
      </c>
      <c r="O27" s="55">
        <f>GEW!$E$12+($F27-GEW!$E$12)*SUM(Fasering!$D$5:$D$11)</f>
        <v>2980.4162266666663</v>
      </c>
      <c r="P27" s="125">
        <f t="shared" si="4"/>
        <v>0</v>
      </c>
      <c r="Q27" s="127">
        <f t="shared" si="5"/>
        <v>0</v>
      </c>
      <c r="R27" s="45">
        <f>$P27*SUM(Fasering!$D$5)</f>
        <v>0</v>
      </c>
      <c r="S27" s="45">
        <f>$P27*SUM(Fasering!$D$5:$D$6)</f>
        <v>0</v>
      </c>
      <c r="T27" s="45">
        <f>$P27*SUM(Fasering!$D$5:$D$7)</f>
        <v>0</v>
      </c>
      <c r="U27" s="45">
        <f>$P27*SUM(Fasering!$D$5:$D$8)</f>
        <v>0</v>
      </c>
      <c r="V27" s="45">
        <f>$P27*SUM(Fasering!$D$5:$D$9)</f>
        <v>0</v>
      </c>
      <c r="W27" s="45">
        <f>$P27*SUM(Fasering!$D$5:$D$10)</f>
        <v>0</v>
      </c>
      <c r="X27" s="55">
        <f>$P27*SUM(Fasering!$D$5:$D$11)</f>
        <v>0</v>
      </c>
      <c r="Y27" s="125">
        <f t="shared" si="6"/>
        <v>0</v>
      </c>
      <c r="Z27" s="127">
        <f t="shared" si="7"/>
        <v>0</v>
      </c>
      <c r="AA27" s="54">
        <f>$Y27*SUM(Fasering!$D$5)</f>
        <v>0</v>
      </c>
      <c r="AB27" s="45">
        <f>$Y27*SUM(Fasering!$D$5:$D$6)</f>
        <v>0</v>
      </c>
      <c r="AC27" s="45">
        <f>$Y27*SUM(Fasering!$D$5:$D$7)</f>
        <v>0</v>
      </c>
      <c r="AD27" s="45">
        <f>$Y27*SUM(Fasering!$D$5:$D$8)</f>
        <v>0</v>
      </c>
      <c r="AE27" s="45">
        <f>$Y27*SUM(Fasering!$D$5:$D$9)</f>
        <v>0</v>
      </c>
      <c r="AF27" s="45">
        <f>$Y27*SUM(Fasering!$D$5:$D$10)</f>
        <v>0</v>
      </c>
      <c r="AG27" s="55">
        <f>$Y27*SUM(Fasering!$D$5:$D$11)</f>
        <v>0</v>
      </c>
      <c r="AH27" s="5">
        <f>($AK$2+(I27+R27)*12*7.57%)*SUM(Fasering!$D$5)</f>
        <v>0</v>
      </c>
      <c r="AI27" s="9">
        <f>($AK$2+(J27+S27)*12*7.57%)*SUM(Fasering!$D$5:$D$6)</f>
        <v>525.45504071947857</v>
      </c>
      <c r="AJ27" s="9">
        <f>($AK$2+(K27+T27)*12*7.57%)*SUM(Fasering!$D$5:$D$7)</f>
        <v>892.42830815127297</v>
      </c>
      <c r="AK27" s="9">
        <f>($AK$2+(L27+U27)*12*7.57%)*SUM(Fasering!$D$5:$D$8)</f>
        <v>1307.1522366125473</v>
      </c>
      <c r="AL27" s="9">
        <f>($AK$2+(M27+V27)*12*7.57%)*SUM(Fasering!$D$5:$D$9)</f>
        <v>1769.6268261033015</v>
      </c>
      <c r="AM27" s="9">
        <f>($AK$2+(N27+W27)*12*7.57%)*SUM(Fasering!$D$5:$D$10)</f>
        <v>2278.6515328092041</v>
      </c>
      <c r="AN27" s="86">
        <f>($AK$2+(O27+X27)*12*7.57%)*SUM(Fasering!$D$5:$D$11)</f>
        <v>2836.5201003039997</v>
      </c>
      <c r="AO27" s="5">
        <f>($AK$2+(I27+AA27)*12*7.57%)*SUM(Fasering!$D$5)</f>
        <v>0</v>
      </c>
      <c r="AP27" s="9">
        <f>($AK$2+(J27+AB27)*12*7.57%)*SUM(Fasering!$D$5:$D$6)</f>
        <v>525.45504071947857</v>
      </c>
      <c r="AQ27" s="9">
        <f>($AK$2+(K27+AC27)*12*7.57%)*SUM(Fasering!$D$5:$D$7)</f>
        <v>892.42830815127297</v>
      </c>
      <c r="AR27" s="9">
        <f>($AK$2+(L27+AD27)*12*7.57%)*SUM(Fasering!$D$5:$D$8)</f>
        <v>1307.1522366125473</v>
      </c>
      <c r="AS27" s="9">
        <f>($AK$2+(M27+AE27)*12*7.57%)*SUM(Fasering!$D$5:$D$9)</f>
        <v>1769.6268261033015</v>
      </c>
      <c r="AT27" s="9">
        <f>($AK$2+(N27+AF27)*12*7.57%)*SUM(Fasering!$D$5:$D$10)</f>
        <v>2278.6515328092041</v>
      </c>
      <c r="AU27" s="86">
        <f>($AK$2+(O27+AG27)*12*7.57%)*SUM(Fasering!$D$5:$D$11)</f>
        <v>2836.5201003039997</v>
      </c>
    </row>
    <row r="28" spans="1:47" ht="15" x14ac:dyDescent="0.3">
      <c r="A28" s="32">
        <f t="shared" si="8"/>
        <v>19</v>
      </c>
      <c r="B28" s="125">
        <v>27115.78</v>
      </c>
      <c r="C28" s="126"/>
      <c r="D28" s="125">
        <f t="shared" si="0"/>
        <v>35779.271709999994</v>
      </c>
      <c r="E28" s="127">
        <f t="shared" si="1"/>
        <v>886.94497780113466</v>
      </c>
      <c r="F28" s="125">
        <f t="shared" si="2"/>
        <v>2981.6059758333326</v>
      </c>
      <c r="G28" s="127">
        <f t="shared" si="3"/>
        <v>73.912081483427883</v>
      </c>
      <c r="H28" s="45">
        <f>'L4'!$H$10</f>
        <v>1674.41</v>
      </c>
      <c r="I28" s="45">
        <f>GEW!$E$12+($F28-GEW!$E$12)*SUM(Fasering!$D$5)</f>
        <v>1786.2247433333332</v>
      </c>
      <c r="J28" s="45">
        <f>GEW!$E$12+($F28-GEW!$E$12)*SUM(Fasering!$D$5:$D$6)</f>
        <v>2095.3069287875828</v>
      </c>
      <c r="K28" s="45">
        <f>GEW!$E$12+($F28-GEW!$E$12)*SUM(Fasering!$D$5:$D$7)</f>
        <v>2272.6464704772575</v>
      </c>
      <c r="L28" s="45">
        <f>GEW!$E$12+($F28-GEW!$E$12)*SUM(Fasering!$D$5:$D$8)</f>
        <v>2449.9860121669326</v>
      </c>
      <c r="M28" s="45">
        <f>GEW!$E$12+($F28-GEW!$E$12)*SUM(Fasering!$D$5:$D$9)</f>
        <v>2627.3255538566073</v>
      </c>
      <c r="N28" s="45">
        <f>GEW!$E$12+($F28-GEW!$E$12)*SUM(Fasering!$D$5:$D$10)</f>
        <v>2804.266434143658</v>
      </c>
      <c r="O28" s="55">
        <f>GEW!$E$12+($F28-GEW!$E$12)*SUM(Fasering!$D$5:$D$11)</f>
        <v>2981.6059758333326</v>
      </c>
      <c r="P28" s="125">
        <f t="shared" si="4"/>
        <v>0</v>
      </c>
      <c r="Q28" s="127">
        <f t="shared" si="5"/>
        <v>0</v>
      </c>
      <c r="R28" s="45">
        <f>$P28*SUM(Fasering!$D$5)</f>
        <v>0</v>
      </c>
      <c r="S28" s="45">
        <f>$P28*SUM(Fasering!$D$5:$D$6)</f>
        <v>0</v>
      </c>
      <c r="T28" s="45">
        <f>$P28*SUM(Fasering!$D$5:$D$7)</f>
        <v>0</v>
      </c>
      <c r="U28" s="45">
        <f>$P28*SUM(Fasering!$D$5:$D$8)</f>
        <v>0</v>
      </c>
      <c r="V28" s="45">
        <f>$P28*SUM(Fasering!$D$5:$D$9)</f>
        <v>0</v>
      </c>
      <c r="W28" s="45">
        <f>$P28*SUM(Fasering!$D$5:$D$10)</f>
        <v>0</v>
      </c>
      <c r="X28" s="55">
        <f>$P28*SUM(Fasering!$D$5:$D$11)</f>
        <v>0</v>
      </c>
      <c r="Y28" s="125">
        <f t="shared" si="6"/>
        <v>0</v>
      </c>
      <c r="Z28" s="127">
        <f t="shared" si="7"/>
        <v>0</v>
      </c>
      <c r="AA28" s="54">
        <f>$Y28*SUM(Fasering!$D$5)</f>
        <v>0</v>
      </c>
      <c r="AB28" s="45">
        <f>$Y28*SUM(Fasering!$D$5:$D$6)</f>
        <v>0</v>
      </c>
      <c r="AC28" s="45">
        <f>$Y28*SUM(Fasering!$D$5:$D$7)</f>
        <v>0</v>
      </c>
      <c r="AD28" s="45">
        <f>$Y28*SUM(Fasering!$D$5:$D$8)</f>
        <v>0</v>
      </c>
      <c r="AE28" s="45">
        <f>$Y28*SUM(Fasering!$D$5:$D$9)</f>
        <v>0</v>
      </c>
      <c r="AF28" s="45">
        <f>$Y28*SUM(Fasering!$D$5:$D$10)</f>
        <v>0</v>
      </c>
      <c r="AG28" s="55">
        <f>$Y28*SUM(Fasering!$D$5:$D$11)</f>
        <v>0</v>
      </c>
      <c r="AH28" s="5">
        <f>($AK$2+(I28+R28)*12*7.57%)*SUM(Fasering!$D$5)</f>
        <v>0</v>
      </c>
      <c r="AI28" s="9">
        <f>($AK$2+(J28+S28)*12*7.57%)*SUM(Fasering!$D$5:$D$6)</f>
        <v>525.52729567156086</v>
      </c>
      <c r="AJ28" s="9">
        <f>($AK$2+(K28+T28)*12*7.57%)*SUM(Fasering!$D$5:$D$7)</f>
        <v>892.60726387749662</v>
      </c>
      <c r="AK28" s="9">
        <f>($AK$2+(L28+U28)*12*7.57%)*SUM(Fasering!$D$5:$D$8)</f>
        <v>1307.4854661445079</v>
      </c>
      <c r="AL28" s="9">
        <f>($AK$2+(M28+V28)*12*7.57%)*SUM(Fasering!$D$5:$D$9)</f>
        <v>1770.161902472594</v>
      </c>
      <c r="AM28" s="9">
        <f>($AK$2+(N28+W28)*12*7.57%)*SUM(Fasering!$D$5:$D$10)</f>
        <v>2279.4354149964229</v>
      </c>
      <c r="AN28" s="86">
        <f>($AK$2+(O28+X28)*12*7.57%)*SUM(Fasering!$D$5:$D$11)</f>
        <v>2837.6008684469998</v>
      </c>
      <c r="AO28" s="5">
        <f>($AK$2+(I28+AA28)*12*7.57%)*SUM(Fasering!$D$5)</f>
        <v>0</v>
      </c>
      <c r="AP28" s="9">
        <f>($AK$2+(J28+AB28)*12*7.57%)*SUM(Fasering!$D$5:$D$6)</f>
        <v>525.52729567156086</v>
      </c>
      <c r="AQ28" s="9">
        <f>($AK$2+(K28+AC28)*12*7.57%)*SUM(Fasering!$D$5:$D$7)</f>
        <v>892.60726387749662</v>
      </c>
      <c r="AR28" s="9">
        <f>($AK$2+(L28+AD28)*12*7.57%)*SUM(Fasering!$D$5:$D$8)</f>
        <v>1307.4854661445079</v>
      </c>
      <c r="AS28" s="9">
        <f>($AK$2+(M28+AE28)*12*7.57%)*SUM(Fasering!$D$5:$D$9)</f>
        <v>1770.161902472594</v>
      </c>
      <c r="AT28" s="9">
        <f>($AK$2+(N28+AF28)*12*7.57%)*SUM(Fasering!$D$5:$D$10)</f>
        <v>2279.4354149964229</v>
      </c>
      <c r="AU28" s="86">
        <f>($AK$2+(O28+AG28)*12*7.57%)*SUM(Fasering!$D$5:$D$11)</f>
        <v>2837.6008684469998</v>
      </c>
    </row>
    <row r="29" spans="1:47" ht="15" x14ac:dyDescent="0.3">
      <c r="A29" s="32">
        <f t="shared" si="8"/>
        <v>20</v>
      </c>
      <c r="B29" s="125">
        <v>28112</v>
      </c>
      <c r="C29" s="126"/>
      <c r="D29" s="125">
        <f t="shared" si="0"/>
        <v>37093.784</v>
      </c>
      <c r="E29" s="127">
        <f t="shared" si="1"/>
        <v>919.53088629371916</v>
      </c>
      <c r="F29" s="125">
        <f t="shared" si="2"/>
        <v>3091.148666666666</v>
      </c>
      <c r="G29" s="127">
        <f t="shared" si="3"/>
        <v>76.627573857809907</v>
      </c>
      <c r="H29" s="45">
        <f>'L4'!$H$10</f>
        <v>1674.41</v>
      </c>
      <c r="I29" s="45">
        <f>GEW!$E$12+($F29-GEW!$E$12)*SUM(Fasering!$D$5)</f>
        <v>1786.2247433333332</v>
      </c>
      <c r="J29" s="45">
        <f>GEW!$E$12+($F29-GEW!$E$12)*SUM(Fasering!$D$5:$D$6)</f>
        <v>2123.6306914189372</v>
      </c>
      <c r="K29" s="45">
        <f>GEW!$E$12+($F29-GEW!$E$12)*SUM(Fasering!$D$5:$D$7)</f>
        <v>2317.2213252787724</v>
      </c>
      <c r="L29" s="45">
        <f>GEW!$E$12+($F29-GEW!$E$12)*SUM(Fasering!$D$5:$D$8)</f>
        <v>2510.8119591386071</v>
      </c>
      <c r="M29" s="45">
        <f>GEW!$E$12+($F29-GEW!$E$12)*SUM(Fasering!$D$5:$D$9)</f>
        <v>2704.4025929984418</v>
      </c>
      <c r="N29" s="45">
        <f>GEW!$E$12+($F29-GEW!$E$12)*SUM(Fasering!$D$5:$D$10)</f>
        <v>2897.5580328068313</v>
      </c>
      <c r="O29" s="55">
        <f>GEW!$E$12+($F29-GEW!$E$12)*SUM(Fasering!$D$5:$D$11)</f>
        <v>3091.148666666666</v>
      </c>
      <c r="P29" s="125">
        <f t="shared" si="4"/>
        <v>0</v>
      </c>
      <c r="Q29" s="127">
        <f t="shared" si="5"/>
        <v>0</v>
      </c>
      <c r="R29" s="45">
        <f>$P29*SUM(Fasering!$D$5)</f>
        <v>0</v>
      </c>
      <c r="S29" s="45">
        <f>$P29*SUM(Fasering!$D$5:$D$6)</f>
        <v>0</v>
      </c>
      <c r="T29" s="45">
        <f>$P29*SUM(Fasering!$D$5:$D$7)</f>
        <v>0</v>
      </c>
      <c r="U29" s="45">
        <f>$P29*SUM(Fasering!$D$5:$D$8)</f>
        <v>0</v>
      </c>
      <c r="V29" s="45">
        <f>$P29*SUM(Fasering!$D$5:$D$9)</f>
        <v>0</v>
      </c>
      <c r="W29" s="45">
        <f>$P29*SUM(Fasering!$D$5:$D$10)</f>
        <v>0</v>
      </c>
      <c r="X29" s="55">
        <f>$P29*SUM(Fasering!$D$5:$D$11)</f>
        <v>0</v>
      </c>
      <c r="Y29" s="125">
        <f t="shared" si="6"/>
        <v>0</v>
      </c>
      <c r="Z29" s="127">
        <f t="shared" si="7"/>
        <v>0</v>
      </c>
      <c r="AA29" s="54">
        <f>$Y29*SUM(Fasering!$D$5)</f>
        <v>0</v>
      </c>
      <c r="AB29" s="45">
        <f>$Y29*SUM(Fasering!$D$5:$D$6)</f>
        <v>0</v>
      </c>
      <c r="AC29" s="45">
        <f>$Y29*SUM(Fasering!$D$5:$D$7)</f>
        <v>0</v>
      </c>
      <c r="AD29" s="45">
        <f>$Y29*SUM(Fasering!$D$5:$D$8)</f>
        <v>0</v>
      </c>
      <c r="AE29" s="45">
        <f>$Y29*SUM(Fasering!$D$5:$D$9)</f>
        <v>0</v>
      </c>
      <c r="AF29" s="45">
        <f>$Y29*SUM(Fasering!$D$5:$D$10)</f>
        <v>0</v>
      </c>
      <c r="AG29" s="55">
        <f>$Y29*SUM(Fasering!$D$5:$D$11)</f>
        <v>0</v>
      </c>
      <c r="AH29" s="5">
        <f>($AK$2+(I29+R29)*12*7.57%)*SUM(Fasering!$D$5)</f>
        <v>0</v>
      </c>
      <c r="AI29" s="9">
        <f>($AK$2+(J29+S29)*12*7.57%)*SUM(Fasering!$D$5:$D$6)</f>
        <v>532.17996003047256</v>
      </c>
      <c r="AJ29" s="9">
        <f>($AK$2+(K29+T29)*12*7.57%)*SUM(Fasering!$D$5:$D$7)</f>
        <v>909.08409138013201</v>
      </c>
      <c r="AK29" s="9">
        <f>($AK$2+(L29+U29)*12*7.57%)*SUM(Fasering!$D$5:$D$8)</f>
        <v>1338.1666051768179</v>
      </c>
      <c r="AL29" s="9">
        <f>($AK$2+(M29+V29)*12*7.57%)*SUM(Fasering!$D$5:$D$9)</f>
        <v>1819.4275014205309</v>
      </c>
      <c r="AM29" s="9">
        <f>($AK$2+(N29+W29)*12*7.57%)*SUM(Fasering!$D$5:$D$10)</f>
        <v>2351.6090852876519</v>
      </c>
      <c r="AN29" s="86">
        <f>($AK$2+(O29+X29)*12*7.57%)*SUM(Fasering!$D$5:$D$11)</f>
        <v>2937.1094487999999</v>
      </c>
      <c r="AO29" s="5">
        <f>($AK$2+(I29+AA29)*12*7.57%)*SUM(Fasering!$D$5)</f>
        <v>0</v>
      </c>
      <c r="AP29" s="9">
        <f>($AK$2+(J29+AB29)*12*7.57%)*SUM(Fasering!$D$5:$D$6)</f>
        <v>532.17996003047256</v>
      </c>
      <c r="AQ29" s="9">
        <f>($AK$2+(K29+AC29)*12*7.57%)*SUM(Fasering!$D$5:$D$7)</f>
        <v>909.08409138013201</v>
      </c>
      <c r="AR29" s="9">
        <f>($AK$2+(L29+AD29)*12*7.57%)*SUM(Fasering!$D$5:$D$8)</f>
        <v>1338.1666051768179</v>
      </c>
      <c r="AS29" s="9">
        <f>($AK$2+(M29+AE29)*12*7.57%)*SUM(Fasering!$D$5:$D$9)</f>
        <v>1819.4275014205309</v>
      </c>
      <c r="AT29" s="9">
        <f>($AK$2+(N29+AF29)*12*7.57%)*SUM(Fasering!$D$5:$D$10)</f>
        <v>2351.6090852876519</v>
      </c>
      <c r="AU29" s="86">
        <f>($AK$2+(O29+AG29)*12*7.57%)*SUM(Fasering!$D$5:$D$11)</f>
        <v>2937.1094487999999</v>
      </c>
    </row>
    <row r="30" spans="1:47" ht="15" x14ac:dyDescent="0.3">
      <c r="A30" s="32">
        <f t="shared" si="8"/>
        <v>21</v>
      </c>
      <c r="B30" s="125">
        <v>28122.85</v>
      </c>
      <c r="C30" s="126"/>
      <c r="D30" s="125">
        <f t="shared" si="0"/>
        <v>37108.100574999997</v>
      </c>
      <c r="E30" s="127">
        <f t="shared" si="1"/>
        <v>919.88578491766214</v>
      </c>
      <c r="F30" s="125">
        <f t="shared" si="2"/>
        <v>3092.3417145833328</v>
      </c>
      <c r="G30" s="127">
        <f t="shared" si="3"/>
        <v>76.657148743138492</v>
      </c>
      <c r="H30" s="45">
        <f>'L4'!$H$10</f>
        <v>1674.41</v>
      </c>
      <c r="I30" s="45">
        <f>GEW!$E$12+($F30-GEW!$E$12)*SUM(Fasering!$D$5)</f>
        <v>1786.2247433333332</v>
      </c>
      <c r="J30" s="45">
        <f>GEW!$E$12+($F30-GEW!$E$12)*SUM(Fasering!$D$5:$D$6)</f>
        <v>2123.9391702936337</v>
      </c>
      <c r="K30" s="45">
        <f>GEW!$E$12+($F30-GEW!$E$12)*SUM(Fasering!$D$5:$D$7)</f>
        <v>2317.7067975385103</v>
      </c>
      <c r="L30" s="45">
        <f>GEW!$E$12+($F30-GEW!$E$12)*SUM(Fasering!$D$5:$D$8)</f>
        <v>2511.4744247833869</v>
      </c>
      <c r="M30" s="45">
        <f>GEW!$E$12+($F30-GEW!$E$12)*SUM(Fasering!$D$5:$D$9)</f>
        <v>2705.2420520282635</v>
      </c>
      <c r="N30" s="45">
        <f>GEW!$E$12+($F30-GEW!$E$12)*SUM(Fasering!$D$5:$D$10)</f>
        <v>2898.5740873384566</v>
      </c>
      <c r="O30" s="55">
        <f>GEW!$E$12+($F30-GEW!$E$12)*SUM(Fasering!$D$5:$D$11)</f>
        <v>3092.3417145833328</v>
      </c>
      <c r="P30" s="125">
        <f t="shared" si="4"/>
        <v>0</v>
      </c>
      <c r="Q30" s="127">
        <f t="shared" si="5"/>
        <v>0</v>
      </c>
      <c r="R30" s="45">
        <f>$P30*SUM(Fasering!$D$5)</f>
        <v>0</v>
      </c>
      <c r="S30" s="45">
        <f>$P30*SUM(Fasering!$D$5:$D$6)</f>
        <v>0</v>
      </c>
      <c r="T30" s="45">
        <f>$P30*SUM(Fasering!$D$5:$D$7)</f>
        <v>0</v>
      </c>
      <c r="U30" s="45">
        <f>$P30*SUM(Fasering!$D$5:$D$8)</f>
        <v>0</v>
      </c>
      <c r="V30" s="45">
        <f>$P30*SUM(Fasering!$D$5:$D$9)</f>
        <v>0</v>
      </c>
      <c r="W30" s="45">
        <f>$P30*SUM(Fasering!$D$5:$D$10)</f>
        <v>0</v>
      </c>
      <c r="X30" s="55">
        <f>$P30*SUM(Fasering!$D$5:$D$11)</f>
        <v>0</v>
      </c>
      <c r="Y30" s="125">
        <f t="shared" si="6"/>
        <v>0</v>
      </c>
      <c r="Z30" s="127">
        <f t="shared" si="7"/>
        <v>0</v>
      </c>
      <c r="AA30" s="54">
        <f>$Y30*SUM(Fasering!$D$5)</f>
        <v>0</v>
      </c>
      <c r="AB30" s="45">
        <f>$Y30*SUM(Fasering!$D$5:$D$6)</f>
        <v>0</v>
      </c>
      <c r="AC30" s="45">
        <f>$Y30*SUM(Fasering!$D$5:$D$7)</f>
        <v>0</v>
      </c>
      <c r="AD30" s="45">
        <f>$Y30*SUM(Fasering!$D$5:$D$8)</f>
        <v>0</v>
      </c>
      <c r="AE30" s="45">
        <f>$Y30*SUM(Fasering!$D$5:$D$9)</f>
        <v>0</v>
      </c>
      <c r="AF30" s="45">
        <f>$Y30*SUM(Fasering!$D$5:$D$10)</f>
        <v>0</v>
      </c>
      <c r="AG30" s="55">
        <f>$Y30*SUM(Fasering!$D$5:$D$11)</f>
        <v>0</v>
      </c>
      <c r="AH30" s="5">
        <f>($AK$2+(I30+R30)*12*7.57%)*SUM(Fasering!$D$5)</f>
        <v>0</v>
      </c>
      <c r="AI30" s="9">
        <f>($AK$2+(J30+S30)*12*7.57%)*SUM(Fasering!$D$5:$D$6)</f>
        <v>532.2524153197603</v>
      </c>
      <c r="AJ30" s="9">
        <f>($AK$2+(K30+T30)*12*7.57%)*SUM(Fasering!$D$5:$D$7)</f>
        <v>909.26354328674233</v>
      </c>
      <c r="AK30" s="9">
        <f>($AK$2+(L30+U30)*12*7.57%)*SUM(Fasering!$D$5:$D$8)</f>
        <v>1338.5007586353918</v>
      </c>
      <c r="AL30" s="9">
        <f>($AK$2+(M30+V30)*12*7.57%)*SUM(Fasering!$D$5:$D$9)</f>
        <v>1819.9640613657089</v>
      </c>
      <c r="AM30" s="9">
        <f>($AK$2+(N30+W30)*12*7.57%)*SUM(Fasering!$D$5:$D$10)</f>
        <v>2352.3951409005285</v>
      </c>
      <c r="AN30" s="86">
        <f>($AK$2+(O30+X30)*12*7.57%)*SUM(Fasering!$D$5:$D$11)</f>
        <v>2938.1932135274997</v>
      </c>
      <c r="AO30" s="5">
        <f>($AK$2+(I30+AA30)*12*7.57%)*SUM(Fasering!$D$5)</f>
        <v>0</v>
      </c>
      <c r="AP30" s="9">
        <f>($AK$2+(J30+AB30)*12*7.57%)*SUM(Fasering!$D$5:$D$6)</f>
        <v>532.2524153197603</v>
      </c>
      <c r="AQ30" s="9">
        <f>($AK$2+(K30+AC30)*12*7.57%)*SUM(Fasering!$D$5:$D$7)</f>
        <v>909.26354328674233</v>
      </c>
      <c r="AR30" s="9">
        <f>($AK$2+(L30+AD30)*12*7.57%)*SUM(Fasering!$D$5:$D$8)</f>
        <v>1338.5007586353918</v>
      </c>
      <c r="AS30" s="9">
        <f>($AK$2+(M30+AE30)*12*7.57%)*SUM(Fasering!$D$5:$D$9)</f>
        <v>1819.9640613657089</v>
      </c>
      <c r="AT30" s="9">
        <f>($AK$2+(N30+AF30)*12*7.57%)*SUM(Fasering!$D$5:$D$10)</f>
        <v>2352.3951409005285</v>
      </c>
      <c r="AU30" s="86">
        <f>($AK$2+(O30+AG30)*12*7.57%)*SUM(Fasering!$D$5:$D$11)</f>
        <v>2938.1932135274997</v>
      </c>
    </row>
    <row r="31" spans="1:47" ht="15" x14ac:dyDescent="0.3">
      <c r="A31" s="32">
        <f t="shared" si="8"/>
        <v>22</v>
      </c>
      <c r="B31" s="125">
        <v>29119.06</v>
      </c>
      <c r="C31" s="126"/>
      <c r="D31" s="125">
        <f t="shared" si="0"/>
        <v>38422.599669999996</v>
      </c>
      <c r="E31" s="127">
        <f t="shared" si="1"/>
        <v>952.47136631474041</v>
      </c>
      <c r="F31" s="125">
        <f t="shared" si="2"/>
        <v>3201.8833058333335</v>
      </c>
      <c r="G31" s="127">
        <f t="shared" si="3"/>
        <v>79.37261385956171</v>
      </c>
      <c r="H31" s="45">
        <f>'L4'!$H$10</f>
        <v>1674.41</v>
      </c>
      <c r="I31" s="45">
        <f>GEW!$E$12+($F31-GEW!$E$12)*SUM(Fasering!$D$5)</f>
        <v>1786.2247433333332</v>
      </c>
      <c r="J31" s="45">
        <f>GEW!$E$12+($F31-GEW!$E$12)*SUM(Fasering!$D$5:$D$6)</f>
        <v>2152.2626486126615</v>
      </c>
      <c r="K31" s="45">
        <f>GEW!$E$12+($F31-GEW!$E$12)*SUM(Fasering!$D$5:$D$7)</f>
        <v>2362.2812049001545</v>
      </c>
      <c r="L31" s="45">
        <f>GEW!$E$12+($F31-GEW!$E$12)*SUM(Fasering!$D$5:$D$8)</f>
        <v>2572.2997611876472</v>
      </c>
      <c r="M31" s="45">
        <f>GEW!$E$12+($F31-GEW!$E$12)*SUM(Fasering!$D$5:$D$9)</f>
        <v>2782.3183174751402</v>
      </c>
      <c r="N31" s="45">
        <f>GEW!$E$12+($F31-GEW!$E$12)*SUM(Fasering!$D$5:$D$10)</f>
        <v>2991.8647495458408</v>
      </c>
      <c r="O31" s="55">
        <f>GEW!$E$12+($F31-GEW!$E$12)*SUM(Fasering!$D$5:$D$11)</f>
        <v>3201.8833058333335</v>
      </c>
      <c r="P31" s="125">
        <f t="shared" si="4"/>
        <v>0</v>
      </c>
      <c r="Q31" s="127">
        <f t="shared" si="5"/>
        <v>0</v>
      </c>
      <c r="R31" s="45">
        <f>$P31*SUM(Fasering!$D$5)</f>
        <v>0</v>
      </c>
      <c r="S31" s="45">
        <f>$P31*SUM(Fasering!$D$5:$D$6)</f>
        <v>0</v>
      </c>
      <c r="T31" s="45">
        <f>$P31*SUM(Fasering!$D$5:$D$7)</f>
        <v>0</v>
      </c>
      <c r="U31" s="45">
        <f>$P31*SUM(Fasering!$D$5:$D$8)</f>
        <v>0</v>
      </c>
      <c r="V31" s="45">
        <f>$P31*SUM(Fasering!$D$5:$D$9)</f>
        <v>0</v>
      </c>
      <c r="W31" s="45">
        <f>$P31*SUM(Fasering!$D$5:$D$10)</f>
        <v>0</v>
      </c>
      <c r="X31" s="55">
        <f>$P31*SUM(Fasering!$D$5:$D$11)</f>
        <v>0</v>
      </c>
      <c r="Y31" s="125">
        <f t="shared" si="6"/>
        <v>0</v>
      </c>
      <c r="Z31" s="127">
        <f t="shared" si="7"/>
        <v>0</v>
      </c>
      <c r="AA31" s="54">
        <f>$Y31*SUM(Fasering!$D$5)</f>
        <v>0</v>
      </c>
      <c r="AB31" s="45">
        <f>$Y31*SUM(Fasering!$D$5:$D$6)</f>
        <v>0</v>
      </c>
      <c r="AC31" s="45">
        <f>$Y31*SUM(Fasering!$D$5:$D$7)</f>
        <v>0</v>
      </c>
      <c r="AD31" s="45">
        <f>$Y31*SUM(Fasering!$D$5:$D$8)</f>
        <v>0</v>
      </c>
      <c r="AE31" s="45">
        <f>$Y31*SUM(Fasering!$D$5:$D$9)</f>
        <v>0</v>
      </c>
      <c r="AF31" s="45">
        <f>$Y31*SUM(Fasering!$D$5:$D$10)</f>
        <v>0</v>
      </c>
      <c r="AG31" s="55">
        <f>$Y31*SUM(Fasering!$D$5:$D$11)</f>
        <v>0</v>
      </c>
      <c r="AH31" s="5">
        <f>($AK$2+(I31+R31)*12*7.57%)*SUM(Fasering!$D$5)</f>
        <v>0</v>
      </c>
      <c r="AI31" s="9">
        <f>($AK$2+(J31+S31)*12*7.57%)*SUM(Fasering!$D$5:$D$6)</f>
        <v>538.90501289960343</v>
      </c>
      <c r="AJ31" s="9">
        <f>($AK$2+(K31+T31)*12*7.57%)*SUM(Fasering!$D$5:$D$7)</f>
        <v>925.74020539591527</v>
      </c>
      <c r="AK31" s="9">
        <f>($AK$2+(L31+U31)*12*7.57%)*SUM(Fasering!$D$5:$D$8)</f>
        <v>1369.1815896921644</v>
      </c>
      <c r="AL31" s="9">
        <f>($AK$2+(M31+V31)*12*7.57%)*SUM(Fasering!$D$5:$D$9)</f>
        <v>1869.2291657883511</v>
      </c>
      <c r="AM31" s="9">
        <f>($AK$2+(N31+W31)*12*7.57%)*SUM(Fasering!$D$5:$D$10)</f>
        <v>2424.5680867165383</v>
      </c>
      <c r="AN31" s="86">
        <f>($AK$2+(O31+X31)*12*7.57%)*SUM(Fasering!$D$5:$D$11)</f>
        <v>3037.7007950190005</v>
      </c>
      <c r="AO31" s="5">
        <f>($AK$2+(I31+AA31)*12*7.57%)*SUM(Fasering!$D$5)</f>
        <v>0</v>
      </c>
      <c r="AP31" s="9">
        <f>($AK$2+(J31+AB31)*12*7.57%)*SUM(Fasering!$D$5:$D$6)</f>
        <v>538.90501289960343</v>
      </c>
      <c r="AQ31" s="9">
        <f>($AK$2+(K31+AC31)*12*7.57%)*SUM(Fasering!$D$5:$D$7)</f>
        <v>925.74020539591527</v>
      </c>
      <c r="AR31" s="9">
        <f>($AK$2+(L31+AD31)*12*7.57%)*SUM(Fasering!$D$5:$D$8)</f>
        <v>1369.1815896921644</v>
      </c>
      <c r="AS31" s="9">
        <f>($AK$2+(M31+AE31)*12*7.57%)*SUM(Fasering!$D$5:$D$9)</f>
        <v>1869.2291657883511</v>
      </c>
      <c r="AT31" s="9">
        <f>($AK$2+(N31+AF31)*12*7.57%)*SUM(Fasering!$D$5:$D$10)</f>
        <v>2424.5680867165383</v>
      </c>
      <c r="AU31" s="86">
        <f>($AK$2+(O31+AG31)*12*7.57%)*SUM(Fasering!$D$5:$D$11)</f>
        <v>3037.7007950190005</v>
      </c>
    </row>
    <row r="32" spans="1:47" ht="15" x14ac:dyDescent="0.3">
      <c r="A32" s="32">
        <f t="shared" si="8"/>
        <v>23</v>
      </c>
      <c r="B32" s="125">
        <v>30126.1</v>
      </c>
      <c r="C32" s="126"/>
      <c r="D32" s="125">
        <f t="shared" si="0"/>
        <v>39751.388949999993</v>
      </c>
      <c r="E32" s="127">
        <f t="shared" si="1"/>
        <v>985.41119214474986</v>
      </c>
      <c r="F32" s="125">
        <f t="shared" si="2"/>
        <v>3312.6157458333328</v>
      </c>
      <c r="G32" s="127">
        <f t="shared" si="3"/>
        <v>82.117599345395817</v>
      </c>
      <c r="H32" s="45">
        <f>'L4'!$H$10</f>
        <v>1674.41</v>
      </c>
      <c r="I32" s="45">
        <f>GEW!$E$12+($F32-GEW!$E$12)*SUM(Fasering!$D$5)</f>
        <v>1786.2247433333332</v>
      </c>
      <c r="J32" s="45">
        <f>GEW!$E$12+($F32-GEW!$E$12)*SUM(Fasering!$D$5:$D$6)</f>
        <v>2180.8940371817316</v>
      </c>
      <c r="K32" s="45">
        <f>GEW!$E$12+($F32-GEW!$E$12)*SUM(Fasering!$D$5:$D$7)</f>
        <v>2407.340189641795</v>
      </c>
      <c r="L32" s="45">
        <f>GEW!$E$12+($F32-GEW!$E$12)*SUM(Fasering!$D$5:$D$8)</f>
        <v>2633.7863421018578</v>
      </c>
      <c r="M32" s="45">
        <f>GEW!$E$12+($F32-GEW!$E$12)*SUM(Fasering!$D$5:$D$9)</f>
        <v>2860.2324945619212</v>
      </c>
      <c r="N32" s="45">
        <f>GEW!$E$12+($F32-GEW!$E$12)*SUM(Fasering!$D$5:$D$10)</f>
        <v>3086.1695933732699</v>
      </c>
      <c r="O32" s="55">
        <f>GEW!$E$12+($F32-GEW!$E$12)*SUM(Fasering!$D$5:$D$11)</f>
        <v>3312.6157458333328</v>
      </c>
      <c r="P32" s="125">
        <f t="shared" si="4"/>
        <v>0</v>
      </c>
      <c r="Q32" s="127">
        <f t="shared" si="5"/>
        <v>0</v>
      </c>
      <c r="R32" s="45">
        <f>$P32*SUM(Fasering!$D$5)</f>
        <v>0</v>
      </c>
      <c r="S32" s="45">
        <f>$P32*SUM(Fasering!$D$5:$D$6)</f>
        <v>0</v>
      </c>
      <c r="T32" s="45">
        <f>$P32*SUM(Fasering!$D$5:$D$7)</f>
        <v>0</v>
      </c>
      <c r="U32" s="45">
        <f>$P32*SUM(Fasering!$D$5:$D$8)</f>
        <v>0</v>
      </c>
      <c r="V32" s="45">
        <f>$P32*SUM(Fasering!$D$5:$D$9)</f>
        <v>0</v>
      </c>
      <c r="W32" s="45">
        <f>$P32*SUM(Fasering!$D$5:$D$10)</f>
        <v>0</v>
      </c>
      <c r="X32" s="55">
        <f>$P32*SUM(Fasering!$D$5:$D$11)</f>
        <v>0</v>
      </c>
      <c r="Y32" s="125">
        <f t="shared" si="6"/>
        <v>0</v>
      </c>
      <c r="Z32" s="127">
        <f t="shared" si="7"/>
        <v>0</v>
      </c>
      <c r="AA32" s="54">
        <f>$Y32*SUM(Fasering!$D$5)</f>
        <v>0</v>
      </c>
      <c r="AB32" s="45">
        <f>$Y32*SUM(Fasering!$D$5:$D$6)</f>
        <v>0</v>
      </c>
      <c r="AC32" s="45">
        <f>$Y32*SUM(Fasering!$D$5:$D$7)</f>
        <v>0</v>
      </c>
      <c r="AD32" s="45">
        <f>$Y32*SUM(Fasering!$D$5:$D$8)</f>
        <v>0</v>
      </c>
      <c r="AE32" s="45">
        <f>$Y32*SUM(Fasering!$D$5:$D$9)</f>
        <v>0</v>
      </c>
      <c r="AF32" s="45">
        <f>$Y32*SUM(Fasering!$D$5:$D$10)</f>
        <v>0</v>
      </c>
      <c r="AG32" s="55">
        <f>$Y32*SUM(Fasering!$D$5:$D$11)</f>
        <v>0</v>
      </c>
      <c r="AH32" s="5">
        <f>($AK$2+(I32+R32)*12*7.57%)*SUM(Fasering!$D$5)</f>
        <v>0</v>
      </c>
      <c r="AI32" s="9">
        <f>($AK$2+(J32+S32)*12*7.57%)*SUM(Fasering!$D$5:$D$6)</f>
        <v>545.62993221059742</v>
      </c>
      <c r="AJ32" s="9">
        <f>($AK$2+(K32+T32)*12*7.57%)*SUM(Fasering!$D$5:$D$7)</f>
        <v>942.3959886247743</v>
      </c>
      <c r="AK32" s="9">
        <f>($AK$2+(L32+U32)*12*7.57%)*SUM(Fasering!$D$5:$D$8)</f>
        <v>1400.195958256435</v>
      </c>
      <c r="AL32" s="9">
        <f>($AK$2+(M32+V32)*12*7.57%)*SUM(Fasering!$D$5:$D$9)</f>
        <v>1919.0298411055801</v>
      </c>
      <c r="AM32" s="9">
        <f>($AK$2+(N32+W32)*12*7.57%)*SUM(Fasering!$D$5:$D$10)</f>
        <v>2497.5256391949861</v>
      </c>
      <c r="AN32" s="86">
        <f>($AK$2+(O32+X32)*12*7.57%)*SUM(Fasering!$D$5:$D$11)</f>
        <v>3138.2901435149997</v>
      </c>
      <c r="AO32" s="5">
        <f>($AK$2+(I32+AA32)*12*7.57%)*SUM(Fasering!$D$5)</f>
        <v>0</v>
      </c>
      <c r="AP32" s="9">
        <f>($AK$2+(J32+AB32)*12*7.57%)*SUM(Fasering!$D$5:$D$6)</f>
        <v>545.62993221059742</v>
      </c>
      <c r="AQ32" s="9">
        <f>($AK$2+(K32+AC32)*12*7.57%)*SUM(Fasering!$D$5:$D$7)</f>
        <v>942.3959886247743</v>
      </c>
      <c r="AR32" s="9">
        <f>($AK$2+(L32+AD32)*12*7.57%)*SUM(Fasering!$D$5:$D$8)</f>
        <v>1400.195958256435</v>
      </c>
      <c r="AS32" s="9">
        <f>($AK$2+(M32+AE32)*12*7.57%)*SUM(Fasering!$D$5:$D$9)</f>
        <v>1919.0298411055801</v>
      </c>
      <c r="AT32" s="9">
        <f>($AK$2+(N32+AF32)*12*7.57%)*SUM(Fasering!$D$5:$D$10)</f>
        <v>2497.5256391949861</v>
      </c>
      <c r="AU32" s="86">
        <f>($AK$2+(O32+AG32)*12*7.57%)*SUM(Fasering!$D$5:$D$11)</f>
        <v>3138.2901435149997</v>
      </c>
    </row>
    <row r="33" spans="1:47" ht="15" x14ac:dyDescent="0.3">
      <c r="A33" s="32">
        <f t="shared" si="8"/>
        <v>24</v>
      </c>
      <c r="B33" s="125">
        <v>31122.32</v>
      </c>
      <c r="C33" s="126"/>
      <c r="D33" s="125">
        <f t="shared" si="0"/>
        <v>41065.901239999999</v>
      </c>
      <c r="E33" s="127">
        <f t="shared" si="1"/>
        <v>1017.9971006373343</v>
      </c>
      <c r="F33" s="125">
        <f t="shared" si="2"/>
        <v>3422.1584366666661</v>
      </c>
      <c r="G33" s="127">
        <f t="shared" si="3"/>
        <v>84.83309171977784</v>
      </c>
      <c r="H33" s="45">
        <f>'L4'!$H$10</f>
        <v>1674.41</v>
      </c>
      <c r="I33" s="45">
        <f>GEW!$E$12+($F33-GEW!$E$12)*SUM(Fasering!$D$5)</f>
        <v>1786.2247433333332</v>
      </c>
      <c r="J33" s="45">
        <f>GEW!$E$12+($F33-GEW!$E$12)*SUM(Fasering!$D$5:$D$6)</f>
        <v>2209.217799813086</v>
      </c>
      <c r="K33" s="45">
        <f>GEW!$E$12+($F33-GEW!$E$12)*SUM(Fasering!$D$5:$D$7)</f>
        <v>2451.9150444433094</v>
      </c>
      <c r="L33" s="45">
        <f>GEW!$E$12+($F33-GEW!$E$12)*SUM(Fasering!$D$5:$D$8)</f>
        <v>2694.6122890735323</v>
      </c>
      <c r="M33" s="45">
        <f>GEW!$E$12+($F33-GEW!$E$12)*SUM(Fasering!$D$5:$D$9)</f>
        <v>2937.3095337037557</v>
      </c>
      <c r="N33" s="45">
        <f>GEW!$E$12+($F33-GEW!$E$12)*SUM(Fasering!$D$5:$D$10)</f>
        <v>3179.4611920364432</v>
      </c>
      <c r="O33" s="55">
        <f>GEW!$E$12+($F33-GEW!$E$12)*SUM(Fasering!$D$5:$D$11)</f>
        <v>3422.1584366666661</v>
      </c>
      <c r="P33" s="125">
        <f t="shared" si="4"/>
        <v>0</v>
      </c>
      <c r="Q33" s="127">
        <f t="shared" si="5"/>
        <v>0</v>
      </c>
      <c r="R33" s="45">
        <f>$P33*SUM(Fasering!$D$5)</f>
        <v>0</v>
      </c>
      <c r="S33" s="45">
        <f>$P33*SUM(Fasering!$D$5:$D$6)</f>
        <v>0</v>
      </c>
      <c r="T33" s="45">
        <f>$P33*SUM(Fasering!$D$5:$D$7)</f>
        <v>0</v>
      </c>
      <c r="U33" s="45">
        <f>$P33*SUM(Fasering!$D$5:$D$8)</f>
        <v>0</v>
      </c>
      <c r="V33" s="45">
        <f>$P33*SUM(Fasering!$D$5:$D$9)</f>
        <v>0</v>
      </c>
      <c r="W33" s="45">
        <f>$P33*SUM(Fasering!$D$5:$D$10)</f>
        <v>0</v>
      </c>
      <c r="X33" s="55">
        <f>$P33*SUM(Fasering!$D$5:$D$11)</f>
        <v>0</v>
      </c>
      <c r="Y33" s="125">
        <f t="shared" si="6"/>
        <v>0</v>
      </c>
      <c r="Z33" s="127">
        <f t="shared" si="7"/>
        <v>0</v>
      </c>
      <c r="AA33" s="54">
        <f>$Y33*SUM(Fasering!$D$5)</f>
        <v>0</v>
      </c>
      <c r="AB33" s="45">
        <f>$Y33*SUM(Fasering!$D$5:$D$6)</f>
        <v>0</v>
      </c>
      <c r="AC33" s="45">
        <f>$Y33*SUM(Fasering!$D$5:$D$7)</f>
        <v>0</v>
      </c>
      <c r="AD33" s="45">
        <f>$Y33*SUM(Fasering!$D$5:$D$8)</f>
        <v>0</v>
      </c>
      <c r="AE33" s="45">
        <f>$Y33*SUM(Fasering!$D$5:$D$9)</f>
        <v>0</v>
      </c>
      <c r="AF33" s="45">
        <f>$Y33*SUM(Fasering!$D$5:$D$10)</f>
        <v>0</v>
      </c>
      <c r="AG33" s="55">
        <f>$Y33*SUM(Fasering!$D$5:$D$11)</f>
        <v>0</v>
      </c>
      <c r="AH33" s="5">
        <f>($AK$2+(I33+R33)*12*7.57%)*SUM(Fasering!$D$5)</f>
        <v>0</v>
      </c>
      <c r="AI33" s="9">
        <f>($AK$2+(J33+S33)*12*7.57%)*SUM(Fasering!$D$5:$D$6)</f>
        <v>552.282596569509</v>
      </c>
      <c r="AJ33" s="9">
        <f>($AK$2+(K33+T33)*12*7.57%)*SUM(Fasering!$D$5:$D$7)</f>
        <v>958.87281612740935</v>
      </c>
      <c r="AK33" s="9">
        <f>($AK$2+(L33+U33)*12*7.57%)*SUM(Fasering!$D$5:$D$8)</f>
        <v>1430.8770972887451</v>
      </c>
      <c r="AL33" s="9">
        <f>($AK$2+(M33+V33)*12*7.57%)*SUM(Fasering!$D$5:$D$9)</f>
        <v>1968.295440053517</v>
      </c>
      <c r="AM33" s="9">
        <f>($AK$2+(N33+W33)*12*7.57%)*SUM(Fasering!$D$5:$D$10)</f>
        <v>2569.699309486215</v>
      </c>
      <c r="AN33" s="86">
        <f>($AK$2+(O33+X33)*12*7.57%)*SUM(Fasering!$D$5:$D$11)</f>
        <v>3237.7987238679998</v>
      </c>
      <c r="AO33" s="5">
        <f>($AK$2+(I33+AA33)*12*7.57%)*SUM(Fasering!$D$5)</f>
        <v>0</v>
      </c>
      <c r="AP33" s="9">
        <f>($AK$2+(J33+AB33)*12*7.57%)*SUM(Fasering!$D$5:$D$6)</f>
        <v>552.282596569509</v>
      </c>
      <c r="AQ33" s="9">
        <f>($AK$2+(K33+AC33)*12*7.57%)*SUM(Fasering!$D$5:$D$7)</f>
        <v>958.87281612740935</v>
      </c>
      <c r="AR33" s="9">
        <f>($AK$2+(L33+AD33)*12*7.57%)*SUM(Fasering!$D$5:$D$8)</f>
        <v>1430.8770972887451</v>
      </c>
      <c r="AS33" s="9">
        <f>($AK$2+(M33+AE33)*12*7.57%)*SUM(Fasering!$D$5:$D$9)</f>
        <v>1968.295440053517</v>
      </c>
      <c r="AT33" s="9">
        <f>($AK$2+(N33+AF33)*12*7.57%)*SUM(Fasering!$D$5:$D$10)</f>
        <v>2569.699309486215</v>
      </c>
      <c r="AU33" s="86">
        <f>($AK$2+(O33+AG33)*12*7.57%)*SUM(Fasering!$D$5:$D$11)</f>
        <v>3237.7987238679998</v>
      </c>
    </row>
    <row r="34" spans="1:47" ht="15" x14ac:dyDescent="0.3">
      <c r="A34" s="32">
        <f t="shared" si="8"/>
        <v>25</v>
      </c>
      <c r="B34" s="125">
        <v>31133.13</v>
      </c>
      <c r="C34" s="126"/>
      <c r="D34" s="125">
        <f t="shared" si="0"/>
        <v>41080.165034999998</v>
      </c>
      <c r="E34" s="127">
        <f t="shared" si="1"/>
        <v>1018.3506908792535</v>
      </c>
      <c r="F34" s="125">
        <f t="shared" si="2"/>
        <v>3423.3470862499998</v>
      </c>
      <c r="G34" s="127">
        <f t="shared" si="3"/>
        <v>84.862557573271118</v>
      </c>
      <c r="H34" s="45">
        <f>'L4'!$H$10</f>
        <v>1674.41</v>
      </c>
      <c r="I34" s="45">
        <f>GEW!$E$12+($F34-GEW!$E$12)*SUM(Fasering!$D$5)</f>
        <v>1786.2247433333332</v>
      </c>
      <c r="J34" s="45">
        <f>GEW!$E$12+($F34-GEW!$E$12)*SUM(Fasering!$D$5:$D$6)</f>
        <v>2209.5251414384752</v>
      </c>
      <c r="K34" s="45">
        <f>GEW!$E$12+($F34-GEW!$E$12)*SUM(Fasering!$D$5:$D$7)</f>
        <v>2452.3987269435647</v>
      </c>
      <c r="L34" s="45">
        <f>GEW!$E$12+($F34-GEW!$E$12)*SUM(Fasering!$D$5:$D$8)</f>
        <v>2695.2723124486547</v>
      </c>
      <c r="M34" s="45">
        <f>GEW!$E$12+($F34-GEW!$E$12)*SUM(Fasering!$D$5:$D$9)</f>
        <v>2938.1458979537442</v>
      </c>
      <c r="N34" s="45">
        <f>GEW!$E$12+($F34-GEW!$E$12)*SUM(Fasering!$D$5:$D$10)</f>
        <v>3180.4735007449103</v>
      </c>
      <c r="O34" s="55">
        <f>GEW!$E$12+($F34-GEW!$E$12)*SUM(Fasering!$D$5:$D$11)</f>
        <v>3423.3470862499998</v>
      </c>
      <c r="P34" s="125">
        <f t="shared" si="4"/>
        <v>0</v>
      </c>
      <c r="Q34" s="127">
        <f t="shared" si="5"/>
        <v>0</v>
      </c>
      <c r="R34" s="45">
        <f>$P34*SUM(Fasering!$D$5)</f>
        <v>0</v>
      </c>
      <c r="S34" s="45">
        <f>$P34*SUM(Fasering!$D$5:$D$6)</f>
        <v>0</v>
      </c>
      <c r="T34" s="45">
        <f>$P34*SUM(Fasering!$D$5:$D$7)</f>
        <v>0</v>
      </c>
      <c r="U34" s="45">
        <f>$P34*SUM(Fasering!$D$5:$D$8)</f>
        <v>0</v>
      </c>
      <c r="V34" s="45">
        <f>$P34*SUM(Fasering!$D$5:$D$9)</f>
        <v>0</v>
      </c>
      <c r="W34" s="45">
        <f>$P34*SUM(Fasering!$D$5:$D$10)</f>
        <v>0</v>
      </c>
      <c r="X34" s="55">
        <f>$P34*SUM(Fasering!$D$5:$D$11)</f>
        <v>0</v>
      </c>
      <c r="Y34" s="125">
        <f t="shared" si="6"/>
        <v>0</v>
      </c>
      <c r="Z34" s="127">
        <f t="shared" si="7"/>
        <v>0</v>
      </c>
      <c r="AA34" s="54">
        <f>$Y34*SUM(Fasering!$D$5)</f>
        <v>0</v>
      </c>
      <c r="AB34" s="45">
        <f>$Y34*SUM(Fasering!$D$5:$D$6)</f>
        <v>0</v>
      </c>
      <c r="AC34" s="45">
        <f>$Y34*SUM(Fasering!$D$5:$D$7)</f>
        <v>0</v>
      </c>
      <c r="AD34" s="45">
        <f>$Y34*SUM(Fasering!$D$5:$D$8)</f>
        <v>0</v>
      </c>
      <c r="AE34" s="45">
        <f>$Y34*SUM(Fasering!$D$5:$D$9)</f>
        <v>0</v>
      </c>
      <c r="AF34" s="45">
        <f>$Y34*SUM(Fasering!$D$5:$D$10)</f>
        <v>0</v>
      </c>
      <c r="AG34" s="55">
        <f>$Y34*SUM(Fasering!$D$5:$D$11)</f>
        <v>0</v>
      </c>
      <c r="AH34" s="5">
        <f>($AK$2+(I34+R34)*12*7.57%)*SUM(Fasering!$D$5)</f>
        <v>0</v>
      </c>
      <c r="AI34" s="9">
        <f>($AK$2+(J34+S34)*12*7.57%)*SUM(Fasering!$D$5:$D$6)</f>
        <v>552.35478474252307</v>
      </c>
      <c r="AJ34" s="9">
        <f>($AK$2+(K34+T34)*12*7.57%)*SUM(Fasering!$D$5:$D$7)</f>
        <v>959.05160646017077</v>
      </c>
      <c r="AK34" s="9">
        <f>($AK$2+(L34+U34)*12*7.57%)*SUM(Fasering!$D$5:$D$8)</f>
        <v>1431.2100188451682</v>
      </c>
      <c r="AL34" s="9">
        <f>($AK$2+(M34+V34)*12*7.57%)*SUM(Fasering!$D$5:$D$9)</f>
        <v>1968.8300218975151</v>
      </c>
      <c r="AM34" s="9">
        <f>($AK$2+(N34+W34)*12*7.57%)*SUM(Fasering!$D$5:$D$10)</f>
        <v>2570.4824671982146</v>
      </c>
      <c r="AN34" s="86">
        <f>($AK$2+(O34+X34)*12*7.57%)*SUM(Fasering!$D$5:$D$11)</f>
        <v>3238.8784931495002</v>
      </c>
      <c r="AO34" s="5">
        <f>($AK$2+(I34+AA34)*12*7.57%)*SUM(Fasering!$D$5)</f>
        <v>0</v>
      </c>
      <c r="AP34" s="9">
        <f>($AK$2+(J34+AB34)*12*7.57%)*SUM(Fasering!$D$5:$D$6)</f>
        <v>552.35478474252307</v>
      </c>
      <c r="AQ34" s="9">
        <f>($AK$2+(K34+AC34)*12*7.57%)*SUM(Fasering!$D$5:$D$7)</f>
        <v>959.05160646017077</v>
      </c>
      <c r="AR34" s="9">
        <f>($AK$2+(L34+AD34)*12*7.57%)*SUM(Fasering!$D$5:$D$8)</f>
        <v>1431.2100188451682</v>
      </c>
      <c r="AS34" s="9">
        <f>($AK$2+(M34+AE34)*12*7.57%)*SUM(Fasering!$D$5:$D$9)</f>
        <v>1968.8300218975151</v>
      </c>
      <c r="AT34" s="9">
        <f>($AK$2+(N34+AF34)*12*7.57%)*SUM(Fasering!$D$5:$D$10)</f>
        <v>2570.4824671982146</v>
      </c>
      <c r="AU34" s="86">
        <f>($AK$2+(O34+AG34)*12*7.57%)*SUM(Fasering!$D$5:$D$11)</f>
        <v>3238.8784931495002</v>
      </c>
    </row>
    <row r="35" spans="1:47" ht="15" x14ac:dyDescent="0.3">
      <c r="A35" s="32">
        <f t="shared" si="8"/>
        <v>26</v>
      </c>
      <c r="B35" s="125">
        <v>31133.13</v>
      </c>
      <c r="C35" s="126"/>
      <c r="D35" s="125">
        <f t="shared" si="0"/>
        <v>41080.165034999998</v>
      </c>
      <c r="E35" s="127">
        <f t="shared" si="1"/>
        <v>1018.3506908792535</v>
      </c>
      <c r="F35" s="125">
        <f t="shared" si="2"/>
        <v>3423.3470862499998</v>
      </c>
      <c r="G35" s="127">
        <f t="shared" si="3"/>
        <v>84.862557573271118</v>
      </c>
      <c r="H35" s="45">
        <f>'L4'!$H$10</f>
        <v>1674.41</v>
      </c>
      <c r="I35" s="45">
        <f>GEW!$E$12+($F35-GEW!$E$12)*SUM(Fasering!$D$5)</f>
        <v>1786.2247433333332</v>
      </c>
      <c r="J35" s="45">
        <f>GEW!$E$12+($F35-GEW!$E$12)*SUM(Fasering!$D$5:$D$6)</f>
        <v>2209.5251414384752</v>
      </c>
      <c r="K35" s="45">
        <f>GEW!$E$12+($F35-GEW!$E$12)*SUM(Fasering!$D$5:$D$7)</f>
        <v>2452.3987269435647</v>
      </c>
      <c r="L35" s="45">
        <f>GEW!$E$12+($F35-GEW!$E$12)*SUM(Fasering!$D$5:$D$8)</f>
        <v>2695.2723124486547</v>
      </c>
      <c r="M35" s="45">
        <f>GEW!$E$12+($F35-GEW!$E$12)*SUM(Fasering!$D$5:$D$9)</f>
        <v>2938.1458979537442</v>
      </c>
      <c r="N35" s="45">
        <f>GEW!$E$12+($F35-GEW!$E$12)*SUM(Fasering!$D$5:$D$10)</f>
        <v>3180.4735007449103</v>
      </c>
      <c r="O35" s="55">
        <f>GEW!$E$12+($F35-GEW!$E$12)*SUM(Fasering!$D$5:$D$11)</f>
        <v>3423.3470862499998</v>
      </c>
      <c r="P35" s="125">
        <f t="shared" si="4"/>
        <v>0</v>
      </c>
      <c r="Q35" s="127">
        <f t="shared" si="5"/>
        <v>0</v>
      </c>
      <c r="R35" s="45">
        <f>$P35*SUM(Fasering!$D$5)</f>
        <v>0</v>
      </c>
      <c r="S35" s="45">
        <f>$P35*SUM(Fasering!$D$5:$D$6)</f>
        <v>0</v>
      </c>
      <c r="T35" s="45">
        <f>$P35*SUM(Fasering!$D$5:$D$7)</f>
        <v>0</v>
      </c>
      <c r="U35" s="45">
        <f>$P35*SUM(Fasering!$D$5:$D$8)</f>
        <v>0</v>
      </c>
      <c r="V35" s="45">
        <f>$P35*SUM(Fasering!$D$5:$D$9)</f>
        <v>0</v>
      </c>
      <c r="W35" s="45">
        <f>$P35*SUM(Fasering!$D$5:$D$10)</f>
        <v>0</v>
      </c>
      <c r="X35" s="55">
        <f>$P35*SUM(Fasering!$D$5:$D$11)</f>
        <v>0</v>
      </c>
      <c r="Y35" s="125">
        <f t="shared" si="6"/>
        <v>0</v>
      </c>
      <c r="Z35" s="127">
        <f t="shared" si="7"/>
        <v>0</v>
      </c>
      <c r="AA35" s="54">
        <f>$Y35*SUM(Fasering!$D$5)</f>
        <v>0</v>
      </c>
      <c r="AB35" s="45">
        <f>$Y35*SUM(Fasering!$D$5:$D$6)</f>
        <v>0</v>
      </c>
      <c r="AC35" s="45">
        <f>$Y35*SUM(Fasering!$D$5:$D$7)</f>
        <v>0</v>
      </c>
      <c r="AD35" s="45">
        <f>$Y35*SUM(Fasering!$D$5:$D$8)</f>
        <v>0</v>
      </c>
      <c r="AE35" s="45">
        <f>$Y35*SUM(Fasering!$D$5:$D$9)</f>
        <v>0</v>
      </c>
      <c r="AF35" s="45">
        <f>$Y35*SUM(Fasering!$D$5:$D$10)</f>
        <v>0</v>
      </c>
      <c r="AG35" s="55">
        <f>$Y35*SUM(Fasering!$D$5:$D$11)</f>
        <v>0</v>
      </c>
      <c r="AH35" s="5">
        <f>($AK$2+(I35+R35)*12*7.57%)*SUM(Fasering!$D$5)</f>
        <v>0</v>
      </c>
      <c r="AI35" s="9">
        <f>($AK$2+(J35+S35)*12*7.57%)*SUM(Fasering!$D$5:$D$6)</f>
        <v>552.35478474252307</v>
      </c>
      <c r="AJ35" s="9">
        <f>($AK$2+(K35+T35)*12*7.57%)*SUM(Fasering!$D$5:$D$7)</f>
        <v>959.05160646017077</v>
      </c>
      <c r="AK35" s="9">
        <f>($AK$2+(L35+U35)*12*7.57%)*SUM(Fasering!$D$5:$D$8)</f>
        <v>1431.2100188451682</v>
      </c>
      <c r="AL35" s="9">
        <f>($AK$2+(M35+V35)*12*7.57%)*SUM(Fasering!$D$5:$D$9)</f>
        <v>1968.8300218975151</v>
      </c>
      <c r="AM35" s="9">
        <f>($AK$2+(N35+W35)*12*7.57%)*SUM(Fasering!$D$5:$D$10)</f>
        <v>2570.4824671982146</v>
      </c>
      <c r="AN35" s="86">
        <f>($AK$2+(O35+X35)*12*7.57%)*SUM(Fasering!$D$5:$D$11)</f>
        <v>3238.8784931495002</v>
      </c>
      <c r="AO35" s="5">
        <f>($AK$2+(I35+AA35)*12*7.57%)*SUM(Fasering!$D$5)</f>
        <v>0</v>
      </c>
      <c r="AP35" s="9">
        <f>($AK$2+(J35+AB35)*12*7.57%)*SUM(Fasering!$D$5:$D$6)</f>
        <v>552.35478474252307</v>
      </c>
      <c r="AQ35" s="9">
        <f>($AK$2+(K35+AC35)*12*7.57%)*SUM(Fasering!$D$5:$D$7)</f>
        <v>959.05160646017077</v>
      </c>
      <c r="AR35" s="9">
        <f>($AK$2+(L35+AD35)*12*7.57%)*SUM(Fasering!$D$5:$D$8)</f>
        <v>1431.2100188451682</v>
      </c>
      <c r="AS35" s="9">
        <f>($AK$2+(M35+AE35)*12*7.57%)*SUM(Fasering!$D$5:$D$9)</f>
        <v>1968.8300218975151</v>
      </c>
      <c r="AT35" s="9">
        <f>($AK$2+(N35+AF35)*12*7.57%)*SUM(Fasering!$D$5:$D$10)</f>
        <v>2570.4824671982146</v>
      </c>
      <c r="AU35" s="86">
        <f>($AK$2+(O35+AG35)*12*7.57%)*SUM(Fasering!$D$5:$D$11)</f>
        <v>3238.8784931495002</v>
      </c>
    </row>
    <row r="36" spans="1:47" ht="15" x14ac:dyDescent="0.3">
      <c r="A36" s="32">
        <f t="shared" si="8"/>
        <v>27</v>
      </c>
      <c r="B36" s="125">
        <v>31143.98</v>
      </c>
      <c r="C36" s="126"/>
      <c r="D36" s="125">
        <f t="shared" si="0"/>
        <v>41094.481609999995</v>
      </c>
      <c r="E36" s="127">
        <f t="shared" si="1"/>
        <v>1018.7055895031965</v>
      </c>
      <c r="F36" s="125">
        <f t="shared" si="2"/>
        <v>3424.5401341666661</v>
      </c>
      <c r="G36" s="127">
        <f t="shared" si="3"/>
        <v>84.892132458599704</v>
      </c>
      <c r="H36" s="45">
        <f>'L4'!$H$10</f>
        <v>1674.41</v>
      </c>
      <c r="I36" s="45">
        <f>GEW!$E$12+($F36-GEW!$E$12)*SUM(Fasering!$D$5)</f>
        <v>1786.2247433333332</v>
      </c>
      <c r="J36" s="45">
        <f>GEW!$E$12+($F36-GEW!$E$12)*SUM(Fasering!$D$5:$D$6)</f>
        <v>2209.8336203131717</v>
      </c>
      <c r="K36" s="45">
        <f>GEW!$E$12+($F36-GEW!$E$12)*SUM(Fasering!$D$5:$D$7)</f>
        <v>2452.8841992033031</v>
      </c>
      <c r="L36" s="45">
        <f>GEW!$E$12+($F36-GEW!$E$12)*SUM(Fasering!$D$5:$D$8)</f>
        <v>2695.934778093434</v>
      </c>
      <c r="M36" s="45">
        <f>GEW!$E$12+($F36-GEW!$E$12)*SUM(Fasering!$D$5:$D$9)</f>
        <v>2938.9853569835659</v>
      </c>
      <c r="N36" s="45">
        <f>GEW!$E$12+($F36-GEW!$E$12)*SUM(Fasering!$D$5:$D$10)</f>
        <v>3181.4895552765347</v>
      </c>
      <c r="O36" s="55">
        <f>GEW!$E$12+($F36-GEW!$E$12)*SUM(Fasering!$D$5:$D$11)</f>
        <v>3424.5401341666661</v>
      </c>
      <c r="P36" s="125">
        <f t="shared" si="4"/>
        <v>0</v>
      </c>
      <c r="Q36" s="127">
        <f t="shared" si="5"/>
        <v>0</v>
      </c>
      <c r="R36" s="45">
        <f>$P36*SUM(Fasering!$D$5)</f>
        <v>0</v>
      </c>
      <c r="S36" s="45">
        <f>$P36*SUM(Fasering!$D$5:$D$6)</f>
        <v>0</v>
      </c>
      <c r="T36" s="45">
        <f>$P36*SUM(Fasering!$D$5:$D$7)</f>
        <v>0</v>
      </c>
      <c r="U36" s="45">
        <f>$P36*SUM(Fasering!$D$5:$D$8)</f>
        <v>0</v>
      </c>
      <c r="V36" s="45">
        <f>$P36*SUM(Fasering!$D$5:$D$9)</f>
        <v>0</v>
      </c>
      <c r="W36" s="45">
        <f>$P36*SUM(Fasering!$D$5:$D$10)</f>
        <v>0</v>
      </c>
      <c r="X36" s="55">
        <f>$P36*SUM(Fasering!$D$5:$D$11)</f>
        <v>0</v>
      </c>
      <c r="Y36" s="125">
        <f t="shared" si="6"/>
        <v>0</v>
      </c>
      <c r="Z36" s="127">
        <f t="shared" si="7"/>
        <v>0</v>
      </c>
      <c r="AA36" s="54">
        <f>$Y36*SUM(Fasering!$D$5)</f>
        <v>0</v>
      </c>
      <c r="AB36" s="45">
        <f>$Y36*SUM(Fasering!$D$5:$D$6)</f>
        <v>0</v>
      </c>
      <c r="AC36" s="45">
        <f>$Y36*SUM(Fasering!$D$5:$D$7)</f>
        <v>0</v>
      </c>
      <c r="AD36" s="45">
        <f>$Y36*SUM(Fasering!$D$5:$D$8)</f>
        <v>0</v>
      </c>
      <c r="AE36" s="45">
        <f>$Y36*SUM(Fasering!$D$5:$D$9)</f>
        <v>0</v>
      </c>
      <c r="AF36" s="45">
        <f>$Y36*SUM(Fasering!$D$5:$D$10)</f>
        <v>0</v>
      </c>
      <c r="AG36" s="55">
        <f>$Y36*SUM(Fasering!$D$5:$D$11)</f>
        <v>0</v>
      </c>
      <c r="AH36" s="5">
        <f>($AK$2+(I36+R36)*12*7.57%)*SUM(Fasering!$D$5)</f>
        <v>0</v>
      </c>
      <c r="AI36" s="9">
        <f>($AK$2+(J36+S36)*12*7.57%)*SUM(Fasering!$D$5:$D$6)</f>
        <v>552.42724003181058</v>
      </c>
      <c r="AJ36" s="9">
        <f>($AK$2+(K36+T36)*12*7.57%)*SUM(Fasering!$D$5:$D$7)</f>
        <v>959.23105836678133</v>
      </c>
      <c r="AK36" s="9">
        <f>($AK$2+(L36+U36)*12*7.57%)*SUM(Fasering!$D$5:$D$8)</f>
        <v>1431.5441723037418</v>
      </c>
      <c r="AL36" s="9">
        <f>($AK$2+(M36+V36)*12*7.57%)*SUM(Fasering!$D$5:$D$9)</f>
        <v>1969.366581842693</v>
      </c>
      <c r="AM36" s="9">
        <f>($AK$2+(N36+W36)*12*7.57%)*SUM(Fasering!$D$5:$D$10)</f>
        <v>2571.2685228110909</v>
      </c>
      <c r="AN36" s="86">
        <f>($AK$2+(O36+X36)*12*7.57%)*SUM(Fasering!$D$5:$D$11)</f>
        <v>3239.962257877</v>
      </c>
      <c r="AO36" s="5">
        <f>($AK$2+(I36+AA36)*12*7.57%)*SUM(Fasering!$D$5)</f>
        <v>0</v>
      </c>
      <c r="AP36" s="9">
        <f>($AK$2+(J36+AB36)*12*7.57%)*SUM(Fasering!$D$5:$D$6)</f>
        <v>552.42724003181058</v>
      </c>
      <c r="AQ36" s="9">
        <f>($AK$2+(K36+AC36)*12*7.57%)*SUM(Fasering!$D$5:$D$7)</f>
        <v>959.23105836678133</v>
      </c>
      <c r="AR36" s="9">
        <f>($AK$2+(L36+AD36)*12*7.57%)*SUM(Fasering!$D$5:$D$8)</f>
        <v>1431.5441723037418</v>
      </c>
      <c r="AS36" s="9">
        <f>($AK$2+(M36+AE36)*12*7.57%)*SUM(Fasering!$D$5:$D$9)</f>
        <v>1969.366581842693</v>
      </c>
      <c r="AT36" s="9">
        <f>($AK$2+(N36+AF36)*12*7.57%)*SUM(Fasering!$D$5:$D$10)</f>
        <v>2571.2685228110909</v>
      </c>
      <c r="AU36" s="86">
        <f>($AK$2+(O36+AG36)*12*7.57%)*SUM(Fasering!$D$5:$D$11)</f>
        <v>3239.962257877</v>
      </c>
    </row>
    <row r="37" spans="1:47" ht="15" x14ac:dyDescent="0.3">
      <c r="A37" s="35"/>
      <c r="B37" s="128"/>
      <c r="C37" s="129"/>
      <c r="D37" s="128"/>
      <c r="E37" s="129"/>
      <c r="F37" s="128"/>
      <c r="G37" s="129"/>
      <c r="H37" s="46"/>
      <c r="I37" s="46"/>
      <c r="J37" s="46"/>
      <c r="K37" s="46"/>
      <c r="L37" s="46"/>
      <c r="M37" s="46"/>
      <c r="N37" s="46"/>
      <c r="O37" s="52"/>
      <c r="P37" s="128"/>
      <c r="Q37" s="129"/>
      <c r="R37" s="46"/>
      <c r="S37" s="46"/>
      <c r="T37" s="46"/>
      <c r="U37" s="46"/>
      <c r="V37" s="46"/>
      <c r="W37" s="46"/>
      <c r="X37" s="52"/>
      <c r="Y37" s="128"/>
      <c r="Z37" s="129"/>
      <c r="AA37" s="51"/>
      <c r="AB37" s="46"/>
      <c r="AC37" s="46"/>
      <c r="AD37" s="46"/>
      <c r="AE37" s="46"/>
      <c r="AF37" s="46"/>
      <c r="AG37" s="52"/>
      <c r="AH37" s="87"/>
      <c r="AI37" s="88"/>
      <c r="AJ37" s="88"/>
      <c r="AK37" s="88"/>
      <c r="AL37" s="88"/>
      <c r="AM37" s="88"/>
      <c r="AN37" s="89"/>
      <c r="AO37" s="87"/>
      <c r="AP37" s="88"/>
      <c r="AQ37" s="88"/>
      <c r="AR37" s="88"/>
      <c r="AS37" s="88"/>
      <c r="AT37" s="88"/>
      <c r="AU37" s="89"/>
    </row>
    <row r="38" spans="1:47" ht="15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</sheetData>
  <mergeCells count="169">
    <mergeCell ref="AH5:AN5"/>
    <mergeCell ref="AO5:AU5"/>
    <mergeCell ref="B7:C7"/>
    <mergeCell ref="D7:E7"/>
    <mergeCell ref="P7:Q7"/>
    <mergeCell ref="Y7:Z7"/>
    <mergeCell ref="B5:E5"/>
    <mergeCell ref="P5:Q5"/>
    <mergeCell ref="Y5:Z5"/>
    <mergeCell ref="B6:C6"/>
    <mergeCell ref="D6:E6"/>
    <mergeCell ref="F6:G6"/>
    <mergeCell ref="P6:Q6"/>
    <mergeCell ref="Y6:Z6"/>
    <mergeCell ref="R5:X5"/>
    <mergeCell ref="AA5:AG5"/>
    <mergeCell ref="F7:G7"/>
    <mergeCell ref="F5:G5"/>
    <mergeCell ref="H5:O5"/>
    <mergeCell ref="B9:C9"/>
    <mergeCell ref="D9:E9"/>
    <mergeCell ref="F9:G9"/>
    <mergeCell ref="P9:Q9"/>
    <mergeCell ref="Y9:Z9"/>
    <mergeCell ref="B8:C8"/>
    <mergeCell ref="D8:E8"/>
    <mergeCell ref="F8:G8"/>
    <mergeCell ref="P8:Q8"/>
    <mergeCell ref="Y8:Z8"/>
    <mergeCell ref="B11:C11"/>
    <mergeCell ref="D11:E11"/>
    <mergeCell ref="F11:G11"/>
    <mergeCell ref="P11:Q11"/>
    <mergeCell ref="Y11:Z11"/>
    <mergeCell ref="B10:C10"/>
    <mergeCell ref="D10:E10"/>
    <mergeCell ref="F10:G10"/>
    <mergeCell ref="P10:Q10"/>
    <mergeCell ref="Y10:Z10"/>
    <mergeCell ref="B13:C13"/>
    <mergeCell ref="D13:E13"/>
    <mergeCell ref="F13:G13"/>
    <mergeCell ref="P13:Q13"/>
    <mergeCell ref="Y13:Z13"/>
    <mergeCell ref="B12:C12"/>
    <mergeCell ref="D12:E12"/>
    <mergeCell ref="F12:G12"/>
    <mergeCell ref="P12:Q12"/>
    <mergeCell ref="Y12:Z12"/>
    <mergeCell ref="B15:C15"/>
    <mergeCell ref="D15:E15"/>
    <mergeCell ref="F15:G15"/>
    <mergeCell ref="P15:Q15"/>
    <mergeCell ref="Y15:Z15"/>
    <mergeCell ref="B14:C14"/>
    <mergeCell ref="D14:E14"/>
    <mergeCell ref="F14:G14"/>
    <mergeCell ref="P14:Q14"/>
    <mergeCell ref="Y14:Z14"/>
    <mergeCell ref="B17:C17"/>
    <mergeCell ref="D17:E17"/>
    <mergeCell ref="F17:G17"/>
    <mergeCell ref="P17:Q17"/>
    <mergeCell ref="Y17:Z17"/>
    <mergeCell ref="B16:C16"/>
    <mergeCell ref="D16:E16"/>
    <mergeCell ref="F16:G16"/>
    <mergeCell ref="P16:Q16"/>
    <mergeCell ref="Y16:Z16"/>
    <mergeCell ref="B19:C19"/>
    <mergeCell ref="D19:E19"/>
    <mergeCell ref="F19:G19"/>
    <mergeCell ref="P19:Q19"/>
    <mergeCell ref="Y19:Z19"/>
    <mergeCell ref="B18:C18"/>
    <mergeCell ref="D18:E18"/>
    <mergeCell ref="F18:G18"/>
    <mergeCell ref="P18:Q18"/>
    <mergeCell ref="Y18:Z18"/>
    <mergeCell ref="B21:C21"/>
    <mergeCell ref="D21:E21"/>
    <mergeCell ref="F21:G21"/>
    <mergeCell ref="P21:Q21"/>
    <mergeCell ref="Y21:Z21"/>
    <mergeCell ref="B20:C20"/>
    <mergeCell ref="D20:E20"/>
    <mergeCell ref="F20:G20"/>
    <mergeCell ref="P20:Q20"/>
    <mergeCell ref="Y20:Z20"/>
    <mergeCell ref="B23:C23"/>
    <mergeCell ref="D23:E23"/>
    <mergeCell ref="F23:G23"/>
    <mergeCell ref="P23:Q23"/>
    <mergeCell ref="Y23:Z23"/>
    <mergeCell ref="B22:C22"/>
    <mergeCell ref="D22:E22"/>
    <mergeCell ref="F22:G22"/>
    <mergeCell ref="P22:Q22"/>
    <mergeCell ref="Y22:Z22"/>
    <mergeCell ref="B25:C25"/>
    <mergeCell ref="D25:E25"/>
    <mergeCell ref="F25:G25"/>
    <mergeCell ref="P25:Q25"/>
    <mergeCell ref="Y25:Z25"/>
    <mergeCell ref="B24:C24"/>
    <mergeCell ref="D24:E24"/>
    <mergeCell ref="F24:G24"/>
    <mergeCell ref="P24:Q24"/>
    <mergeCell ref="Y24:Z24"/>
    <mergeCell ref="B27:C27"/>
    <mergeCell ref="D27:E27"/>
    <mergeCell ref="F27:G27"/>
    <mergeCell ref="P27:Q27"/>
    <mergeCell ref="Y27:Z27"/>
    <mergeCell ref="B26:C26"/>
    <mergeCell ref="D26:E26"/>
    <mergeCell ref="F26:G26"/>
    <mergeCell ref="P26:Q26"/>
    <mergeCell ref="Y26:Z26"/>
    <mergeCell ref="B29:C29"/>
    <mergeCell ref="D29:E29"/>
    <mergeCell ref="F29:G29"/>
    <mergeCell ref="P29:Q29"/>
    <mergeCell ref="Y29:Z29"/>
    <mergeCell ref="B28:C28"/>
    <mergeCell ref="D28:E28"/>
    <mergeCell ref="F28:G28"/>
    <mergeCell ref="P28:Q28"/>
    <mergeCell ref="Y28:Z28"/>
    <mergeCell ref="B31:C31"/>
    <mergeCell ref="D31:E31"/>
    <mergeCell ref="F31:G31"/>
    <mergeCell ref="P31:Q31"/>
    <mergeCell ref="Y31:Z31"/>
    <mergeCell ref="B30:C30"/>
    <mergeCell ref="D30:E30"/>
    <mergeCell ref="F30:G30"/>
    <mergeCell ref="P30:Q30"/>
    <mergeCell ref="Y30:Z30"/>
    <mergeCell ref="B33:C33"/>
    <mergeCell ref="D33:E33"/>
    <mergeCell ref="F33:G33"/>
    <mergeCell ref="P33:Q33"/>
    <mergeCell ref="Y33:Z33"/>
    <mergeCell ref="B32:C32"/>
    <mergeCell ref="D32:E32"/>
    <mergeCell ref="F32:G32"/>
    <mergeCell ref="P32:Q32"/>
    <mergeCell ref="Y32:Z32"/>
    <mergeCell ref="B37:C37"/>
    <mergeCell ref="D37:E37"/>
    <mergeCell ref="F37:G37"/>
    <mergeCell ref="P37:Q37"/>
    <mergeCell ref="Y37:Z37"/>
    <mergeCell ref="B36:C36"/>
    <mergeCell ref="D36:E36"/>
    <mergeCell ref="F36:G36"/>
    <mergeCell ref="P36:Q36"/>
    <mergeCell ref="Y36:Z36"/>
    <mergeCell ref="B35:C35"/>
    <mergeCell ref="D35:E35"/>
    <mergeCell ref="F35:G35"/>
    <mergeCell ref="P35:Q35"/>
    <mergeCell ref="Y35:Z35"/>
    <mergeCell ref="B34:C34"/>
    <mergeCell ref="D34:E34"/>
    <mergeCell ref="F34:G34"/>
    <mergeCell ref="P34:Q34"/>
    <mergeCell ref="Y34:Z3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1" orientation="landscape" r:id="rId1"/>
  <headerFooter alignWithMargins="0"/>
  <colBreaks count="3" manualBreakCount="3">
    <brk id="15" max="36" man="1"/>
    <brk id="24" max="1048575" man="1"/>
    <brk id="3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8"/>
  <sheetViews>
    <sheetView zoomScale="80" zoomScaleNormal="80" workbookViewId="0"/>
  </sheetViews>
  <sheetFormatPr defaultRowHeight="12.75" x14ac:dyDescent="0.2"/>
  <cols>
    <col min="1" max="1" width="4.5" bestFit="1" customWidth="1"/>
    <col min="8" max="15" width="11.25" customWidth="1"/>
    <col min="18" max="24" width="11.25" customWidth="1"/>
    <col min="27" max="40" width="11.25" customWidth="1"/>
    <col min="41" max="47" width="11.375" customWidth="1"/>
  </cols>
  <sheetData>
    <row r="1" spans="1:47" ht="16.5" x14ac:dyDescent="0.3">
      <c r="A1" s="21" t="s">
        <v>71</v>
      </c>
      <c r="B1" s="21" t="s">
        <v>19</v>
      </c>
      <c r="C1" s="21" t="s">
        <v>125</v>
      </c>
      <c r="D1" s="21"/>
      <c r="E1" s="22"/>
      <c r="G1" s="21"/>
      <c r="H1" s="21"/>
      <c r="I1" s="21"/>
      <c r="J1" s="23"/>
      <c r="K1" s="23"/>
      <c r="L1" s="104">
        <f>D7</f>
        <v>42917</v>
      </c>
      <c r="M1" s="23"/>
      <c r="N1" s="23"/>
      <c r="O1" s="24" t="s">
        <v>72</v>
      </c>
      <c r="P1" s="23"/>
      <c r="Q1" s="23"/>
      <c r="R1" s="23"/>
      <c r="S1" s="23"/>
      <c r="AH1" s="80" t="str">
        <f>'L4'!$AH$2</f>
        <v>Berekening eindejaarspremie 2015:</v>
      </c>
    </row>
    <row r="2" spans="1:47" ht="15" x14ac:dyDescent="0.3">
      <c r="A2" s="24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P2" s="23"/>
      <c r="AH2" s="81" t="s">
        <v>94</v>
      </c>
      <c r="AK2" s="82">
        <f>'L4'!$AK$3</f>
        <v>129.11000000000001</v>
      </c>
    </row>
    <row r="3" spans="1:47" ht="15" x14ac:dyDescent="0.3">
      <c r="A3" s="24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 t="s">
        <v>21</v>
      </c>
      <c r="O3" s="71">
        <f>'L4'!O3</f>
        <v>1.3194999999999999</v>
      </c>
      <c r="P3" s="23"/>
      <c r="AH3" s="81" t="s">
        <v>49</v>
      </c>
      <c r="AJ3" s="82"/>
    </row>
    <row r="4" spans="1:47" ht="17.25" x14ac:dyDescent="0.35">
      <c r="A4" s="21"/>
      <c r="B4" s="21"/>
      <c r="C4" s="21"/>
      <c r="D4" s="21"/>
      <c r="E4" s="26"/>
      <c r="F4" s="27"/>
      <c r="G4" s="21"/>
      <c r="H4" s="21"/>
      <c r="I4" s="21"/>
      <c r="J4" s="21"/>
      <c r="K4" s="21"/>
      <c r="L4" s="21"/>
      <c r="M4" s="21"/>
      <c r="N4" s="21"/>
      <c r="O4" s="21"/>
      <c r="P4" s="21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47" ht="15" x14ac:dyDescent="0.3">
      <c r="A5" s="28"/>
      <c r="B5" s="134" t="s">
        <v>22</v>
      </c>
      <c r="C5" s="149"/>
      <c r="D5" s="149"/>
      <c r="E5" s="135"/>
      <c r="F5" s="134" t="s">
        <v>23</v>
      </c>
      <c r="G5" s="135"/>
      <c r="H5" s="146" t="s">
        <v>38</v>
      </c>
      <c r="I5" s="147"/>
      <c r="J5" s="147"/>
      <c r="K5" s="147"/>
      <c r="L5" s="147"/>
      <c r="M5" s="147"/>
      <c r="N5" s="147"/>
      <c r="O5" s="148"/>
      <c r="P5" s="134" t="s">
        <v>24</v>
      </c>
      <c r="Q5" s="137"/>
      <c r="R5" s="146" t="s">
        <v>39</v>
      </c>
      <c r="S5" s="147"/>
      <c r="T5" s="147"/>
      <c r="U5" s="147"/>
      <c r="V5" s="147"/>
      <c r="W5" s="147"/>
      <c r="X5" s="148"/>
      <c r="Y5" s="134" t="s">
        <v>25</v>
      </c>
      <c r="Z5" s="135"/>
      <c r="AA5" s="146" t="s">
        <v>40</v>
      </c>
      <c r="AB5" s="147"/>
      <c r="AC5" s="147"/>
      <c r="AD5" s="147"/>
      <c r="AE5" s="147"/>
      <c r="AF5" s="147"/>
      <c r="AG5" s="148"/>
      <c r="AH5" s="146" t="s">
        <v>101</v>
      </c>
      <c r="AI5" s="147"/>
      <c r="AJ5" s="147"/>
      <c r="AK5" s="147"/>
      <c r="AL5" s="147"/>
      <c r="AM5" s="147"/>
      <c r="AN5" s="148"/>
      <c r="AO5" s="146" t="s">
        <v>102</v>
      </c>
      <c r="AP5" s="147"/>
      <c r="AQ5" s="147"/>
      <c r="AR5" s="147"/>
      <c r="AS5" s="147"/>
      <c r="AT5" s="147"/>
      <c r="AU5" s="148"/>
    </row>
    <row r="6" spans="1:47" ht="15" x14ac:dyDescent="0.3">
      <c r="A6" s="32"/>
      <c r="B6" s="150">
        <v>1</v>
      </c>
      <c r="C6" s="151"/>
      <c r="D6" s="150"/>
      <c r="E6" s="151"/>
      <c r="F6" s="150"/>
      <c r="G6" s="151"/>
      <c r="H6" s="43" t="s">
        <v>107</v>
      </c>
      <c r="I6" s="43" t="s">
        <v>108</v>
      </c>
      <c r="J6" s="43" t="s">
        <v>32</v>
      </c>
      <c r="K6" s="43" t="s">
        <v>33</v>
      </c>
      <c r="L6" s="43" t="s">
        <v>34</v>
      </c>
      <c r="M6" s="43" t="s">
        <v>35</v>
      </c>
      <c r="N6" s="43" t="s">
        <v>36</v>
      </c>
      <c r="O6" s="108" t="s">
        <v>37</v>
      </c>
      <c r="P6" s="150"/>
      <c r="Q6" s="151"/>
      <c r="R6" s="43" t="s">
        <v>109</v>
      </c>
      <c r="S6" s="43" t="s">
        <v>32</v>
      </c>
      <c r="T6" s="43" t="s">
        <v>33</v>
      </c>
      <c r="U6" s="43" t="s">
        <v>34</v>
      </c>
      <c r="V6" s="43" t="s">
        <v>35</v>
      </c>
      <c r="W6" s="43" t="s">
        <v>36</v>
      </c>
      <c r="X6" s="108" t="s">
        <v>37</v>
      </c>
      <c r="Y6" s="152" t="s">
        <v>27</v>
      </c>
      <c r="Z6" s="151"/>
      <c r="AA6" s="43" t="s">
        <v>109</v>
      </c>
      <c r="AB6" s="43" t="s">
        <v>32</v>
      </c>
      <c r="AC6" s="43" t="s">
        <v>33</v>
      </c>
      <c r="AD6" s="43" t="s">
        <v>34</v>
      </c>
      <c r="AE6" s="43" t="s">
        <v>35</v>
      </c>
      <c r="AF6" s="43" t="s">
        <v>36</v>
      </c>
      <c r="AG6" s="108" t="s">
        <v>37</v>
      </c>
      <c r="AH6" s="43" t="s">
        <v>109</v>
      </c>
      <c r="AI6" s="43" t="s">
        <v>32</v>
      </c>
      <c r="AJ6" s="43" t="s">
        <v>33</v>
      </c>
      <c r="AK6" s="43" t="s">
        <v>34</v>
      </c>
      <c r="AL6" s="43" t="s">
        <v>35</v>
      </c>
      <c r="AM6" s="43" t="s">
        <v>36</v>
      </c>
      <c r="AN6" s="108" t="s">
        <v>37</v>
      </c>
      <c r="AO6" s="43" t="s">
        <v>109</v>
      </c>
      <c r="AP6" s="43" t="s">
        <v>32</v>
      </c>
      <c r="AQ6" s="43" t="s">
        <v>33</v>
      </c>
      <c r="AR6" s="43" t="s">
        <v>34</v>
      </c>
      <c r="AS6" s="43" t="s">
        <v>35</v>
      </c>
      <c r="AT6" s="43" t="s">
        <v>36</v>
      </c>
      <c r="AU6" s="108" t="s">
        <v>37</v>
      </c>
    </row>
    <row r="7" spans="1:47" ht="15" x14ac:dyDescent="0.3">
      <c r="A7" s="32"/>
      <c r="B7" s="138" t="s">
        <v>30</v>
      </c>
      <c r="C7" s="139"/>
      <c r="D7" s="144">
        <f>'L4'!$D$8</f>
        <v>42917</v>
      </c>
      <c r="E7" s="143"/>
      <c r="F7" s="144">
        <f>D7</f>
        <v>42917</v>
      </c>
      <c r="G7" s="145"/>
      <c r="H7" s="47"/>
      <c r="I7" s="47" t="s">
        <v>103</v>
      </c>
      <c r="J7" s="47" t="s">
        <v>104</v>
      </c>
      <c r="K7" s="47" t="s">
        <v>105</v>
      </c>
      <c r="L7" s="47" t="s">
        <v>105</v>
      </c>
      <c r="M7" s="47" t="s">
        <v>105</v>
      </c>
      <c r="N7" s="47" t="s">
        <v>106</v>
      </c>
      <c r="O7" s="53" t="s">
        <v>105</v>
      </c>
      <c r="P7" s="142"/>
      <c r="Q7" s="143"/>
      <c r="R7" s="47" t="s">
        <v>103</v>
      </c>
      <c r="S7" s="47" t="s">
        <v>104</v>
      </c>
      <c r="T7" s="47" t="s">
        <v>105</v>
      </c>
      <c r="U7" s="47" t="s">
        <v>105</v>
      </c>
      <c r="V7" s="47" t="s">
        <v>105</v>
      </c>
      <c r="W7" s="47" t="s">
        <v>106</v>
      </c>
      <c r="X7" s="53" t="s">
        <v>105</v>
      </c>
      <c r="Y7" s="142"/>
      <c r="Z7" s="143"/>
      <c r="AA7" s="47" t="s">
        <v>103</v>
      </c>
      <c r="AB7" s="47" t="s">
        <v>104</v>
      </c>
      <c r="AC7" s="47" t="s">
        <v>105</v>
      </c>
      <c r="AD7" s="47" t="s">
        <v>105</v>
      </c>
      <c r="AE7" s="47" t="s">
        <v>105</v>
      </c>
      <c r="AF7" s="47" t="s">
        <v>106</v>
      </c>
      <c r="AG7" s="53" t="s">
        <v>105</v>
      </c>
      <c r="AH7" s="47" t="s">
        <v>103</v>
      </c>
      <c r="AI7" s="47" t="s">
        <v>104</v>
      </c>
      <c r="AJ7" s="47" t="s">
        <v>105</v>
      </c>
      <c r="AK7" s="47" t="s">
        <v>105</v>
      </c>
      <c r="AL7" s="47" t="s">
        <v>105</v>
      </c>
      <c r="AM7" s="47" t="s">
        <v>106</v>
      </c>
      <c r="AN7" s="53" t="s">
        <v>105</v>
      </c>
      <c r="AO7" s="47" t="s">
        <v>103</v>
      </c>
      <c r="AP7" s="47" t="s">
        <v>104</v>
      </c>
      <c r="AQ7" s="47" t="s">
        <v>105</v>
      </c>
      <c r="AR7" s="47" t="s">
        <v>105</v>
      </c>
      <c r="AS7" s="47" t="s">
        <v>105</v>
      </c>
      <c r="AT7" s="47" t="s">
        <v>106</v>
      </c>
      <c r="AU7" s="53" t="s">
        <v>105</v>
      </c>
    </row>
    <row r="8" spans="1:47" ht="15" x14ac:dyDescent="0.3">
      <c r="A8" s="32"/>
      <c r="B8" s="134"/>
      <c r="C8" s="135"/>
      <c r="D8" s="136"/>
      <c r="E8" s="137"/>
      <c r="F8" s="136"/>
      <c r="G8" s="137"/>
      <c r="H8" s="44"/>
      <c r="I8" s="44"/>
      <c r="J8" s="44"/>
      <c r="K8" s="44"/>
      <c r="L8" s="44"/>
      <c r="M8" s="44"/>
      <c r="N8" s="44"/>
      <c r="O8" s="78"/>
      <c r="P8" s="136"/>
      <c r="Q8" s="137"/>
      <c r="R8" s="44"/>
      <c r="S8" s="44"/>
      <c r="T8" s="44"/>
      <c r="U8" s="44"/>
      <c r="V8" s="44"/>
      <c r="W8" s="44"/>
      <c r="X8" s="78"/>
      <c r="Y8" s="136"/>
      <c r="Z8" s="137"/>
      <c r="AA8" s="77"/>
      <c r="AB8" s="44"/>
      <c r="AC8" s="44"/>
      <c r="AD8" s="44"/>
      <c r="AE8" s="44"/>
      <c r="AF8" s="44"/>
      <c r="AG8" s="78"/>
      <c r="AH8" s="83"/>
      <c r="AI8" s="84"/>
      <c r="AJ8" s="84"/>
      <c r="AK8" s="84"/>
      <c r="AL8" s="84"/>
      <c r="AM8" s="84"/>
      <c r="AN8" s="85"/>
      <c r="AO8" s="83"/>
      <c r="AP8" s="84"/>
      <c r="AQ8" s="84"/>
      <c r="AR8" s="84"/>
      <c r="AS8" s="84"/>
      <c r="AT8" s="84"/>
      <c r="AU8" s="85"/>
    </row>
    <row r="9" spans="1:47" ht="15" x14ac:dyDescent="0.3">
      <c r="A9" s="32">
        <v>0</v>
      </c>
      <c r="B9" s="125">
        <v>20228.900000000001</v>
      </c>
      <c r="C9" s="126"/>
      <c r="D9" s="125">
        <f t="shared" ref="D9:D36" si="0">B9*$O$3</f>
        <v>26692.03355</v>
      </c>
      <c r="E9" s="127">
        <f t="shared" ref="E9:E36" si="1">D9/40.3399</f>
        <v>661.67822800750616</v>
      </c>
      <c r="F9" s="125">
        <f t="shared" ref="F9:F36" si="2">B9/12*$O$3</f>
        <v>2224.3361291666665</v>
      </c>
      <c r="G9" s="127">
        <f t="shared" ref="G9:G36" si="3">F9/40.3399</f>
        <v>55.139852333958849</v>
      </c>
      <c r="H9" s="45">
        <f>'L4'!$H$10</f>
        <v>1674.41</v>
      </c>
      <c r="I9" s="45">
        <f>GEW!$E$12+($F9-GEW!$E$12)*SUM(Fasering!$D$5)</f>
        <v>1786.2247433333332</v>
      </c>
      <c r="J9" s="45">
        <f>GEW!$E$12+($F9-GEW!$E$12)*SUM(Fasering!$D$5:$D$6)</f>
        <v>1899.5044409930979</v>
      </c>
      <c r="K9" s="45">
        <f>GEW!$E$12+($F9-GEW!$E$12)*SUM(Fasering!$D$5:$D$7)</f>
        <v>1964.5000007863721</v>
      </c>
      <c r="L9" s="45">
        <f>GEW!$E$12+($F9-GEW!$E$12)*SUM(Fasering!$D$5:$D$8)</f>
        <v>2029.4955605796463</v>
      </c>
      <c r="M9" s="45">
        <f>GEW!$E$12+($F9-GEW!$E$12)*SUM(Fasering!$D$5:$D$9)</f>
        <v>2094.4911203729207</v>
      </c>
      <c r="N9" s="45">
        <f>GEW!$E$12+($F9-GEW!$E$12)*SUM(Fasering!$D$5:$D$10)</f>
        <v>2159.3405693733921</v>
      </c>
      <c r="O9" s="75">
        <f>GEW!$E$12+($F9-GEW!$E$12)*SUM(Fasering!$D$5:$D$11)</f>
        <v>2224.3361291666665</v>
      </c>
      <c r="P9" s="125">
        <f t="shared" ref="P9:P36" si="4">((B9&lt;19968.2)*913.03+(B9&gt;19968.2)*(B9&lt;20424.71)*(20424.71-B9+456.51)+(B9&gt;20424.71)*(B9&lt;22659.62)*456.51+(B9&gt;22659.62)*(B9&lt;23116.13)*(23116.13-B9))/12*$O$3</f>
        <v>71.728019999999745</v>
      </c>
      <c r="Q9" s="127">
        <f t="shared" ref="Q9:Q36" si="5">P9/40.3399</f>
        <v>1.7780911702805349</v>
      </c>
      <c r="R9" s="45">
        <f>$P9*SUM(Fasering!$D$5)</f>
        <v>0</v>
      </c>
      <c r="S9" s="45">
        <f>$P9*SUM(Fasering!$D$5:$D$6)</f>
        <v>18.546261708944858</v>
      </c>
      <c r="T9" s="45">
        <f>$P9*SUM(Fasering!$D$5:$D$7)</f>
        <v>29.187397647230377</v>
      </c>
      <c r="U9" s="45">
        <f>$P9*SUM(Fasering!$D$5:$D$8)</f>
        <v>39.828533585515892</v>
      </c>
      <c r="V9" s="45">
        <f>$P9*SUM(Fasering!$D$5:$D$9)</f>
        <v>50.469669523801407</v>
      </c>
      <c r="W9" s="45">
        <f>$P9*SUM(Fasering!$D$5:$D$10)</f>
        <v>61.086884061714237</v>
      </c>
      <c r="X9" s="75">
        <f>$P9*SUM(Fasering!$D$5:$D$11)</f>
        <v>71.728019999999745</v>
      </c>
      <c r="Y9" s="125">
        <f t="shared" ref="Y9:Y36" si="6">((B9&lt;19968.2)*456.51+(B9&gt;19968.2)*(B9&lt;20196.46)*(20196.46-B9+228.26)+(B9&gt;20196.46)*(B9&lt;22659.62)*228.26+(B9&gt;22659.62)*(B9&lt;22887.88)*(22887.88-B9))/12*$O$3</f>
        <v>25.099089166666662</v>
      </c>
      <c r="Z9" s="127">
        <f t="shared" ref="Z9:Z36" si="7">Y9/40.3399</f>
        <v>0.62219016821228268</v>
      </c>
      <c r="AA9" s="74">
        <f>$Y9*SUM(Fasering!$D$5)</f>
        <v>0</v>
      </c>
      <c r="AB9" s="45">
        <f>$Y9*SUM(Fasering!$D$5:$D$6)</f>
        <v>6.4897131740307943</v>
      </c>
      <c r="AC9" s="45">
        <f>$Y9*SUM(Fasering!$D$5:$D$7)</f>
        <v>10.213262489202888</v>
      </c>
      <c r="AD9" s="45">
        <f>$Y9*SUM(Fasering!$D$5:$D$8)</f>
        <v>13.936811804374981</v>
      </c>
      <c r="AE9" s="45">
        <f>$Y9*SUM(Fasering!$D$5:$D$9)</f>
        <v>17.660361119547076</v>
      </c>
      <c r="AF9" s="45">
        <f>$Y9*SUM(Fasering!$D$5:$D$10)</f>
        <v>21.375539851494572</v>
      </c>
      <c r="AG9" s="75">
        <f>$Y9*SUM(Fasering!$D$5:$D$11)</f>
        <v>25.099089166666662</v>
      </c>
      <c r="AH9" s="5">
        <f>($AK$2+(I9+R9)*12*7.57%)*SUM(Fasering!$D$5)</f>
        <v>0</v>
      </c>
      <c r="AI9" s="9">
        <f>($AK$2+(J9+S9)*12*7.57%)*SUM(Fasering!$D$5:$D$6)</f>
        <v>483.8934847608221</v>
      </c>
      <c r="AJ9" s="9">
        <f>($AK$2+(K9+T9)*12*7.57%)*SUM(Fasering!$D$5:$D$7)</f>
        <v>789.4917174371227</v>
      </c>
      <c r="AK9" s="9">
        <f>($AK$2+(L9+U9)*12*7.57%)*SUM(Fasering!$D$5:$D$8)</f>
        <v>1115.4762692148329</v>
      </c>
      <c r="AL9" s="9">
        <f>($AK$2+(M9+V9)*12*7.57%)*SUM(Fasering!$D$5:$D$9)</f>
        <v>1461.8471400939525</v>
      </c>
      <c r="AM9" s="9">
        <f>($AK$2+(N9+W9)*12*7.57%)*SUM(Fasering!$D$5:$D$10)</f>
        <v>1827.7569927092929</v>
      </c>
      <c r="AN9" s="86">
        <f>($AK$2+(O9+X9)*12*7.57%)*SUM(Fasering!$D$5:$D$11)</f>
        <v>2214.8546731029996</v>
      </c>
      <c r="AO9" s="5">
        <f>($AK$2+(I9+AA9)*12*7.57%)*SUM(Fasering!$D$5)</f>
        <v>0</v>
      </c>
      <c r="AP9" s="9">
        <f>($AK$2+(J9+AB9)*12*7.57%)*SUM(Fasering!$D$5:$D$6)</f>
        <v>481.0616515833712</v>
      </c>
      <c r="AQ9" s="9">
        <f>($AK$2+(K9+AC9)*12*7.57%)*SUM(Fasering!$D$5:$D$7)</f>
        <v>782.47804227423956</v>
      </c>
      <c r="AR9" s="9">
        <f>($AK$2+(L9+AD9)*12*7.57%)*SUM(Fasering!$D$5:$D$8)</f>
        <v>1102.4162585565032</v>
      </c>
      <c r="AS9" s="9">
        <f>($AK$2+(M9+AE9)*12*7.57%)*SUM(Fasering!$D$5:$D$9)</f>
        <v>1440.8763004301616</v>
      </c>
      <c r="AT9" s="9">
        <f>($AK$2+(N9+AF9)*12*7.57%)*SUM(Fasering!$D$5:$D$10)</f>
        <v>1797.0348965621586</v>
      </c>
      <c r="AU9" s="86">
        <f>($AK$2+(O9+AG9)*12*7.57%)*SUM(Fasering!$D$5:$D$11)</f>
        <v>2172.4969523340001</v>
      </c>
    </row>
    <row r="10" spans="1:47" ht="15" x14ac:dyDescent="0.3">
      <c r="A10" s="32">
        <f t="shared" ref="A10:A36" si="8">+A9+1</f>
        <v>1</v>
      </c>
      <c r="B10" s="125">
        <v>20614.2</v>
      </c>
      <c r="C10" s="126"/>
      <c r="D10" s="125">
        <f t="shared" si="0"/>
        <v>27200.436900000001</v>
      </c>
      <c r="E10" s="127">
        <f t="shared" si="1"/>
        <v>674.2812178513085</v>
      </c>
      <c r="F10" s="125">
        <f t="shared" si="2"/>
        <v>2266.7030749999999</v>
      </c>
      <c r="G10" s="127">
        <f t="shared" si="3"/>
        <v>56.190101487609041</v>
      </c>
      <c r="H10" s="45">
        <f>'L4'!$H$10</f>
        <v>1674.41</v>
      </c>
      <c r="I10" s="45">
        <f>GEW!$E$12+($F10-GEW!$E$12)*SUM(Fasering!$D$5)</f>
        <v>1786.2247433333332</v>
      </c>
      <c r="J10" s="45">
        <f>GEW!$E$12+($F10-GEW!$E$12)*SUM(Fasering!$D$5:$D$6)</f>
        <v>1910.4589949489116</v>
      </c>
      <c r="K10" s="45">
        <f>GEW!$E$12+($F10-GEW!$E$12)*SUM(Fasering!$D$5:$D$7)</f>
        <v>1981.7398590054638</v>
      </c>
      <c r="L10" s="45">
        <f>GEW!$E$12+($F10-GEW!$E$12)*SUM(Fasering!$D$5:$D$8)</f>
        <v>2053.0207230620158</v>
      </c>
      <c r="M10" s="45">
        <f>GEW!$E$12+($F10-GEW!$E$12)*SUM(Fasering!$D$5:$D$9)</f>
        <v>2124.301587118568</v>
      </c>
      <c r="N10" s="45">
        <f>GEW!$E$12+($F10-GEW!$E$12)*SUM(Fasering!$D$5:$D$10)</f>
        <v>2195.4222109434477</v>
      </c>
      <c r="O10" s="75">
        <f>GEW!$E$12+($F10-GEW!$E$12)*SUM(Fasering!$D$5:$D$11)</f>
        <v>2266.7030749999999</v>
      </c>
      <c r="P10" s="125">
        <f t="shared" si="4"/>
        <v>50.197078749999989</v>
      </c>
      <c r="Q10" s="127">
        <f t="shared" si="5"/>
        <v>1.2443530784657371</v>
      </c>
      <c r="R10" s="45">
        <f>$P10*SUM(Fasering!$D$5)</f>
        <v>0</v>
      </c>
      <c r="S10" s="45">
        <f>$P10*SUM(Fasering!$D$5:$D$6)</f>
        <v>12.979142035734679</v>
      </c>
      <c r="T10" s="45">
        <f>$P10*SUM(Fasering!$D$5:$D$7)</f>
        <v>20.426077538535051</v>
      </c>
      <c r="U10" s="45">
        <f>$P10*SUM(Fasering!$D$5:$D$8)</f>
        <v>27.873013041335419</v>
      </c>
      <c r="V10" s="45">
        <f>$P10*SUM(Fasering!$D$5:$D$9)</f>
        <v>35.319948544135791</v>
      </c>
      <c r="W10" s="45">
        <f>$P10*SUM(Fasering!$D$5:$D$10)</f>
        <v>42.750143247199624</v>
      </c>
      <c r="X10" s="75">
        <f>$P10*SUM(Fasering!$D$5:$D$11)</f>
        <v>50.197078749999989</v>
      </c>
      <c r="Y10" s="125">
        <f t="shared" si="6"/>
        <v>25.099089166666662</v>
      </c>
      <c r="Z10" s="127">
        <f t="shared" si="7"/>
        <v>0.62219016821228268</v>
      </c>
      <c r="AA10" s="74">
        <f>$Y10*SUM(Fasering!$D$5)</f>
        <v>0</v>
      </c>
      <c r="AB10" s="45">
        <f>$Y10*SUM(Fasering!$D$5:$D$6)</f>
        <v>6.4897131740307943</v>
      </c>
      <c r="AC10" s="45">
        <f>$Y10*SUM(Fasering!$D$5:$D$7)</f>
        <v>10.213262489202888</v>
      </c>
      <c r="AD10" s="45">
        <f>$Y10*SUM(Fasering!$D$5:$D$8)</f>
        <v>13.936811804374981</v>
      </c>
      <c r="AE10" s="45">
        <f>$Y10*SUM(Fasering!$D$5:$D$9)</f>
        <v>17.660361119547076</v>
      </c>
      <c r="AF10" s="45">
        <f>$Y10*SUM(Fasering!$D$5:$D$10)</f>
        <v>21.375539851494572</v>
      </c>
      <c r="AG10" s="75">
        <f>$Y10*SUM(Fasering!$D$5:$D$11)</f>
        <v>25.099089166666662</v>
      </c>
      <c r="AH10" s="5">
        <f>($AK$2+(I10+R10)*12*7.57%)*SUM(Fasering!$D$5)</f>
        <v>0</v>
      </c>
      <c r="AI10" s="9">
        <f>($AK$2+(J10+S10)*12*7.57%)*SUM(Fasering!$D$5:$D$6)</f>
        <v>485.15888132922078</v>
      </c>
      <c r="AJ10" s="9">
        <f>($AK$2+(K10+T10)*12*7.57%)*SUM(Fasering!$D$5:$D$7)</f>
        <v>792.62575815450884</v>
      </c>
      <c r="AK10" s="9">
        <f>($AK$2+(L10+U10)*12*7.57%)*SUM(Fasering!$D$5:$D$8)</f>
        <v>1121.3120976816701</v>
      </c>
      <c r="AL10" s="9">
        <f>($AK$2+(M10+V10)*12*7.57%)*SUM(Fasering!$D$5:$D$9)</f>
        <v>1471.2178999107048</v>
      </c>
      <c r="AM10" s="9">
        <f>($AK$2+(N10+W10)*12*7.57%)*SUM(Fasering!$D$5:$D$10)</f>
        <v>1841.4850736386913</v>
      </c>
      <c r="AN10" s="86">
        <f>($AK$2+(O10+X10)*12*7.57%)*SUM(Fasering!$D$5:$D$11)</f>
        <v>2233.7820996665</v>
      </c>
      <c r="AO10" s="5">
        <f>($AK$2+(I10+AA10)*12*7.57%)*SUM(Fasering!$D$5)</f>
        <v>0</v>
      </c>
      <c r="AP10" s="9">
        <f>($AK$2+(J10+AB10)*12*7.57%)*SUM(Fasering!$D$5:$D$6)</f>
        <v>483.63464909144039</v>
      </c>
      <c r="AQ10" s="9">
        <f>($AK$2+(K10+AC10)*12*7.57%)*SUM(Fasering!$D$5:$D$7)</f>
        <v>788.85065237719402</v>
      </c>
      <c r="AR10" s="9">
        <f>($AK$2+(L10+AD10)*12*7.57%)*SUM(Fasering!$D$5:$D$8)</f>
        <v>1114.2825560301023</v>
      </c>
      <c r="AS10" s="9">
        <f>($AK$2+(M10+AE10)*12*7.57%)*SUM(Fasering!$D$5:$D$9)</f>
        <v>1459.9303600501651</v>
      </c>
      <c r="AT10" s="9">
        <f>($AK$2+(N10+AF10)*12*7.57%)*SUM(Fasering!$D$5:$D$10)</f>
        <v>1824.9489267595154</v>
      </c>
      <c r="AU10" s="86">
        <f>($AK$2+(O10+AG10)*12*7.57%)*SUM(Fasering!$D$5:$D$11)</f>
        <v>2210.983085929</v>
      </c>
    </row>
    <row r="11" spans="1:47" ht="15" x14ac:dyDescent="0.3">
      <c r="A11" s="32">
        <f t="shared" si="8"/>
        <v>2</v>
      </c>
      <c r="B11" s="125">
        <v>21206.19</v>
      </c>
      <c r="C11" s="126"/>
      <c r="D11" s="125">
        <f t="shared" si="0"/>
        <v>27981.567704999998</v>
      </c>
      <c r="E11" s="127">
        <f t="shared" si="1"/>
        <v>693.64494470734928</v>
      </c>
      <c r="F11" s="125">
        <f t="shared" si="2"/>
        <v>2331.7973087499995</v>
      </c>
      <c r="G11" s="127">
        <f t="shared" si="3"/>
        <v>57.803745392279097</v>
      </c>
      <c r="H11" s="45">
        <f>'L4'!$H$10</f>
        <v>1674.41</v>
      </c>
      <c r="I11" s="45">
        <f>GEW!$E$12+($F11-GEW!$E$12)*SUM(Fasering!$D$5)</f>
        <v>1786.2247433333332</v>
      </c>
      <c r="J11" s="45">
        <f>GEW!$E$12+($F11-GEW!$E$12)*SUM(Fasering!$D$5:$D$6)</f>
        <v>1927.2900003896129</v>
      </c>
      <c r="K11" s="45">
        <f>GEW!$E$12+($F11-GEW!$E$12)*SUM(Fasering!$D$5:$D$7)</f>
        <v>2008.2278519126012</v>
      </c>
      <c r="L11" s="45">
        <f>GEW!$E$12+($F11-GEW!$E$12)*SUM(Fasering!$D$5:$D$8)</f>
        <v>2089.1657034355894</v>
      </c>
      <c r="M11" s="45">
        <f>GEW!$E$12+($F11-GEW!$E$12)*SUM(Fasering!$D$5:$D$9)</f>
        <v>2170.1035549585777</v>
      </c>
      <c r="N11" s="45">
        <f>GEW!$E$12+($F11-GEW!$E$12)*SUM(Fasering!$D$5:$D$10)</f>
        <v>2250.8594572270113</v>
      </c>
      <c r="O11" s="75">
        <f>GEW!$E$12+($F11-GEW!$E$12)*SUM(Fasering!$D$5:$D$11)</f>
        <v>2331.7973087499995</v>
      </c>
      <c r="P11" s="125">
        <f t="shared" si="4"/>
        <v>50.197078749999989</v>
      </c>
      <c r="Q11" s="127">
        <f t="shared" si="5"/>
        <v>1.2443530784657371</v>
      </c>
      <c r="R11" s="45">
        <f>$P11*SUM(Fasering!$D$5)</f>
        <v>0</v>
      </c>
      <c r="S11" s="45">
        <f>$P11*SUM(Fasering!$D$5:$D$6)</f>
        <v>12.979142035734679</v>
      </c>
      <c r="T11" s="45">
        <f>$P11*SUM(Fasering!$D$5:$D$7)</f>
        <v>20.426077538535051</v>
      </c>
      <c r="U11" s="45">
        <f>$P11*SUM(Fasering!$D$5:$D$8)</f>
        <v>27.873013041335419</v>
      </c>
      <c r="V11" s="45">
        <f>$P11*SUM(Fasering!$D$5:$D$9)</f>
        <v>35.319948544135791</v>
      </c>
      <c r="W11" s="45">
        <f>$P11*SUM(Fasering!$D$5:$D$10)</f>
        <v>42.750143247199624</v>
      </c>
      <c r="X11" s="75">
        <f>$P11*SUM(Fasering!$D$5:$D$11)</f>
        <v>50.197078749999989</v>
      </c>
      <c r="Y11" s="125">
        <f t="shared" si="6"/>
        <v>25.099089166666662</v>
      </c>
      <c r="Z11" s="127">
        <f t="shared" si="7"/>
        <v>0.62219016821228268</v>
      </c>
      <c r="AA11" s="74">
        <f>$Y11*SUM(Fasering!$D$5)</f>
        <v>0</v>
      </c>
      <c r="AB11" s="45">
        <f>$Y11*SUM(Fasering!$D$5:$D$6)</f>
        <v>6.4897131740307943</v>
      </c>
      <c r="AC11" s="45">
        <f>$Y11*SUM(Fasering!$D$5:$D$7)</f>
        <v>10.213262489202888</v>
      </c>
      <c r="AD11" s="45">
        <f>$Y11*SUM(Fasering!$D$5:$D$8)</f>
        <v>13.936811804374981</v>
      </c>
      <c r="AE11" s="45">
        <f>$Y11*SUM(Fasering!$D$5:$D$9)</f>
        <v>17.660361119547076</v>
      </c>
      <c r="AF11" s="45">
        <f>$Y11*SUM(Fasering!$D$5:$D$10)</f>
        <v>21.375539851494572</v>
      </c>
      <c r="AG11" s="75">
        <f>$Y11*SUM(Fasering!$D$5:$D$11)</f>
        <v>25.099089166666662</v>
      </c>
      <c r="AH11" s="5">
        <f>($AK$2+(I11+R11)*12*7.57%)*SUM(Fasering!$D$5)</f>
        <v>0</v>
      </c>
      <c r="AI11" s="9">
        <f>($AK$2+(J11+S11)*12*7.57%)*SUM(Fasering!$D$5:$D$6)</f>
        <v>489.11213540345346</v>
      </c>
      <c r="AJ11" s="9">
        <f>($AK$2+(K11+T11)*12*7.57%)*SUM(Fasering!$D$5:$D$7)</f>
        <v>802.41688573002921</v>
      </c>
      <c r="AK11" s="9">
        <f>($AK$2+(L11+U11)*12*7.57%)*SUM(Fasering!$D$5:$D$8)</f>
        <v>1139.5439415472192</v>
      </c>
      <c r="AL11" s="9">
        <f>($AK$2+(M11+V11)*12*7.57%)*SUM(Fasering!$D$5:$D$9)</f>
        <v>1500.4933028550233</v>
      </c>
      <c r="AM11" s="9">
        <f>($AK$2+(N11+W11)*12*7.57%)*SUM(Fasering!$D$5:$D$10)</f>
        <v>1884.3732821425403</v>
      </c>
      <c r="AN11" s="86">
        <f>($AK$2+(O11+X11)*12*7.57%)*SUM(Fasering!$D$5:$D$11)</f>
        <v>2292.9137016049999</v>
      </c>
      <c r="AO11" s="5">
        <f>($AK$2+(I11+AA11)*12*7.57%)*SUM(Fasering!$D$5)</f>
        <v>0</v>
      </c>
      <c r="AP11" s="9">
        <f>($AK$2+(J11+AB11)*12*7.57%)*SUM(Fasering!$D$5:$D$6)</f>
        <v>487.58790316567314</v>
      </c>
      <c r="AQ11" s="9">
        <f>($AK$2+(K11+AC11)*12*7.57%)*SUM(Fasering!$D$5:$D$7)</f>
        <v>798.6417799527145</v>
      </c>
      <c r="AR11" s="9">
        <f>($AK$2+(L11+AD11)*12*7.57%)*SUM(Fasering!$D$5:$D$8)</f>
        <v>1132.5143998956514</v>
      </c>
      <c r="AS11" s="9">
        <f>($AK$2+(M11+AE11)*12*7.57%)*SUM(Fasering!$D$5:$D$9)</f>
        <v>1489.2057629944836</v>
      </c>
      <c r="AT11" s="9">
        <f>($AK$2+(N11+AF11)*12*7.57%)*SUM(Fasering!$D$5:$D$10)</f>
        <v>1867.8371352633644</v>
      </c>
      <c r="AU11" s="86">
        <f>($AK$2+(O11+AG11)*12*7.57%)*SUM(Fasering!$D$5:$D$11)</f>
        <v>2270.1146878674999</v>
      </c>
    </row>
    <row r="12" spans="1:47" ht="15" x14ac:dyDescent="0.3">
      <c r="A12" s="32">
        <f t="shared" si="8"/>
        <v>3</v>
      </c>
      <c r="B12" s="125">
        <v>22005.19</v>
      </c>
      <c r="C12" s="126"/>
      <c r="D12" s="125">
        <f t="shared" si="0"/>
        <v>29035.848204999995</v>
      </c>
      <c r="E12" s="127">
        <f t="shared" si="1"/>
        <v>719.77987563181853</v>
      </c>
      <c r="F12" s="125">
        <f t="shared" si="2"/>
        <v>2419.6540170833327</v>
      </c>
      <c r="G12" s="127">
        <f t="shared" si="3"/>
        <v>59.981656302651537</v>
      </c>
      <c r="H12" s="45">
        <f>'L4'!$H$10</f>
        <v>1674.41</v>
      </c>
      <c r="I12" s="45">
        <f>GEW!$E$12+($F12-GEW!$E$12)*SUM(Fasering!$D$5)</f>
        <v>1786.2247433333332</v>
      </c>
      <c r="J12" s="45">
        <f>GEW!$E$12+($F12-GEW!$E$12)*SUM(Fasering!$D$5:$D$6)</f>
        <v>1950.0065553096629</v>
      </c>
      <c r="K12" s="45">
        <f>GEW!$E$12+($F12-GEW!$E$12)*SUM(Fasering!$D$5:$D$7)</f>
        <v>2043.9782975836479</v>
      </c>
      <c r="L12" s="45">
        <f>GEW!$E$12+($F12-GEW!$E$12)*SUM(Fasering!$D$5:$D$8)</f>
        <v>2137.9500398576329</v>
      </c>
      <c r="M12" s="45">
        <f>GEW!$E$12+($F12-GEW!$E$12)*SUM(Fasering!$D$5:$D$9)</f>
        <v>2231.9217821316179</v>
      </c>
      <c r="N12" s="45">
        <f>GEW!$E$12+($F12-GEW!$E$12)*SUM(Fasering!$D$5:$D$10)</f>
        <v>2325.6822748093477</v>
      </c>
      <c r="O12" s="75">
        <f>GEW!$E$12+($F12-GEW!$E$12)*SUM(Fasering!$D$5:$D$11)</f>
        <v>2419.6540170833327</v>
      </c>
      <c r="P12" s="125">
        <f t="shared" si="4"/>
        <v>50.197078749999989</v>
      </c>
      <c r="Q12" s="127">
        <f t="shared" si="5"/>
        <v>1.2443530784657371</v>
      </c>
      <c r="R12" s="45">
        <f>$P12*SUM(Fasering!$D$5)</f>
        <v>0</v>
      </c>
      <c r="S12" s="45">
        <f>$P12*SUM(Fasering!$D$5:$D$6)</f>
        <v>12.979142035734679</v>
      </c>
      <c r="T12" s="45">
        <f>$P12*SUM(Fasering!$D$5:$D$7)</f>
        <v>20.426077538535051</v>
      </c>
      <c r="U12" s="45">
        <f>$P12*SUM(Fasering!$D$5:$D$8)</f>
        <v>27.873013041335419</v>
      </c>
      <c r="V12" s="45">
        <f>$P12*SUM(Fasering!$D$5:$D$9)</f>
        <v>35.319948544135791</v>
      </c>
      <c r="W12" s="45">
        <f>$P12*SUM(Fasering!$D$5:$D$10)</f>
        <v>42.750143247199624</v>
      </c>
      <c r="X12" s="75">
        <f>$P12*SUM(Fasering!$D$5:$D$11)</f>
        <v>50.197078749999989</v>
      </c>
      <c r="Y12" s="125">
        <f t="shared" si="6"/>
        <v>25.099089166666662</v>
      </c>
      <c r="Z12" s="127">
        <f t="shared" si="7"/>
        <v>0.62219016821228268</v>
      </c>
      <c r="AA12" s="74">
        <f>$Y12*SUM(Fasering!$D$5)</f>
        <v>0</v>
      </c>
      <c r="AB12" s="45">
        <f>$Y12*SUM(Fasering!$D$5:$D$6)</f>
        <v>6.4897131740307943</v>
      </c>
      <c r="AC12" s="45">
        <f>$Y12*SUM(Fasering!$D$5:$D$7)</f>
        <v>10.213262489202888</v>
      </c>
      <c r="AD12" s="45">
        <f>$Y12*SUM(Fasering!$D$5:$D$8)</f>
        <v>13.936811804374981</v>
      </c>
      <c r="AE12" s="45">
        <f>$Y12*SUM(Fasering!$D$5:$D$9)</f>
        <v>17.660361119547076</v>
      </c>
      <c r="AF12" s="45">
        <f>$Y12*SUM(Fasering!$D$5:$D$10)</f>
        <v>21.375539851494572</v>
      </c>
      <c r="AG12" s="75">
        <f>$Y12*SUM(Fasering!$D$5:$D$11)</f>
        <v>25.099089166666662</v>
      </c>
      <c r="AH12" s="5">
        <f>($AK$2+(I12+R12)*12*7.57%)*SUM(Fasering!$D$5)</f>
        <v>0</v>
      </c>
      <c r="AI12" s="9">
        <f>($AK$2+(J12+S12)*12*7.57%)*SUM(Fasering!$D$5:$D$6)</f>
        <v>494.44778297404076</v>
      </c>
      <c r="AJ12" s="9">
        <f>($AK$2+(K12+T12)*12*7.57%)*SUM(Fasering!$D$5:$D$7)</f>
        <v>815.63182336890975</v>
      </c>
      <c r="AK12" s="9">
        <f>($AK$2+(L12+U12)*12*7.57%)*SUM(Fasering!$D$5:$D$8)</f>
        <v>1164.1511870219297</v>
      </c>
      <c r="AL12" s="9">
        <f>($AK$2+(M12+V12)*12*7.57%)*SUM(Fasering!$D$5:$D$9)</f>
        <v>1540.0058739331</v>
      </c>
      <c r="AM12" s="9">
        <f>($AK$2+(N12+W12)*12*7.57%)*SUM(Fasering!$D$5:$D$10)</f>
        <v>1942.2588521598977</v>
      </c>
      <c r="AN12" s="86">
        <f>($AK$2+(O12+X12)*12*7.57%)*SUM(Fasering!$D$5:$D$11)</f>
        <v>2372.7227354549996</v>
      </c>
      <c r="AO12" s="5">
        <f>($AK$2+(I12+AA12)*12*7.57%)*SUM(Fasering!$D$5)</f>
        <v>0</v>
      </c>
      <c r="AP12" s="9">
        <f>($AK$2+(J12+AB12)*12*7.57%)*SUM(Fasering!$D$5:$D$6)</f>
        <v>492.92355073626032</v>
      </c>
      <c r="AQ12" s="9">
        <f>($AK$2+(K12+AC12)*12*7.57%)*SUM(Fasering!$D$5:$D$7)</f>
        <v>811.85671759159504</v>
      </c>
      <c r="AR12" s="9">
        <f>($AK$2+(L12+AD12)*12*7.57%)*SUM(Fasering!$D$5:$D$8)</f>
        <v>1157.1216453703619</v>
      </c>
      <c r="AS12" s="9">
        <f>($AK$2+(M12+AE12)*12*7.57%)*SUM(Fasering!$D$5:$D$9)</f>
        <v>1528.7183340725605</v>
      </c>
      <c r="AT12" s="9">
        <f>($AK$2+(N12+AF12)*12*7.57%)*SUM(Fasering!$D$5:$D$10)</f>
        <v>1925.7227052807216</v>
      </c>
      <c r="AU12" s="86">
        <f>($AK$2+(O12+AG12)*12*7.57%)*SUM(Fasering!$D$5:$D$11)</f>
        <v>2349.9237217174996</v>
      </c>
    </row>
    <row r="13" spans="1:47" ht="15" x14ac:dyDescent="0.3">
      <c r="A13" s="32">
        <f t="shared" si="8"/>
        <v>4</v>
      </c>
      <c r="B13" s="125">
        <v>22799.46</v>
      </c>
      <c r="C13" s="126"/>
      <c r="D13" s="125">
        <f t="shared" si="0"/>
        <v>30083.887469999998</v>
      </c>
      <c r="E13" s="127">
        <f t="shared" si="1"/>
        <v>745.76009038197913</v>
      </c>
      <c r="F13" s="125">
        <f t="shared" si="2"/>
        <v>2506.9906224999995</v>
      </c>
      <c r="G13" s="127">
        <f t="shared" si="3"/>
        <v>62.146674198498246</v>
      </c>
      <c r="H13" s="45">
        <f>'L4'!$H$10</f>
        <v>1674.41</v>
      </c>
      <c r="I13" s="45">
        <f>GEW!$E$12+($F13-GEW!$E$12)*SUM(Fasering!$D$5)</f>
        <v>1786.2247433333332</v>
      </c>
      <c r="J13" s="45">
        <f>GEW!$E$12+($F13-GEW!$E$12)*SUM(Fasering!$D$5:$D$6)</f>
        <v>1972.5886304990847</v>
      </c>
      <c r="K13" s="45">
        <f>GEW!$E$12+($F13-GEW!$E$12)*SUM(Fasering!$D$5:$D$7)</f>
        <v>2079.5171041958411</v>
      </c>
      <c r="L13" s="45">
        <f>GEW!$E$12+($F13-GEW!$E$12)*SUM(Fasering!$D$5:$D$8)</f>
        <v>2186.4455778925967</v>
      </c>
      <c r="M13" s="45">
        <f>GEW!$E$12+($F13-GEW!$E$12)*SUM(Fasering!$D$5:$D$9)</f>
        <v>2293.3740515893533</v>
      </c>
      <c r="N13" s="45">
        <f>GEW!$E$12+($F13-GEW!$E$12)*SUM(Fasering!$D$5:$D$10)</f>
        <v>2400.0621488032434</v>
      </c>
      <c r="O13" s="75">
        <f>GEW!$E$12+($F13-GEW!$E$12)*SUM(Fasering!$D$5:$D$11)</f>
        <v>2506.9906224999995</v>
      </c>
      <c r="P13" s="125">
        <f t="shared" si="4"/>
        <v>34.820505416666869</v>
      </c>
      <c r="Q13" s="127">
        <f t="shared" si="5"/>
        <v>0.86317778221232255</v>
      </c>
      <c r="R13" s="45">
        <f>$P13*SUM(Fasering!$D$5)</f>
        <v>0</v>
      </c>
      <c r="S13" s="45">
        <f>$P13*SUM(Fasering!$D$5:$D$6)</f>
        <v>9.0033184562356254</v>
      </c>
      <c r="T13" s="45">
        <f>$P13*SUM(Fasering!$D$5:$D$7)</f>
        <v>14.169078386295881</v>
      </c>
      <c r="U13" s="45">
        <f>$P13*SUM(Fasering!$D$5:$D$8)</f>
        <v>19.334838316356137</v>
      </c>
      <c r="V13" s="45">
        <f>$P13*SUM(Fasering!$D$5:$D$9)</f>
        <v>24.500598246416391</v>
      </c>
      <c r="W13" s="45">
        <f>$P13*SUM(Fasering!$D$5:$D$10)</f>
        <v>29.654745486606618</v>
      </c>
      <c r="X13" s="75">
        <f>$P13*SUM(Fasering!$D$5:$D$11)</f>
        <v>34.820505416666869</v>
      </c>
      <c r="Y13" s="125">
        <f t="shared" si="6"/>
        <v>9.7225158333335404</v>
      </c>
      <c r="Z13" s="127">
        <f t="shared" si="7"/>
        <v>0.24101487195886803</v>
      </c>
      <c r="AA13" s="74">
        <f>$Y13*SUM(Fasering!$D$5)</f>
        <v>0</v>
      </c>
      <c r="AB13" s="45">
        <f>$Y13*SUM(Fasering!$D$5:$D$6)</f>
        <v>2.513889594531741</v>
      </c>
      <c r="AC13" s="45">
        <f>$Y13*SUM(Fasering!$D$5:$D$7)</f>
        <v>3.9562633369637203</v>
      </c>
      <c r="AD13" s="45">
        <f>$Y13*SUM(Fasering!$D$5:$D$8)</f>
        <v>5.3986370793956997</v>
      </c>
      <c r="AE13" s="45">
        <f>$Y13*SUM(Fasering!$D$5:$D$9)</f>
        <v>6.8410108218276786</v>
      </c>
      <c r="AF13" s="45">
        <f>$Y13*SUM(Fasering!$D$5:$D$10)</f>
        <v>8.2801420909015615</v>
      </c>
      <c r="AG13" s="75">
        <f>$Y13*SUM(Fasering!$D$5:$D$11)</f>
        <v>9.7225158333335404</v>
      </c>
      <c r="AH13" s="5">
        <f>($AK$2+(I13+R13)*12*7.57%)*SUM(Fasering!$D$5)</f>
        <v>0</v>
      </c>
      <c r="AI13" s="9">
        <f>($AK$2+(J13+S13)*12*7.57%)*SUM(Fasering!$D$5:$D$6)</f>
        <v>498.81800555178717</v>
      </c>
      <c r="AJ13" s="9">
        <f>($AK$2+(K13+T13)*12*7.57%)*SUM(Fasering!$D$5:$D$7)</f>
        <v>826.45566772311827</v>
      </c>
      <c r="AK13" s="9">
        <f>($AK$2+(L13+U13)*12*7.57%)*SUM(Fasering!$D$5:$D$8)</f>
        <v>1184.3060301458529</v>
      </c>
      <c r="AL13" s="9">
        <f>($AK$2+(M13+V13)*12*7.57%)*SUM(Fasering!$D$5:$D$9)</f>
        <v>1572.369092819991</v>
      </c>
      <c r="AM13" s="9">
        <f>($AK$2+(N13+W13)*12*7.57%)*SUM(Fasering!$D$5:$D$10)</f>
        <v>1989.6706839326882</v>
      </c>
      <c r="AN13" s="86">
        <f>($AK$2+(O13+X13)*12*7.57%)*SUM(Fasering!$D$5:$D$11)</f>
        <v>2438.0912285995</v>
      </c>
      <c r="AO13" s="5">
        <f>($AK$2+(I13+AA13)*12*7.57%)*SUM(Fasering!$D$5)</f>
        <v>0</v>
      </c>
      <c r="AP13" s="9">
        <f>($AK$2+(J13+AB13)*12*7.57%)*SUM(Fasering!$D$5:$D$6)</f>
        <v>497.29377331400673</v>
      </c>
      <c r="AQ13" s="9">
        <f>($AK$2+(K13+AC13)*12*7.57%)*SUM(Fasering!$D$5:$D$7)</f>
        <v>822.68056194580367</v>
      </c>
      <c r="AR13" s="9">
        <f>($AK$2+(L13+AD13)*12*7.57%)*SUM(Fasering!$D$5:$D$8)</f>
        <v>1177.2764884942849</v>
      </c>
      <c r="AS13" s="9">
        <f>($AK$2+(M13+AE13)*12*7.57%)*SUM(Fasering!$D$5:$D$9)</f>
        <v>1561.0815529594518</v>
      </c>
      <c r="AT13" s="9">
        <f>($AK$2+(N13+AF13)*12*7.57%)*SUM(Fasering!$D$5:$D$10)</f>
        <v>1973.1345370535118</v>
      </c>
      <c r="AU13" s="86">
        <f>($AK$2+(O13+AG13)*12*7.57%)*SUM(Fasering!$D$5:$D$11)</f>
        <v>2415.292214862</v>
      </c>
    </row>
    <row r="14" spans="1:47" ht="15" x14ac:dyDescent="0.3">
      <c r="A14" s="32">
        <f t="shared" si="8"/>
        <v>5</v>
      </c>
      <c r="B14" s="125">
        <v>22807.51</v>
      </c>
      <c r="C14" s="126"/>
      <c r="D14" s="125">
        <f t="shared" si="0"/>
        <v>30094.509444999996</v>
      </c>
      <c r="E14" s="127">
        <f t="shared" si="1"/>
        <v>746.0234022642594</v>
      </c>
      <c r="F14" s="125">
        <f t="shared" si="2"/>
        <v>2507.8757870833329</v>
      </c>
      <c r="G14" s="127">
        <f t="shared" si="3"/>
        <v>62.168616855354941</v>
      </c>
      <c r="H14" s="45">
        <f>'L4'!$H$10</f>
        <v>1674.41</v>
      </c>
      <c r="I14" s="45">
        <f>GEW!$E$12+($F14-GEW!$E$12)*SUM(Fasering!$D$5)</f>
        <v>1786.2247433333332</v>
      </c>
      <c r="J14" s="45">
        <f>GEW!$E$12+($F14-GEW!$E$12)*SUM(Fasering!$D$5:$D$6)</f>
        <v>1972.8175019222467</v>
      </c>
      <c r="K14" s="45">
        <f>GEW!$E$12+($F14-GEW!$E$12)*SUM(Fasering!$D$5:$D$7)</f>
        <v>2079.8772932917755</v>
      </c>
      <c r="L14" s="45">
        <f>GEW!$E$12+($F14-GEW!$E$12)*SUM(Fasering!$D$5:$D$8)</f>
        <v>2186.9370846613047</v>
      </c>
      <c r="M14" s="45">
        <f>GEW!$E$12+($F14-GEW!$E$12)*SUM(Fasering!$D$5:$D$9)</f>
        <v>2293.9968760308338</v>
      </c>
      <c r="N14" s="45">
        <f>GEW!$E$12+($F14-GEW!$E$12)*SUM(Fasering!$D$5:$D$10)</f>
        <v>2400.8159957138041</v>
      </c>
      <c r="O14" s="75">
        <f>GEW!$E$12+($F14-GEW!$E$12)*SUM(Fasering!$D$5:$D$11)</f>
        <v>2507.8757870833329</v>
      </c>
      <c r="P14" s="125">
        <f t="shared" si="4"/>
        <v>33.935340833333619</v>
      </c>
      <c r="Q14" s="127">
        <f t="shared" si="5"/>
        <v>0.84123512535563105</v>
      </c>
      <c r="R14" s="45">
        <f>$P14*SUM(Fasering!$D$5)</f>
        <v>0</v>
      </c>
      <c r="S14" s="45">
        <f>$P14*SUM(Fasering!$D$5:$D$6)</f>
        <v>8.7744470330736917</v>
      </c>
      <c r="T14" s="45">
        <f>$P14*SUM(Fasering!$D$5:$D$7)</f>
        <v>13.80888929036109</v>
      </c>
      <c r="U14" s="45">
        <f>$P14*SUM(Fasering!$D$5:$D$8)</f>
        <v>18.843331547648489</v>
      </c>
      <c r="V14" s="45">
        <f>$P14*SUM(Fasering!$D$5:$D$9)</f>
        <v>23.877773804935885</v>
      </c>
      <c r="W14" s="45">
        <f>$P14*SUM(Fasering!$D$5:$D$10)</f>
        <v>28.900898576046224</v>
      </c>
      <c r="X14" s="75">
        <f>$P14*SUM(Fasering!$D$5:$D$11)</f>
        <v>33.935340833333619</v>
      </c>
      <c r="Y14" s="125">
        <f t="shared" si="6"/>
        <v>8.8373512500002871</v>
      </c>
      <c r="Z14" s="127">
        <f t="shared" si="7"/>
        <v>0.21907221510217642</v>
      </c>
      <c r="AA14" s="74">
        <f>$Y14*SUM(Fasering!$D$5)</f>
        <v>0</v>
      </c>
      <c r="AB14" s="45">
        <f>$Y14*SUM(Fasering!$D$5:$D$6)</f>
        <v>2.2850181713698063</v>
      </c>
      <c r="AC14" s="45">
        <f>$Y14*SUM(Fasering!$D$5:$D$7)</f>
        <v>3.5960742410289273</v>
      </c>
      <c r="AD14" s="45">
        <f>$Y14*SUM(Fasering!$D$5:$D$8)</f>
        <v>4.9071303106880482</v>
      </c>
      <c r="AE14" s="45">
        <f>$Y14*SUM(Fasering!$D$5:$D$9)</f>
        <v>6.2181863803471691</v>
      </c>
      <c r="AF14" s="45">
        <f>$Y14*SUM(Fasering!$D$5:$D$10)</f>
        <v>7.5262951803411671</v>
      </c>
      <c r="AG14" s="75">
        <f>$Y14*SUM(Fasering!$D$5:$D$11)</f>
        <v>8.8373512500002871</v>
      </c>
      <c r="AH14" s="5">
        <f>($AK$2+(I14+R14)*12*7.57%)*SUM(Fasering!$D$5)</f>
        <v>0</v>
      </c>
      <c r="AI14" s="9">
        <f>($AK$2+(J14+S14)*12*7.57%)*SUM(Fasering!$D$5:$D$6)</f>
        <v>498.81800555178717</v>
      </c>
      <c r="AJ14" s="9">
        <f>($AK$2+(K14+T14)*12*7.57%)*SUM(Fasering!$D$5:$D$7)</f>
        <v>826.45566772311827</v>
      </c>
      <c r="AK14" s="9">
        <f>($AK$2+(L14+U14)*12*7.57%)*SUM(Fasering!$D$5:$D$8)</f>
        <v>1184.3060301458529</v>
      </c>
      <c r="AL14" s="9">
        <f>($AK$2+(M14+V14)*12*7.57%)*SUM(Fasering!$D$5:$D$9)</f>
        <v>1572.369092819991</v>
      </c>
      <c r="AM14" s="9">
        <f>($AK$2+(N14+W14)*12*7.57%)*SUM(Fasering!$D$5:$D$10)</f>
        <v>1989.6706839326882</v>
      </c>
      <c r="AN14" s="86">
        <f>($AK$2+(O14+X14)*12*7.57%)*SUM(Fasering!$D$5:$D$11)</f>
        <v>2438.0912285995</v>
      </c>
      <c r="AO14" s="5">
        <f>($AK$2+(I14+AA14)*12*7.57%)*SUM(Fasering!$D$5)</f>
        <v>0</v>
      </c>
      <c r="AP14" s="9">
        <f>($AK$2+(J14+AB14)*12*7.57%)*SUM(Fasering!$D$5:$D$6)</f>
        <v>497.29377331400673</v>
      </c>
      <c r="AQ14" s="9">
        <f>($AK$2+(K14+AC14)*12*7.57%)*SUM(Fasering!$D$5:$D$7)</f>
        <v>822.68056194580333</v>
      </c>
      <c r="AR14" s="9">
        <f>($AK$2+(L14+AD14)*12*7.57%)*SUM(Fasering!$D$5:$D$8)</f>
        <v>1177.2764884942851</v>
      </c>
      <c r="AS14" s="9">
        <f>($AK$2+(M14+AE14)*12*7.57%)*SUM(Fasering!$D$5:$D$9)</f>
        <v>1561.0815529594518</v>
      </c>
      <c r="AT14" s="9">
        <f>($AK$2+(N14+AF14)*12*7.57%)*SUM(Fasering!$D$5:$D$10)</f>
        <v>1973.1345370535123</v>
      </c>
      <c r="AU14" s="86">
        <f>($AK$2+(O14+AG14)*12*7.57%)*SUM(Fasering!$D$5:$D$11)</f>
        <v>2415.292214862</v>
      </c>
    </row>
    <row r="15" spans="1:47" ht="15" x14ac:dyDescent="0.3">
      <c r="A15" s="32">
        <f t="shared" si="8"/>
        <v>6</v>
      </c>
      <c r="B15" s="125">
        <v>23939.58</v>
      </c>
      <c r="C15" s="126"/>
      <c r="D15" s="125">
        <f t="shared" si="0"/>
        <v>31588.275809999999</v>
      </c>
      <c r="E15" s="127">
        <f t="shared" si="1"/>
        <v>783.05290320501535</v>
      </c>
      <c r="F15" s="125">
        <f t="shared" si="2"/>
        <v>2632.3563174999999</v>
      </c>
      <c r="G15" s="127">
        <f t="shared" si="3"/>
        <v>65.254408600417946</v>
      </c>
      <c r="H15" s="45">
        <f>'L4'!$H$10</f>
        <v>1674.41</v>
      </c>
      <c r="I15" s="45">
        <f>GEW!$E$12+($F15-GEW!$E$12)*SUM(Fasering!$D$5)</f>
        <v>1786.2247433333332</v>
      </c>
      <c r="J15" s="45">
        <f>GEW!$E$12+($F15-GEW!$E$12)*SUM(Fasering!$D$5:$D$6)</f>
        <v>2005.0036475146635</v>
      </c>
      <c r="K15" s="45">
        <f>GEW!$E$12+($F15-GEW!$E$12)*SUM(Fasering!$D$5:$D$7)</f>
        <v>2130.5306187371098</v>
      </c>
      <c r="L15" s="45">
        <f>GEW!$E$12+($F15-GEW!$E$12)*SUM(Fasering!$D$5:$D$8)</f>
        <v>2256.057589959556</v>
      </c>
      <c r="M15" s="45">
        <f>GEW!$E$12+($F15-GEW!$E$12)*SUM(Fasering!$D$5:$D$9)</f>
        <v>2381.5845611820023</v>
      </c>
      <c r="N15" s="45">
        <f>GEW!$E$12+($F15-GEW!$E$12)*SUM(Fasering!$D$5:$D$10)</f>
        <v>2506.8293462775537</v>
      </c>
      <c r="O15" s="75">
        <f>GEW!$E$12+($F15-GEW!$E$12)*SUM(Fasering!$D$5:$D$11)</f>
        <v>2632.3563174999999</v>
      </c>
      <c r="P15" s="125">
        <f t="shared" si="4"/>
        <v>0</v>
      </c>
      <c r="Q15" s="127">
        <f t="shared" si="5"/>
        <v>0</v>
      </c>
      <c r="R15" s="45">
        <f>$P15*SUM(Fasering!$D$5)</f>
        <v>0</v>
      </c>
      <c r="S15" s="45">
        <f>$P15*SUM(Fasering!$D$5:$D$6)</f>
        <v>0</v>
      </c>
      <c r="T15" s="45">
        <f>$P15*SUM(Fasering!$D$5:$D$7)</f>
        <v>0</v>
      </c>
      <c r="U15" s="45">
        <f>$P15*SUM(Fasering!$D$5:$D$8)</f>
        <v>0</v>
      </c>
      <c r="V15" s="45">
        <f>$P15*SUM(Fasering!$D$5:$D$9)</f>
        <v>0</v>
      </c>
      <c r="W15" s="45">
        <f>$P15*SUM(Fasering!$D$5:$D$10)</f>
        <v>0</v>
      </c>
      <c r="X15" s="75">
        <f>$P15*SUM(Fasering!$D$5:$D$11)</f>
        <v>0</v>
      </c>
      <c r="Y15" s="125">
        <f t="shared" si="6"/>
        <v>0</v>
      </c>
      <c r="Z15" s="127">
        <f t="shared" si="7"/>
        <v>0</v>
      </c>
      <c r="AA15" s="74">
        <f>$Y15*SUM(Fasering!$D$5)</f>
        <v>0</v>
      </c>
      <c r="AB15" s="45">
        <f>$Y15*SUM(Fasering!$D$5:$D$6)</f>
        <v>0</v>
      </c>
      <c r="AC15" s="45">
        <f>$Y15*SUM(Fasering!$D$5:$D$7)</f>
        <v>0</v>
      </c>
      <c r="AD15" s="45">
        <f>$Y15*SUM(Fasering!$D$5:$D$8)</f>
        <v>0</v>
      </c>
      <c r="AE15" s="45">
        <f>$Y15*SUM(Fasering!$D$5:$D$9)</f>
        <v>0</v>
      </c>
      <c r="AF15" s="45">
        <f>$Y15*SUM(Fasering!$D$5:$D$10)</f>
        <v>0</v>
      </c>
      <c r="AG15" s="75">
        <f>$Y15*SUM(Fasering!$D$5:$D$11)</f>
        <v>0</v>
      </c>
      <c r="AH15" s="5">
        <f>($AK$2+(I15+R15)*12*7.57%)*SUM(Fasering!$D$5)</f>
        <v>0</v>
      </c>
      <c r="AI15" s="9">
        <f>($AK$2+(J15+S15)*12*7.57%)*SUM(Fasering!$D$5:$D$6)</f>
        <v>504.31692794477846</v>
      </c>
      <c r="AJ15" s="9">
        <f>($AK$2+(K15+T15)*12*7.57%)*SUM(Fasering!$D$5:$D$7)</f>
        <v>840.07499237735624</v>
      </c>
      <c r="AK15" s="9">
        <f>($AK$2+(L15+U15)*12*7.57%)*SUM(Fasering!$D$5:$D$8)</f>
        <v>1209.6662758106218</v>
      </c>
      <c r="AL15" s="9">
        <f>($AK$2+(M15+V15)*12*7.57%)*SUM(Fasering!$D$5:$D$9)</f>
        <v>1613.0907782445747</v>
      </c>
      <c r="AM15" s="9">
        <f>($AK$2+(N15+W15)*12*7.57%)*SUM(Fasering!$D$5:$D$10)</f>
        <v>2049.3275958610902</v>
      </c>
      <c r="AN15" s="86">
        <f>($AK$2+(O15+X15)*12*7.57%)*SUM(Fasering!$D$5:$D$11)</f>
        <v>2520.342478817</v>
      </c>
      <c r="AO15" s="5">
        <f>($AK$2+(I15+AA15)*12*7.57%)*SUM(Fasering!$D$5)</f>
        <v>0</v>
      </c>
      <c r="AP15" s="9">
        <f>($AK$2+(J15+AB15)*12*7.57%)*SUM(Fasering!$D$5:$D$6)</f>
        <v>504.31692794477846</v>
      </c>
      <c r="AQ15" s="9">
        <f>($AK$2+(K15+AC15)*12*7.57%)*SUM(Fasering!$D$5:$D$7)</f>
        <v>840.07499237735624</v>
      </c>
      <c r="AR15" s="9">
        <f>($AK$2+(L15+AD15)*12*7.57%)*SUM(Fasering!$D$5:$D$8)</f>
        <v>1209.6662758106218</v>
      </c>
      <c r="AS15" s="9">
        <f>($AK$2+(M15+AE15)*12*7.57%)*SUM(Fasering!$D$5:$D$9)</f>
        <v>1613.0907782445747</v>
      </c>
      <c r="AT15" s="9">
        <f>($AK$2+(N15+AF15)*12*7.57%)*SUM(Fasering!$D$5:$D$10)</f>
        <v>2049.3275958610902</v>
      </c>
      <c r="AU15" s="86">
        <f>($AK$2+(O15+AG15)*12*7.57%)*SUM(Fasering!$D$5:$D$11)</f>
        <v>2520.342478817</v>
      </c>
    </row>
    <row r="16" spans="1:47" ht="15" x14ac:dyDescent="0.3">
      <c r="A16" s="32">
        <f t="shared" si="8"/>
        <v>7</v>
      </c>
      <c r="B16" s="125">
        <v>23947.66</v>
      </c>
      <c r="C16" s="126"/>
      <c r="D16" s="125">
        <f t="shared" si="0"/>
        <v>31598.937369999996</v>
      </c>
      <c r="E16" s="127">
        <f t="shared" si="1"/>
        <v>783.31719637381343</v>
      </c>
      <c r="F16" s="125">
        <f t="shared" si="2"/>
        <v>2633.2447808333332</v>
      </c>
      <c r="G16" s="127">
        <f t="shared" si="3"/>
        <v>65.276433031151129</v>
      </c>
      <c r="H16" s="45">
        <f>'L4'!$H$10</f>
        <v>1674.41</v>
      </c>
      <c r="I16" s="45">
        <f>GEW!$E$12+($F16-GEW!$E$12)*SUM(Fasering!$D$5)</f>
        <v>1786.2247433333332</v>
      </c>
      <c r="J16" s="45">
        <f>GEW!$E$12+($F16-GEW!$E$12)*SUM(Fasering!$D$5:$D$6)</f>
        <v>2005.2333718748062</v>
      </c>
      <c r="K16" s="45">
        <f>GEW!$E$12+($F16-GEW!$E$12)*SUM(Fasering!$D$5:$D$7)</f>
        <v>2130.8921501526565</v>
      </c>
      <c r="L16" s="45">
        <f>GEW!$E$12+($F16-GEW!$E$12)*SUM(Fasering!$D$5:$D$8)</f>
        <v>2256.5509284305072</v>
      </c>
      <c r="M16" s="45">
        <f>GEW!$E$12+($F16-GEW!$E$12)*SUM(Fasering!$D$5:$D$9)</f>
        <v>2382.2097067083578</v>
      </c>
      <c r="N16" s="45">
        <f>GEW!$E$12+($F16-GEW!$E$12)*SUM(Fasering!$D$5:$D$10)</f>
        <v>2507.586002555483</v>
      </c>
      <c r="O16" s="75">
        <f>GEW!$E$12+($F16-GEW!$E$12)*SUM(Fasering!$D$5:$D$11)</f>
        <v>2633.2447808333332</v>
      </c>
      <c r="P16" s="125">
        <f t="shared" si="4"/>
        <v>0</v>
      </c>
      <c r="Q16" s="127">
        <f t="shared" si="5"/>
        <v>0</v>
      </c>
      <c r="R16" s="45">
        <f>$P16*SUM(Fasering!$D$5)</f>
        <v>0</v>
      </c>
      <c r="S16" s="45">
        <f>$P16*SUM(Fasering!$D$5:$D$6)</f>
        <v>0</v>
      </c>
      <c r="T16" s="45">
        <f>$P16*SUM(Fasering!$D$5:$D$7)</f>
        <v>0</v>
      </c>
      <c r="U16" s="45">
        <f>$P16*SUM(Fasering!$D$5:$D$8)</f>
        <v>0</v>
      </c>
      <c r="V16" s="45">
        <f>$P16*SUM(Fasering!$D$5:$D$9)</f>
        <v>0</v>
      </c>
      <c r="W16" s="45">
        <f>$P16*SUM(Fasering!$D$5:$D$10)</f>
        <v>0</v>
      </c>
      <c r="X16" s="75">
        <f>$P16*SUM(Fasering!$D$5:$D$11)</f>
        <v>0</v>
      </c>
      <c r="Y16" s="125">
        <f t="shared" si="6"/>
        <v>0</v>
      </c>
      <c r="Z16" s="127">
        <f t="shared" si="7"/>
        <v>0</v>
      </c>
      <c r="AA16" s="74">
        <f>$Y16*SUM(Fasering!$D$5)</f>
        <v>0</v>
      </c>
      <c r="AB16" s="45">
        <f>$Y16*SUM(Fasering!$D$5:$D$6)</f>
        <v>0</v>
      </c>
      <c r="AC16" s="45">
        <f>$Y16*SUM(Fasering!$D$5:$D$7)</f>
        <v>0</v>
      </c>
      <c r="AD16" s="45">
        <f>$Y16*SUM(Fasering!$D$5:$D$8)</f>
        <v>0</v>
      </c>
      <c r="AE16" s="45">
        <f>$Y16*SUM(Fasering!$D$5:$D$9)</f>
        <v>0</v>
      </c>
      <c r="AF16" s="45">
        <f>$Y16*SUM(Fasering!$D$5:$D$10)</f>
        <v>0</v>
      </c>
      <c r="AG16" s="75">
        <f>$Y16*SUM(Fasering!$D$5:$D$11)</f>
        <v>0</v>
      </c>
      <c r="AH16" s="5">
        <f>($AK$2+(I16+R16)*12*7.57%)*SUM(Fasering!$D$5)</f>
        <v>0</v>
      </c>
      <c r="AI16" s="9">
        <f>($AK$2+(J16+S16)*12*7.57%)*SUM(Fasering!$D$5:$D$6)</f>
        <v>504.37088543210052</v>
      </c>
      <c r="AJ16" s="9">
        <f>($AK$2+(K16+T16)*12*7.57%)*SUM(Fasering!$D$5:$D$7)</f>
        <v>840.20863029490579</v>
      </c>
      <c r="AK16" s="9">
        <f>($AK$2+(L16+U16)*12*7.57%)*SUM(Fasering!$D$5:$D$8)</f>
        <v>1209.9151200452095</v>
      </c>
      <c r="AL16" s="9">
        <f>($AK$2+(M16+V16)*12*7.57%)*SUM(Fasering!$D$5:$D$9)</f>
        <v>1613.4903546830114</v>
      </c>
      <c r="AM16" s="9">
        <f>($AK$2+(N16+W16)*12*7.57%)*SUM(Fasering!$D$5:$D$10)</f>
        <v>2049.9129718382374</v>
      </c>
      <c r="AN16" s="86">
        <f>($AK$2+(O16+X16)*12*7.57%)*SUM(Fasering!$D$5:$D$11)</f>
        <v>2521.149558909</v>
      </c>
      <c r="AO16" s="5">
        <f>($AK$2+(I16+AA16)*12*7.57%)*SUM(Fasering!$D$5)</f>
        <v>0</v>
      </c>
      <c r="AP16" s="9">
        <f>($AK$2+(J16+AB16)*12*7.57%)*SUM(Fasering!$D$5:$D$6)</f>
        <v>504.37088543210052</v>
      </c>
      <c r="AQ16" s="9">
        <f>($AK$2+(K16+AC16)*12*7.57%)*SUM(Fasering!$D$5:$D$7)</f>
        <v>840.20863029490579</v>
      </c>
      <c r="AR16" s="9">
        <f>($AK$2+(L16+AD16)*12*7.57%)*SUM(Fasering!$D$5:$D$8)</f>
        <v>1209.9151200452095</v>
      </c>
      <c r="AS16" s="9">
        <f>($AK$2+(M16+AE16)*12*7.57%)*SUM(Fasering!$D$5:$D$9)</f>
        <v>1613.4903546830114</v>
      </c>
      <c r="AT16" s="9">
        <f>($AK$2+(N16+AF16)*12*7.57%)*SUM(Fasering!$D$5:$D$10)</f>
        <v>2049.9129718382374</v>
      </c>
      <c r="AU16" s="86">
        <f>($AK$2+(O16+AG16)*12*7.57%)*SUM(Fasering!$D$5:$D$11)</f>
        <v>2521.149558909</v>
      </c>
    </row>
    <row r="17" spans="1:47" ht="15" x14ac:dyDescent="0.3">
      <c r="A17" s="32">
        <f t="shared" si="8"/>
        <v>8</v>
      </c>
      <c r="B17" s="125">
        <v>25079.74</v>
      </c>
      <c r="C17" s="126"/>
      <c r="D17" s="125">
        <f t="shared" si="0"/>
        <v>33092.716930000002</v>
      </c>
      <c r="E17" s="127">
        <f t="shared" si="1"/>
        <v>820.34702441007539</v>
      </c>
      <c r="F17" s="125">
        <f t="shared" si="2"/>
        <v>2757.7264108333334</v>
      </c>
      <c r="G17" s="127">
        <f t="shared" si="3"/>
        <v>68.362252034172954</v>
      </c>
      <c r="H17" s="45">
        <f>'L4'!$H$10</f>
        <v>1674.41</v>
      </c>
      <c r="I17" s="45">
        <f>GEW!$E$12+($F17-GEW!$E$12)*SUM(Fasering!$D$5)</f>
        <v>1786.2247433333332</v>
      </c>
      <c r="J17" s="45">
        <f>GEW!$E$12+($F17-GEW!$E$12)*SUM(Fasering!$D$5:$D$6)</f>
        <v>2037.41980177955</v>
      </c>
      <c r="K17" s="45">
        <f>GEW!$E$12+($F17-GEW!$E$12)*SUM(Fasering!$D$5:$D$7)</f>
        <v>2181.5459230378615</v>
      </c>
      <c r="L17" s="45">
        <f>GEW!$E$12+($F17-GEW!$E$12)*SUM(Fasering!$D$5:$D$8)</f>
        <v>2325.6720442961728</v>
      </c>
      <c r="M17" s="45">
        <f>GEW!$E$12+($F17-GEW!$E$12)*SUM(Fasering!$D$5:$D$9)</f>
        <v>2469.7981655544845</v>
      </c>
      <c r="N17" s="45">
        <f>GEW!$E$12+($F17-GEW!$E$12)*SUM(Fasering!$D$5:$D$10)</f>
        <v>2613.6002895750221</v>
      </c>
      <c r="O17" s="75">
        <f>GEW!$E$12+($F17-GEW!$E$12)*SUM(Fasering!$D$5:$D$11)</f>
        <v>2757.7264108333334</v>
      </c>
      <c r="P17" s="125">
        <f t="shared" si="4"/>
        <v>0</v>
      </c>
      <c r="Q17" s="127">
        <f t="shared" si="5"/>
        <v>0</v>
      </c>
      <c r="R17" s="45">
        <f>$P17*SUM(Fasering!$D$5)</f>
        <v>0</v>
      </c>
      <c r="S17" s="45">
        <f>$P17*SUM(Fasering!$D$5:$D$6)</f>
        <v>0</v>
      </c>
      <c r="T17" s="45">
        <f>$P17*SUM(Fasering!$D$5:$D$7)</f>
        <v>0</v>
      </c>
      <c r="U17" s="45">
        <f>$P17*SUM(Fasering!$D$5:$D$8)</f>
        <v>0</v>
      </c>
      <c r="V17" s="45">
        <f>$P17*SUM(Fasering!$D$5:$D$9)</f>
        <v>0</v>
      </c>
      <c r="W17" s="45">
        <f>$P17*SUM(Fasering!$D$5:$D$10)</f>
        <v>0</v>
      </c>
      <c r="X17" s="75">
        <f>$P17*SUM(Fasering!$D$5:$D$11)</f>
        <v>0</v>
      </c>
      <c r="Y17" s="125">
        <f t="shared" si="6"/>
        <v>0</v>
      </c>
      <c r="Z17" s="127">
        <f t="shared" si="7"/>
        <v>0</v>
      </c>
      <c r="AA17" s="74">
        <f>$Y17*SUM(Fasering!$D$5)</f>
        <v>0</v>
      </c>
      <c r="AB17" s="45">
        <f>$Y17*SUM(Fasering!$D$5:$D$6)</f>
        <v>0</v>
      </c>
      <c r="AC17" s="45">
        <f>$Y17*SUM(Fasering!$D$5:$D$7)</f>
        <v>0</v>
      </c>
      <c r="AD17" s="45">
        <f>$Y17*SUM(Fasering!$D$5:$D$8)</f>
        <v>0</v>
      </c>
      <c r="AE17" s="45">
        <f>$Y17*SUM(Fasering!$D$5:$D$9)</f>
        <v>0</v>
      </c>
      <c r="AF17" s="45">
        <f>$Y17*SUM(Fasering!$D$5:$D$10)</f>
        <v>0</v>
      </c>
      <c r="AG17" s="75">
        <f>$Y17*SUM(Fasering!$D$5:$D$11)</f>
        <v>0</v>
      </c>
      <c r="AH17" s="5">
        <f>($AK$2+(I17+R17)*12*7.57%)*SUM(Fasering!$D$5)</f>
        <v>0</v>
      </c>
      <c r="AI17" s="9">
        <f>($AK$2+(J17+S17)*12*7.57%)*SUM(Fasering!$D$5:$D$6)</f>
        <v>511.93081021521749</v>
      </c>
      <c r="AJ17" s="9">
        <f>($AK$2+(K17+T17)*12*7.57%)*SUM(Fasering!$D$5:$D$7)</f>
        <v>858.93249337653765</v>
      </c>
      <c r="AK17" s="9">
        <f>($AK$2+(L17+U17)*12*7.57%)*SUM(Fasering!$D$5:$D$8)</f>
        <v>1244.780414734834</v>
      </c>
      <c r="AL17" s="9">
        <f>($AK$2+(M17+V17)*12*7.57%)*SUM(Fasering!$D$5:$D$9)</f>
        <v>1669.4745742901068</v>
      </c>
      <c r="AM17" s="9">
        <f>($AK$2+(N17+W17)*12*7.57%)*SUM(Fasering!$D$5:$D$10)</f>
        <v>2131.9293624580746</v>
      </c>
      <c r="AN17" s="86">
        <f>($AK$2+(O17+X17)*12*7.57%)*SUM(Fasering!$D$5:$D$11)</f>
        <v>2634.2286716010003</v>
      </c>
      <c r="AO17" s="5">
        <f>($AK$2+(I17+AA17)*12*7.57%)*SUM(Fasering!$D$5)</f>
        <v>0</v>
      </c>
      <c r="AP17" s="9">
        <f>($AK$2+(J17+AB17)*12*7.57%)*SUM(Fasering!$D$5:$D$6)</f>
        <v>511.93081021521749</v>
      </c>
      <c r="AQ17" s="9">
        <f>($AK$2+(K17+AC17)*12*7.57%)*SUM(Fasering!$D$5:$D$7)</f>
        <v>858.93249337653765</v>
      </c>
      <c r="AR17" s="9">
        <f>($AK$2+(L17+AD17)*12*7.57%)*SUM(Fasering!$D$5:$D$8)</f>
        <v>1244.780414734834</v>
      </c>
      <c r="AS17" s="9">
        <f>($AK$2+(M17+AE17)*12*7.57%)*SUM(Fasering!$D$5:$D$9)</f>
        <v>1669.4745742901068</v>
      </c>
      <c r="AT17" s="9">
        <f>($AK$2+(N17+AF17)*12*7.57%)*SUM(Fasering!$D$5:$D$10)</f>
        <v>2131.9293624580746</v>
      </c>
      <c r="AU17" s="86">
        <f>($AK$2+(O17+AG17)*12*7.57%)*SUM(Fasering!$D$5:$D$11)</f>
        <v>2634.2286716010003</v>
      </c>
    </row>
    <row r="18" spans="1:47" ht="15" x14ac:dyDescent="0.3">
      <c r="A18" s="32">
        <f t="shared" si="8"/>
        <v>9</v>
      </c>
      <c r="B18" s="125">
        <v>25090.27</v>
      </c>
      <c r="C18" s="126"/>
      <c r="D18" s="125">
        <f t="shared" si="0"/>
        <v>33106.611265</v>
      </c>
      <c r="E18" s="127">
        <f t="shared" si="1"/>
        <v>820.69145597782835</v>
      </c>
      <c r="F18" s="125">
        <f t="shared" si="2"/>
        <v>2758.8842720833331</v>
      </c>
      <c r="G18" s="127">
        <f t="shared" si="3"/>
        <v>68.390954664819034</v>
      </c>
      <c r="H18" s="45">
        <f>'L4'!$H$10</f>
        <v>1674.41</v>
      </c>
      <c r="I18" s="45">
        <f>GEW!$E$12+($F18-GEW!$E$12)*SUM(Fasering!$D$5)</f>
        <v>1786.2247433333332</v>
      </c>
      <c r="J18" s="45">
        <f>GEW!$E$12+($F18-GEW!$E$12)*SUM(Fasering!$D$5:$D$6)</f>
        <v>2037.7191826597852</v>
      </c>
      <c r="K18" s="45">
        <f>GEW!$E$12+($F18-GEW!$E$12)*SUM(Fasering!$D$5:$D$7)</f>
        <v>2182.0170772217361</v>
      </c>
      <c r="L18" s="45">
        <f>GEW!$E$12+($F18-GEW!$E$12)*SUM(Fasering!$D$5:$D$8)</f>
        <v>2326.3149717836873</v>
      </c>
      <c r="M18" s="45">
        <f>GEW!$E$12+($F18-GEW!$E$12)*SUM(Fasering!$D$5:$D$9)</f>
        <v>2470.6128663456384</v>
      </c>
      <c r="N18" s="45">
        <f>GEW!$E$12+($F18-GEW!$E$12)*SUM(Fasering!$D$5:$D$10)</f>
        <v>2614.586377521382</v>
      </c>
      <c r="O18" s="75">
        <f>GEW!$E$12+($F18-GEW!$E$12)*SUM(Fasering!$D$5:$D$11)</f>
        <v>2758.8842720833331</v>
      </c>
      <c r="P18" s="125">
        <f t="shared" si="4"/>
        <v>0</v>
      </c>
      <c r="Q18" s="127">
        <f t="shared" si="5"/>
        <v>0</v>
      </c>
      <c r="R18" s="45">
        <f>$P18*SUM(Fasering!$D$5)</f>
        <v>0</v>
      </c>
      <c r="S18" s="45">
        <f>$P18*SUM(Fasering!$D$5:$D$6)</f>
        <v>0</v>
      </c>
      <c r="T18" s="45">
        <f>$P18*SUM(Fasering!$D$5:$D$7)</f>
        <v>0</v>
      </c>
      <c r="U18" s="45">
        <f>$P18*SUM(Fasering!$D$5:$D$8)</f>
        <v>0</v>
      </c>
      <c r="V18" s="45">
        <f>$P18*SUM(Fasering!$D$5:$D$9)</f>
        <v>0</v>
      </c>
      <c r="W18" s="45">
        <f>$P18*SUM(Fasering!$D$5:$D$10)</f>
        <v>0</v>
      </c>
      <c r="X18" s="75">
        <f>$P18*SUM(Fasering!$D$5:$D$11)</f>
        <v>0</v>
      </c>
      <c r="Y18" s="125">
        <f t="shared" si="6"/>
        <v>0</v>
      </c>
      <c r="Z18" s="127">
        <f t="shared" si="7"/>
        <v>0</v>
      </c>
      <c r="AA18" s="74">
        <f>$Y18*SUM(Fasering!$D$5)</f>
        <v>0</v>
      </c>
      <c r="AB18" s="45">
        <f>$Y18*SUM(Fasering!$D$5:$D$6)</f>
        <v>0</v>
      </c>
      <c r="AC18" s="45">
        <f>$Y18*SUM(Fasering!$D$5:$D$7)</f>
        <v>0</v>
      </c>
      <c r="AD18" s="45">
        <f>$Y18*SUM(Fasering!$D$5:$D$8)</f>
        <v>0</v>
      </c>
      <c r="AE18" s="45">
        <f>$Y18*SUM(Fasering!$D$5:$D$9)</f>
        <v>0</v>
      </c>
      <c r="AF18" s="45">
        <f>$Y18*SUM(Fasering!$D$5:$D$10)</f>
        <v>0</v>
      </c>
      <c r="AG18" s="75">
        <f>$Y18*SUM(Fasering!$D$5:$D$11)</f>
        <v>0</v>
      </c>
      <c r="AH18" s="5">
        <f>($AK$2+(I18+R18)*12*7.57%)*SUM(Fasering!$D$5)</f>
        <v>0</v>
      </c>
      <c r="AI18" s="9">
        <f>($AK$2+(J18+S18)*12*7.57%)*SUM(Fasering!$D$5:$D$6)</f>
        <v>512.00112857431418</v>
      </c>
      <c r="AJ18" s="9">
        <f>($AK$2+(K18+T18)*12*7.57%)*SUM(Fasering!$D$5:$D$7)</f>
        <v>859.10665269235403</v>
      </c>
      <c r="AK18" s="9">
        <f>($AK$2+(L18+U18)*12*7.57%)*SUM(Fasering!$D$5:$D$8)</f>
        <v>1245.1047129761967</v>
      </c>
      <c r="AL18" s="9">
        <f>($AK$2+(M18+V18)*12*7.57%)*SUM(Fasering!$D$5:$D$9)</f>
        <v>1669.9953094258415</v>
      </c>
      <c r="AM18" s="9">
        <f>($AK$2+(N18+W18)*12*7.57%)*SUM(Fasering!$D$5:$D$10)</f>
        <v>2132.692234863935</v>
      </c>
      <c r="AN18" s="86">
        <f>($AK$2+(O18+X18)*12*7.57%)*SUM(Fasering!$D$5:$D$11)</f>
        <v>2635.2804727605003</v>
      </c>
      <c r="AO18" s="5">
        <f>($AK$2+(I18+AA18)*12*7.57%)*SUM(Fasering!$D$5)</f>
        <v>0</v>
      </c>
      <c r="AP18" s="9">
        <f>($AK$2+(J18+AB18)*12*7.57%)*SUM(Fasering!$D$5:$D$6)</f>
        <v>512.00112857431418</v>
      </c>
      <c r="AQ18" s="9">
        <f>($AK$2+(K18+AC18)*12*7.57%)*SUM(Fasering!$D$5:$D$7)</f>
        <v>859.10665269235403</v>
      </c>
      <c r="AR18" s="9">
        <f>($AK$2+(L18+AD18)*12*7.57%)*SUM(Fasering!$D$5:$D$8)</f>
        <v>1245.1047129761967</v>
      </c>
      <c r="AS18" s="9">
        <f>($AK$2+(M18+AE18)*12*7.57%)*SUM(Fasering!$D$5:$D$9)</f>
        <v>1669.9953094258415</v>
      </c>
      <c r="AT18" s="9">
        <f>($AK$2+(N18+AF18)*12*7.57%)*SUM(Fasering!$D$5:$D$10)</f>
        <v>2132.692234863935</v>
      </c>
      <c r="AU18" s="86">
        <f>($AK$2+(O18+AG18)*12*7.57%)*SUM(Fasering!$D$5:$D$11)</f>
        <v>2635.2804727605003</v>
      </c>
    </row>
    <row r="19" spans="1:47" ht="15" x14ac:dyDescent="0.3">
      <c r="A19" s="32">
        <f t="shared" si="8"/>
        <v>10</v>
      </c>
      <c r="B19" s="125">
        <v>26222.34</v>
      </c>
      <c r="C19" s="126"/>
      <c r="D19" s="125">
        <f t="shared" si="0"/>
        <v>34600.377629999995</v>
      </c>
      <c r="E19" s="127">
        <f t="shared" si="1"/>
        <v>857.72095691858419</v>
      </c>
      <c r="F19" s="125">
        <f t="shared" si="2"/>
        <v>2883.3648024999998</v>
      </c>
      <c r="G19" s="127">
        <f t="shared" si="3"/>
        <v>71.476746409882026</v>
      </c>
      <c r="H19" s="45">
        <f>'L4'!$H$10</f>
        <v>1674.41</v>
      </c>
      <c r="I19" s="45">
        <f>GEW!$E$12+($F19-GEW!$E$12)*SUM(Fasering!$D$5)</f>
        <v>1786.2247433333332</v>
      </c>
      <c r="J19" s="45">
        <f>GEW!$E$12+($F19-GEW!$E$12)*SUM(Fasering!$D$5:$D$6)</f>
        <v>2069.9053282522018</v>
      </c>
      <c r="K19" s="45">
        <f>GEW!$E$12+($F19-GEW!$E$12)*SUM(Fasering!$D$5:$D$7)</f>
        <v>2232.67040266707</v>
      </c>
      <c r="L19" s="45">
        <f>GEW!$E$12+($F19-GEW!$E$12)*SUM(Fasering!$D$5:$D$8)</f>
        <v>2395.4354770819382</v>
      </c>
      <c r="M19" s="45">
        <f>GEW!$E$12+($F19-GEW!$E$12)*SUM(Fasering!$D$5:$D$9)</f>
        <v>2558.2005514968068</v>
      </c>
      <c r="N19" s="45">
        <f>GEW!$E$12+($F19-GEW!$E$12)*SUM(Fasering!$D$5:$D$10)</f>
        <v>2720.5997280851316</v>
      </c>
      <c r="O19" s="75">
        <f>GEW!$E$12+($F19-GEW!$E$12)*SUM(Fasering!$D$5:$D$11)</f>
        <v>2883.3648024999998</v>
      </c>
      <c r="P19" s="125">
        <f t="shared" si="4"/>
        <v>0</v>
      </c>
      <c r="Q19" s="127">
        <f t="shared" si="5"/>
        <v>0</v>
      </c>
      <c r="R19" s="45">
        <f>$P19*SUM(Fasering!$D$5)</f>
        <v>0</v>
      </c>
      <c r="S19" s="45">
        <f>$P19*SUM(Fasering!$D$5:$D$6)</f>
        <v>0</v>
      </c>
      <c r="T19" s="45">
        <f>$P19*SUM(Fasering!$D$5:$D$7)</f>
        <v>0</v>
      </c>
      <c r="U19" s="45">
        <f>$P19*SUM(Fasering!$D$5:$D$8)</f>
        <v>0</v>
      </c>
      <c r="V19" s="45">
        <f>$P19*SUM(Fasering!$D$5:$D$9)</f>
        <v>0</v>
      </c>
      <c r="W19" s="45">
        <f>$P19*SUM(Fasering!$D$5:$D$10)</f>
        <v>0</v>
      </c>
      <c r="X19" s="75">
        <f>$P19*SUM(Fasering!$D$5:$D$11)</f>
        <v>0</v>
      </c>
      <c r="Y19" s="125">
        <f t="shared" si="6"/>
        <v>0</v>
      </c>
      <c r="Z19" s="127">
        <f t="shared" si="7"/>
        <v>0</v>
      </c>
      <c r="AA19" s="74">
        <f>$Y19*SUM(Fasering!$D$5)</f>
        <v>0</v>
      </c>
      <c r="AB19" s="45">
        <f>$Y19*SUM(Fasering!$D$5:$D$6)</f>
        <v>0</v>
      </c>
      <c r="AC19" s="45">
        <f>$Y19*SUM(Fasering!$D$5:$D$7)</f>
        <v>0</v>
      </c>
      <c r="AD19" s="45">
        <f>$Y19*SUM(Fasering!$D$5:$D$8)</f>
        <v>0</v>
      </c>
      <c r="AE19" s="45">
        <f>$Y19*SUM(Fasering!$D$5:$D$9)</f>
        <v>0</v>
      </c>
      <c r="AF19" s="45">
        <f>$Y19*SUM(Fasering!$D$5:$D$10)</f>
        <v>0</v>
      </c>
      <c r="AG19" s="75">
        <f>$Y19*SUM(Fasering!$D$5:$D$11)</f>
        <v>0</v>
      </c>
      <c r="AH19" s="5">
        <f>($AK$2+(I19+R19)*12*7.57%)*SUM(Fasering!$D$5)</f>
        <v>0</v>
      </c>
      <c r="AI19" s="9">
        <f>($AK$2+(J19+S19)*12*7.57%)*SUM(Fasering!$D$5:$D$6)</f>
        <v>519.56098657836253</v>
      </c>
      <c r="AJ19" s="9">
        <f>($AK$2+(K19+T19)*12*7.57%)*SUM(Fasering!$D$5:$D$7)</f>
        <v>877.83035038052344</v>
      </c>
      <c r="AK19" s="9">
        <f>($AK$2+(L19+U19)*12*7.57%)*SUM(Fasering!$D$5:$D$8)</f>
        <v>1279.9696996902833</v>
      </c>
      <c r="AL19" s="9">
        <f>($AK$2+(M19+V19)*12*7.57%)*SUM(Fasering!$D$5:$D$9)</f>
        <v>1725.9790345076419</v>
      </c>
      <c r="AM19" s="9">
        <f>($AK$2+(N19+W19)*12*7.57%)*SUM(Fasering!$D$5:$D$10)</f>
        <v>2214.7079010085531</v>
      </c>
      <c r="AN19" s="86">
        <f>($AK$2+(O19+X19)*12*7.57%)*SUM(Fasering!$D$5:$D$11)</f>
        <v>2748.3585865909999</v>
      </c>
      <c r="AO19" s="5">
        <f>($AK$2+(I19+AA19)*12*7.57%)*SUM(Fasering!$D$5)</f>
        <v>0</v>
      </c>
      <c r="AP19" s="9">
        <f>($AK$2+(J19+AB19)*12*7.57%)*SUM(Fasering!$D$5:$D$6)</f>
        <v>519.56098657836253</v>
      </c>
      <c r="AQ19" s="9">
        <f>($AK$2+(K19+AC19)*12*7.57%)*SUM(Fasering!$D$5:$D$7)</f>
        <v>877.83035038052344</v>
      </c>
      <c r="AR19" s="9">
        <f>($AK$2+(L19+AD19)*12*7.57%)*SUM(Fasering!$D$5:$D$8)</f>
        <v>1279.9696996902833</v>
      </c>
      <c r="AS19" s="9">
        <f>($AK$2+(M19+AE19)*12*7.57%)*SUM(Fasering!$D$5:$D$9)</f>
        <v>1725.9790345076419</v>
      </c>
      <c r="AT19" s="9">
        <f>($AK$2+(N19+AF19)*12*7.57%)*SUM(Fasering!$D$5:$D$10)</f>
        <v>2214.7079010085531</v>
      </c>
      <c r="AU19" s="86">
        <f>($AK$2+(O19+AG19)*12*7.57%)*SUM(Fasering!$D$5:$D$11)</f>
        <v>2748.3585865909999</v>
      </c>
    </row>
    <row r="20" spans="1:47" ht="15" x14ac:dyDescent="0.3">
      <c r="A20" s="32">
        <f t="shared" si="8"/>
        <v>11</v>
      </c>
      <c r="B20" s="125">
        <v>26234.63</v>
      </c>
      <c r="C20" s="126"/>
      <c r="D20" s="125">
        <f t="shared" si="0"/>
        <v>34616.594284999999</v>
      </c>
      <c r="E20" s="127">
        <f t="shared" si="1"/>
        <v>858.12295729538243</v>
      </c>
      <c r="F20" s="125">
        <f t="shared" si="2"/>
        <v>2884.7161904166664</v>
      </c>
      <c r="G20" s="127">
        <f t="shared" si="3"/>
        <v>71.510246441281865</v>
      </c>
      <c r="H20" s="45">
        <f>'L4'!$H$10</f>
        <v>1674.41</v>
      </c>
      <c r="I20" s="45">
        <f>GEW!$E$12+($F20-GEW!$E$12)*SUM(Fasering!$D$5)</f>
        <v>1786.2247433333332</v>
      </c>
      <c r="J20" s="45">
        <f>GEW!$E$12+($F20-GEW!$E$12)*SUM(Fasering!$D$5:$D$6)</f>
        <v>2070.2547481019733</v>
      </c>
      <c r="K20" s="45">
        <f>GEW!$E$12+($F20-GEW!$E$12)*SUM(Fasering!$D$5:$D$7)</f>
        <v>2233.2203062681929</v>
      </c>
      <c r="L20" s="45">
        <f>GEW!$E$12+($F20-GEW!$E$12)*SUM(Fasering!$D$5:$D$8)</f>
        <v>2396.1858644344129</v>
      </c>
      <c r="M20" s="45">
        <f>GEW!$E$12+($F20-GEW!$E$12)*SUM(Fasering!$D$5:$D$9)</f>
        <v>2559.151422600632</v>
      </c>
      <c r="N20" s="45">
        <f>GEW!$E$12+($F20-GEW!$E$12)*SUM(Fasering!$D$5:$D$10)</f>
        <v>2721.7506322504469</v>
      </c>
      <c r="O20" s="75">
        <f>GEW!$E$12+($F20-GEW!$E$12)*SUM(Fasering!$D$5:$D$11)</f>
        <v>2884.7161904166664</v>
      </c>
      <c r="P20" s="125">
        <f t="shared" si="4"/>
        <v>0</v>
      </c>
      <c r="Q20" s="127">
        <f t="shared" si="5"/>
        <v>0</v>
      </c>
      <c r="R20" s="45">
        <f>$P20*SUM(Fasering!$D$5)</f>
        <v>0</v>
      </c>
      <c r="S20" s="45">
        <f>$P20*SUM(Fasering!$D$5:$D$6)</f>
        <v>0</v>
      </c>
      <c r="T20" s="45">
        <f>$P20*SUM(Fasering!$D$5:$D$7)</f>
        <v>0</v>
      </c>
      <c r="U20" s="45">
        <f>$P20*SUM(Fasering!$D$5:$D$8)</f>
        <v>0</v>
      </c>
      <c r="V20" s="45">
        <f>$P20*SUM(Fasering!$D$5:$D$9)</f>
        <v>0</v>
      </c>
      <c r="W20" s="45">
        <f>$P20*SUM(Fasering!$D$5:$D$10)</f>
        <v>0</v>
      </c>
      <c r="X20" s="75">
        <f>$P20*SUM(Fasering!$D$5:$D$11)</f>
        <v>0</v>
      </c>
      <c r="Y20" s="125">
        <f t="shared" si="6"/>
        <v>0</v>
      </c>
      <c r="Z20" s="127">
        <f t="shared" si="7"/>
        <v>0</v>
      </c>
      <c r="AA20" s="74">
        <f>$Y20*SUM(Fasering!$D$5)</f>
        <v>0</v>
      </c>
      <c r="AB20" s="45">
        <f>$Y20*SUM(Fasering!$D$5:$D$6)</f>
        <v>0</v>
      </c>
      <c r="AC20" s="45">
        <f>$Y20*SUM(Fasering!$D$5:$D$7)</f>
        <v>0</v>
      </c>
      <c r="AD20" s="45">
        <f>$Y20*SUM(Fasering!$D$5:$D$8)</f>
        <v>0</v>
      </c>
      <c r="AE20" s="45">
        <f>$Y20*SUM(Fasering!$D$5:$D$9)</f>
        <v>0</v>
      </c>
      <c r="AF20" s="45">
        <f>$Y20*SUM(Fasering!$D$5:$D$10)</f>
        <v>0</v>
      </c>
      <c r="AG20" s="75">
        <f>$Y20*SUM(Fasering!$D$5:$D$11)</f>
        <v>0</v>
      </c>
      <c r="AH20" s="5">
        <f>($AK$2+(I20+R20)*12*7.57%)*SUM(Fasering!$D$5)</f>
        <v>0</v>
      </c>
      <c r="AI20" s="9">
        <f>($AK$2+(J20+S20)*12*7.57%)*SUM(Fasering!$D$5:$D$6)</f>
        <v>519.64305805350966</v>
      </c>
      <c r="AJ20" s="9">
        <f>($AK$2+(K20+T20)*12*7.57%)*SUM(Fasering!$D$5:$D$7)</f>
        <v>878.03361894570742</v>
      </c>
      <c r="AK20" s="9">
        <f>($AK$2+(L20+U20)*12*7.57%)*SUM(Fasering!$D$5:$D$8)</f>
        <v>1280.3482016263088</v>
      </c>
      <c r="AL20" s="9">
        <f>($AK$2+(M20+V20)*12*7.57%)*SUM(Fasering!$D$5:$D$9)</f>
        <v>1726.586806095313</v>
      </c>
      <c r="AM20" s="9">
        <f>($AK$2+(N20+W20)*12*7.57%)*SUM(Fasering!$D$5:$D$10)</f>
        <v>2215.5982810530008</v>
      </c>
      <c r="AN20" s="86">
        <f>($AK$2+(O20+X20)*12*7.57%)*SUM(Fasering!$D$5:$D$11)</f>
        <v>2749.5861873745002</v>
      </c>
      <c r="AO20" s="5">
        <f>($AK$2+(I20+AA20)*12*7.57%)*SUM(Fasering!$D$5)</f>
        <v>0</v>
      </c>
      <c r="AP20" s="9">
        <f>($AK$2+(J20+AB20)*12*7.57%)*SUM(Fasering!$D$5:$D$6)</f>
        <v>519.64305805350966</v>
      </c>
      <c r="AQ20" s="9">
        <f>($AK$2+(K20+AC20)*12*7.57%)*SUM(Fasering!$D$5:$D$7)</f>
        <v>878.03361894570742</v>
      </c>
      <c r="AR20" s="9">
        <f>($AK$2+(L20+AD20)*12*7.57%)*SUM(Fasering!$D$5:$D$8)</f>
        <v>1280.3482016263088</v>
      </c>
      <c r="AS20" s="9">
        <f>($AK$2+(M20+AE20)*12*7.57%)*SUM(Fasering!$D$5:$D$9)</f>
        <v>1726.586806095313</v>
      </c>
      <c r="AT20" s="9">
        <f>($AK$2+(N20+AF20)*12*7.57%)*SUM(Fasering!$D$5:$D$10)</f>
        <v>2215.5982810530008</v>
      </c>
      <c r="AU20" s="86">
        <f>($AK$2+(O20+AG20)*12*7.57%)*SUM(Fasering!$D$5:$D$11)</f>
        <v>2749.5861873745002</v>
      </c>
    </row>
    <row r="21" spans="1:47" ht="15" x14ac:dyDescent="0.3">
      <c r="A21" s="32">
        <f t="shared" si="8"/>
        <v>12</v>
      </c>
      <c r="B21" s="125">
        <v>27366.71</v>
      </c>
      <c r="C21" s="126"/>
      <c r="D21" s="125">
        <f t="shared" si="0"/>
        <v>36110.373844999995</v>
      </c>
      <c r="E21" s="127">
        <f t="shared" si="1"/>
        <v>895.15278533164417</v>
      </c>
      <c r="F21" s="125">
        <f t="shared" si="2"/>
        <v>3009.1978204166662</v>
      </c>
      <c r="G21" s="127">
        <f t="shared" si="3"/>
        <v>74.59606544430369</v>
      </c>
      <c r="H21" s="45">
        <f>'L4'!$H$10</f>
        <v>1674.41</v>
      </c>
      <c r="I21" s="45">
        <f>GEW!$E$12+($F21-GEW!$E$12)*SUM(Fasering!$D$5)</f>
        <v>1786.2247433333332</v>
      </c>
      <c r="J21" s="45">
        <f>GEW!$E$12+($F21-GEW!$E$12)*SUM(Fasering!$D$5:$D$6)</f>
        <v>2102.4411780067171</v>
      </c>
      <c r="K21" s="45">
        <f>GEW!$E$12+($F21-GEW!$E$12)*SUM(Fasering!$D$5:$D$7)</f>
        <v>2283.8740791533974</v>
      </c>
      <c r="L21" s="45">
        <f>GEW!$E$12+($F21-GEW!$E$12)*SUM(Fasering!$D$5:$D$8)</f>
        <v>2465.3069803000781</v>
      </c>
      <c r="M21" s="45">
        <f>GEW!$E$12+($F21-GEW!$E$12)*SUM(Fasering!$D$5:$D$9)</f>
        <v>2646.7398814467588</v>
      </c>
      <c r="N21" s="45">
        <f>GEW!$E$12+($F21-GEW!$E$12)*SUM(Fasering!$D$5:$D$10)</f>
        <v>2827.7649192699855</v>
      </c>
      <c r="O21" s="75">
        <f>GEW!$E$12+($F21-GEW!$E$12)*SUM(Fasering!$D$5:$D$11)</f>
        <v>3009.1978204166662</v>
      </c>
      <c r="P21" s="125">
        <f t="shared" si="4"/>
        <v>0</v>
      </c>
      <c r="Q21" s="127">
        <f t="shared" si="5"/>
        <v>0</v>
      </c>
      <c r="R21" s="45">
        <f>$P21*SUM(Fasering!$D$5)</f>
        <v>0</v>
      </c>
      <c r="S21" s="45">
        <f>$P21*SUM(Fasering!$D$5:$D$6)</f>
        <v>0</v>
      </c>
      <c r="T21" s="45">
        <f>$P21*SUM(Fasering!$D$5:$D$7)</f>
        <v>0</v>
      </c>
      <c r="U21" s="45">
        <f>$P21*SUM(Fasering!$D$5:$D$8)</f>
        <v>0</v>
      </c>
      <c r="V21" s="45">
        <f>$P21*SUM(Fasering!$D$5:$D$9)</f>
        <v>0</v>
      </c>
      <c r="W21" s="45">
        <f>$P21*SUM(Fasering!$D$5:$D$10)</f>
        <v>0</v>
      </c>
      <c r="X21" s="75">
        <f>$P21*SUM(Fasering!$D$5:$D$11)</f>
        <v>0</v>
      </c>
      <c r="Y21" s="125">
        <f t="shared" si="6"/>
        <v>0</v>
      </c>
      <c r="Z21" s="127">
        <f t="shared" si="7"/>
        <v>0</v>
      </c>
      <c r="AA21" s="74">
        <f>$Y21*SUM(Fasering!$D$5)</f>
        <v>0</v>
      </c>
      <c r="AB21" s="45">
        <f>$Y21*SUM(Fasering!$D$5:$D$6)</f>
        <v>0</v>
      </c>
      <c r="AC21" s="45">
        <f>$Y21*SUM(Fasering!$D$5:$D$7)</f>
        <v>0</v>
      </c>
      <c r="AD21" s="45">
        <f>$Y21*SUM(Fasering!$D$5:$D$8)</f>
        <v>0</v>
      </c>
      <c r="AE21" s="45">
        <f>$Y21*SUM(Fasering!$D$5:$D$9)</f>
        <v>0</v>
      </c>
      <c r="AF21" s="45">
        <f>$Y21*SUM(Fasering!$D$5:$D$10)</f>
        <v>0</v>
      </c>
      <c r="AG21" s="75">
        <f>$Y21*SUM(Fasering!$D$5:$D$11)</f>
        <v>0</v>
      </c>
      <c r="AH21" s="5">
        <f>($AK$2+(I21+R21)*12*7.57%)*SUM(Fasering!$D$5)</f>
        <v>0</v>
      </c>
      <c r="AI21" s="9">
        <f>($AK$2+(J21+S21)*12*7.57%)*SUM(Fasering!$D$5:$D$6)</f>
        <v>527.20298283662657</v>
      </c>
      <c r="AJ21" s="9">
        <f>($AK$2+(K21+T21)*12*7.57%)*SUM(Fasering!$D$5:$D$7)</f>
        <v>896.75748202733917</v>
      </c>
      <c r="AK21" s="9">
        <f>($AK$2+(L21+U21)*12*7.57%)*SUM(Fasering!$D$5:$D$8)</f>
        <v>1315.2134963159333</v>
      </c>
      <c r="AL21" s="9">
        <f>($AK$2+(M21+V21)*12*7.57%)*SUM(Fasering!$D$5:$D$9)</f>
        <v>1782.5710257024086</v>
      </c>
      <c r="AM21" s="9">
        <f>($AK$2+(N21+W21)*12*7.57%)*SUM(Fasering!$D$5:$D$10)</f>
        <v>2297.6146716728376</v>
      </c>
      <c r="AN21" s="86">
        <f>($AK$2+(O21+X21)*12*7.57%)*SUM(Fasering!$D$5:$D$11)</f>
        <v>2862.6653000664996</v>
      </c>
      <c r="AO21" s="5">
        <f>($AK$2+(I21+AA21)*12*7.57%)*SUM(Fasering!$D$5)</f>
        <v>0</v>
      </c>
      <c r="AP21" s="9">
        <f>($AK$2+(J21+AB21)*12*7.57%)*SUM(Fasering!$D$5:$D$6)</f>
        <v>527.20298283662657</v>
      </c>
      <c r="AQ21" s="9">
        <f>($AK$2+(K21+AC21)*12*7.57%)*SUM(Fasering!$D$5:$D$7)</f>
        <v>896.75748202733917</v>
      </c>
      <c r="AR21" s="9">
        <f>($AK$2+(L21+AD21)*12*7.57%)*SUM(Fasering!$D$5:$D$8)</f>
        <v>1315.2134963159333</v>
      </c>
      <c r="AS21" s="9">
        <f>($AK$2+(M21+AE21)*12*7.57%)*SUM(Fasering!$D$5:$D$9)</f>
        <v>1782.5710257024086</v>
      </c>
      <c r="AT21" s="9">
        <f>($AK$2+(N21+AF21)*12*7.57%)*SUM(Fasering!$D$5:$D$10)</f>
        <v>2297.6146716728376</v>
      </c>
      <c r="AU21" s="86">
        <f>($AK$2+(O21+AG21)*12*7.57%)*SUM(Fasering!$D$5:$D$11)</f>
        <v>2862.6653000664996</v>
      </c>
    </row>
    <row r="22" spans="1:47" ht="15" x14ac:dyDescent="0.3">
      <c r="A22" s="32">
        <f t="shared" si="8"/>
        <v>13</v>
      </c>
      <c r="B22" s="125">
        <v>27379</v>
      </c>
      <c r="C22" s="126"/>
      <c r="D22" s="125">
        <f t="shared" si="0"/>
        <v>36126.590499999998</v>
      </c>
      <c r="E22" s="127">
        <f t="shared" si="1"/>
        <v>895.55478570844252</v>
      </c>
      <c r="F22" s="125">
        <f t="shared" si="2"/>
        <v>3010.5492083333334</v>
      </c>
      <c r="G22" s="127">
        <f t="shared" si="3"/>
        <v>74.629565475703544</v>
      </c>
      <c r="H22" s="45">
        <f>'L4'!$H$10</f>
        <v>1674.41</v>
      </c>
      <c r="I22" s="45">
        <f>GEW!$E$12+($F22-GEW!$E$12)*SUM(Fasering!$D$5)</f>
        <v>1786.2247433333332</v>
      </c>
      <c r="J22" s="45">
        <f>GEW!$E$12+($F22-GEW!$E$12)*SUM(Fasering!$D$5:$D$6)</f>
        <v>2102.7905978564886</v>
      </c>
      <c r="K22" s="45">
        <f>GEW!$E$12+($F22-GEW!$E$12)*SUM(Fasering!$D$5:$D$7)</f>
        <v>2284.4239827545207</v>
      </c>
      <c r="L22" s="45">
        <f>GEW!$E$12+($F22-GEW!$E$12)*SUM(Fasering!$D$5:$D$8)</f>
        <v>2466.0573676525528</v>
      </c>
      <c r="M22" s="45">
        <f>GEW!$E$12+($F22-GEW!$E$12)*SUM(Fasering!$D$5:$D$9)</f>
        <v>2647.6907525505844</v>
      </c>
      <c r="N22" s="45">
        <f>GEW!$E$12+($F22-GEW!$E$12)*SUM(Fasering!$D$5:$D$10)</f>
        <v>2828.9158234353017</v>
      </c>
      <c r="O22" s="75">
        <f>GEW!$E$12+($F22-GEW!$E$12)*SUM(Fasering!$D$5:$D$11)</f>
        <v>3010.5492083333334</v>
      </c>
      <c r="P22" s="125">
        <f t="shared" si="4"/>
        <v>0</v>
      </c>
      <c r="Q22" s="127">
        <f t="shared" si="5"/>
        <v>0</v>
      </c>
      <c r="R22" s="45">
        <f>$P22*SUM(Fasering!$D$5)</f>
        <v>0</v>
      </c>
      <c r="S22" s="45">
        <f>$P22*SUM(Fasering!$D$5:$D$6)</f>
        <v>0</v>
      </c>
      <c r="T22" s="45">
        <f>$P22*SUM(Fasering!$D$5:$D$7)</f>
        <v>0</v>
      </c>
      <c r="U22" s="45">
        <f>$P22*SUM(Fasering!$D$5:$D$8)</f>
        <v>0</v>
      </c>
      <c r="V22" s="45">
        <f>$P22*SUM(Fasering!$D$5:$D$9)</f>
        <v>0</v>
      </c>
      <c r="W22" s="45">
        <f>$P22*SUM(Fasering!$D$5:$D$10)</f>
        <v>0</v>
      </c>
      <c r="X22" s="75">
        <f>$P22*SUM(Fasering!$D$5:$D$11)</f>
        <v>0</v>
      </c>
      <c r="Y22" s="125">
        <f t="shared" si="6"/>
        <v>0</v>
      </c>
      <c r="Z22" s="127">
        <f t="shared" si="7"/>
        <v>0</v>
      </c>
      <c r="AA22" s="74">
        <f>$Y22*SUM(Fasering!$D$5)</f>
        <v>0</v>
      </c>
      <c r="AB22" s="45">
        <f>$Y22*SUM(Fasering!$D$5:$D$6)</f>
        <v>0</v>
      </c>
      <c r="AC22" s="45">
        <f>$Y22*SUM(Fasering!$D$5:$D$7)</f>
        <v>0</v>
      </c>
      <c r="AD22" s="45">
        <f>$Y22*SUM(Fasering!$D$5:$D$8)</f>
        <v>0</v>
      </c>
      <c r="AE22" s="45">
        <f>$Y22*SUM(Fasering!$D$5:$D$9)</f>
        <v>0</v>
      </c>
      <c r="AF22" s="45">
        <f>$Y22*SUM(Fasering!$D$5:$D$10)</f>
        <v>0</v>
      </c>
      <c r="AG22" s="75">
        <f>$Y22*SUM(Fasering!$D$5:$D$11)</f>
        <v>0</v>
      </c>
      <c r="AH22" s="5">
        <f>($AK$2+(I22+R22)*12*7.57%)*SUM(Fasering!$D$5)</f>
        <v>0</v>
      </c>
      <c r="AI22" s="9">
        <f>($AK$2+(J22+S22)*12*7.57%)*SUM(Fasering!$D$5:$D$6)</f>
        <v>527.28505431177371</v>
      </c>
      <c r="AJ22" s="9">
        <f>($AK$2+(K22+T22)*12*7.57%)*SUM(Fasering!$D$5:$D$7)</f>
        <v>896.96075059252314</v>
      </c>
      <c r="AK22" s="9">
        <f>($AK$2+(L22+U22)*12*7.57%)*SUM(Fasering!$D$5:$D$8)</f>
        <v>1315.5919982519588</v>
      </c>
      <c r="AL22" s="9">
        <f>($AK$2+(M22+V22)*12*7.57%)*SUM(Fasering!$D$5:$D$9)</f>
        <v>1783.17879729008</v>
      </c>
      <c r="AM22" s="9">
        <f>($AK$2+(N22+W22)*12*7.57%)*SUM(Fasering!$D$5:$D$10)</f>
        <v>2298.5050517172854</v>
      </c>
      <c r="AN22" s="86">
        <f>($AK$2+(O22+X22)*12*7.57%)*SUM(Fasering!$D$5:$D$11)</f>
        <v>2863.8929008499999</v>
      </c>
      <c r="AO22" s="5">
        <f>($AK$2+(I22+AA22)*12*7.57%)*SUM(Fasering!$D$5)</f>
        <v>0</v>
      </c>
      <c r="AP22" s="9">
        <f>($AK$2+(J22+AB22)*12*7.57%)*SUM(Fasering!$D$5:$D$6)</f>
        <v>527.28505431177371</v>
      </c>
      <c r="AQ22" s="9">
        <f>($AK$2+(K22+AC22)*12*7.57%)*SUM(Fasering!$D$5:$D$7)</f>
        <v>896.96075059252314</v>
      </c>
      <c r="AR22" s="9">
        <f>($AK$2+(L22+AD22)*12*7.57%)*SUM(Fasering!$D$5:$D$8)</f>
        <v>1315.5919982519588</v>
      </c>
      <c r="AS22" s="9">
        <f>($AK$2+(M22+AE22)*12*7.57%)*SUM(Fasering!$D$5:$D$9)</f>
        <v>1783.17879729008</v>
      </c>
      <c r="AT22" s="9">
        <f>($AK$2+(N22+AF22)*12*7.57%)*SUM(Fasering!$D$5:$D$10)</f>
        <v>2298.5050517172854</v>
      </c>
      <c r="AU22" s="86">
        <f>($AK$2+(O22+AG22)*12*7.57%)*SUM(Fasering!$D$5:$D$11)</f>
        <v>2863.8929008499999</v>
      </c>
    </row>
    <row r="23" spans="1:47" ht="15" x14ac:dyDescent="0.3">
      <c r="A23" s="32">
        <f t="shared" si="8"/>
        <v>14</v>
      </c>
      <c r="B23" s="125">
        <v>28511.07</v>
      </c>
      <c r="C23" s="126"/>
      <c r="D23" s="125">
        <f t="shared" si="0"/>
        <v>37620.356864999994</v>
      </c>
      <c r="E23" s="127">
        <f t="shared" si="1"/>
        <v>932.58428664919825</v>
      </c>
      <c r="F23" s="125">
        <f t="shared" si="2"/>
        <v>3135.02973875</v>
      </c>
      <c r="G23" s="127">
        <f t="shared" si="3"/>
        <v>77.715357220766535</v>
      </c>
      <c r="H23" s="45">
        <f>'L4'!$H$10</f>
        <v>1674.41</v>
      </c>
      <c r="I23" s="45">
        <f>GEW!$E$12+($F23-GEW!$E$12)*SUM(Fasering!$D$5)</f>
        <v>1786.2247433333332</v>
      </c>
      <c r="J23" s="45">
        <f>GEW!$E$12+($F23-GEW!$E$12)*SUM(Fasering!$D$5:$D$6)</f>
        <v>2134.9767434489054</v>
      </c>
      <c r="K23" s="45">
        <f>GEW!$E$12+($F23-GEW!$E$12)*SUM(Fasering!$D$5:$D$7)</f>
        <v>2335.0773081998545</v>
      </c>
      <c r="L23" s="45">
        <f>GEW!$E$12+($F23-GEW!$E$12)*SUM(Fasering!$D$5:$D$8)</f>
        <v>2535.1778729508037</v>
      </c>
      <c r="M23" s="45">
        <f>GEW!$E$12+($F23-GEW!$E$12)*SUM(Fasering!$D$5:$D$9)</f>
        <v>2735.2784377017529</v>
      </c>
      <c r="N23" s="45">
        <f>GEW!$E$12+($F23-GEW!$E$12)*SUM(Fasering!$D$5:$D$10)</f>
        <v>2934.9291739990513</v>
      </c>
      <c r="O23" s="75">
        <f>GEW!$E$12+($F23-GEW!$E$12)*SUM(Fasering!$D$5:$D$11)</f>
        <v>3135.02973875</v>
      </c>
      <c r="P23" s="125">
        <f t="shared" si="4"/>
        <v>0</v>
      </c>
      <c r="Q23" s="127">
        <f t="shared" si="5"/>
        <v>0</v>
      </c>
      <c r="R23" s="45">
        <f>$P23*SUM(Fasering!$D$5)</f>
        <v>0</v>
      </c>
      <c r="S23" s="45">
        <f>$P23*SUM(Fasering!$D$5:$D$6)</f>
        <v>0</v>
      </c>
      <c r="T23" s="45">
        <f>$P23*SUM(Fasering!$D$5:$D$7)</f>
        <v>0</v>
      </c>
      <c r="U23" s="45">
        <f>$P23*SUM(Fasering!$D$5:$D$8)</f>
        <v>0</v>
      </c>
      <c r="V23" s="45">
        <f>$P23*SUM(Fasering!$D$5:$D$9)</f>
        <v>0</v>
      </c>
      <c r="W23" s="45">
        <f>$P23*SUM(Fasering!$D$5:$D$10)</f>
        <v>0</v>
      </c>
      <c r="X23" s="75">
        <f>$P23*SUM(Fasering!$D$5:$D$11)</f>
        <v>0</v>
      </c>
      <c r="Y23" s="125">
        <f t="shared" si="6"/>
        <v>0</v>
      </c>
      <c r="Z23" s="127">
        <f t="shared" si="7"/>
        <v>0</v>
      </c>
      <c r="AA23" s="74">
        <f>$Y23*SUM(Fasering!$D$5)</f>
        <v>0</v>
      </c>
      <c r="AB23" s="45">
        <f>$Y23*SUM(Fasering!$D$5:$D$6)</f>
        <v>0</v>
      </c>
      <c r="AC23" s="45">
        <f>$Y23*SUM(Fasering!$D$5:$D$7)</f>
        <v>0</v>
      </c>
      <c r="AD23" s="45">
        <f>$Y23*SUM(Fasering!$D$5:$D$8)</f>
        <v>0</v>
      </c>
      <c r="AE23" s="45">
        <f>$Y23*SUM(Fasering!$D$5:$D$9)</f>
        <v>0</v>
      </c>
      <c r="AF23" s="45">
        <f>$Y23*SUM(Fasering!$D$5:$D$10)</f>
        <v>0</v>
      </c>
      <c r="AG23" s="75">
        <f>$Y23*SUM(Fasering!$D$5:$D$11)</f>
        <v>0</v>
      </c>
      <c r="AH23" s="5">
        <f>($AK$2+(I23+R23)*12*7.57%)*SUM(Fasering!$D$5)</f>
        <v>0</v>
      </c>
      <c r="AI23" s="9">
        <f>($AK$2+(J23+S23)*12*7.57%)*SUM(Fasering!$D$5:$D$6)</f>
        <v>534.84491231582206</v>
      </c>
      <c r="AJ23" s="9">
        <f>($AK$2+(K23+T23)*12*7.57%)*SUM(Fasering!$D$5:$D$7)</f>
        <v>915.68444828069266</v>
      </c>
      <c r="AK23" s="9">
        <f>($AK$2+(L23+U23)*12*7.57%)*SUM(Fasering!$D$5:$D$8)</f>
        <v>1350.4569849660454</v>
      </c>
      <c r="AL23" s="9">
        <f>($AK$2+(M23+V23)*12*7.57%)*SUM(Fasering!$D$5:$D$9)</f>
        <v>1839.1625223718806</v>
      </c>
      <c r="AM23" s="9">
        <f>($AK$2+(N23+W23)*12*7.57%)*SUM(Fasering!$D$5:$D$10)</f>
        <v>2380.5207178619039</v>
      </c>
      <c r="AN23" s="86">
        <f>($AK$2+(O23+X23)*12*7.57%)*SUM(Fasering!$D$5:$D$11)</f>
        <v>2976.9710146805005</v>
      </c>
      <c r="AO23" s="5">
        <f>($AK$2+(I23+AA23)*12*7.57%)*SUM(Fasering!$D$5)</f>
        <v>0</v>
      </c>
      <c r="AP23" s="9">
        <f>($AK$2+(J23+AB23)*12*7.57%)*SUM(Fasering!$D$5:$D$6)</f>
        <v>534.84491231582206</v>
      </c>
      <c r="AQ23" s="9">
        <f>($AK$2+(K23+AC23)*12*7.57%)*SUM(Fasering!$D$5:$D$7)</f>
        <v>915.68444828069266</v>
      </c>
      <c r="AR23" s="9">
        <f>($AK$2+(L23+AD23)*12*7.57%)*SUM(Fasering!$D$5:$D$8)</f>
        <v>1350.4569849660454</v>
      </c>
      <c r="AS23" s="9">
        <f>($AK$2+(M23+AE23)*12*7.57%)*SUM(Fasering!$D$5:$D$9)</f>
        <v>1839.1625223718806</v>
      </c>
      <c r="AT23" s="9">
        <f>($AK$2+(N23+AF23)*12*7.57%)*SUM(Fasering!$D$5:$D$10)</f>
        <v>2380.5207178619039</v>
      </c>
      <c r="AU23" s="86">
        <f>($AK$2+(O23+AG23)*12*7.57%)*SUM(Fasering!$D$5:$D$11)</f>
        <v>2976.9710146805005</v>
      </c>
    </row>
    <row r="24" spans="1:47" ht="15" x14ac:dyDescent="0.3">
      <c r="A24" s="32">
        <f t="shared" si="8"/>
        <v>15</v>
      </c>
      <c r="B24" s="125">
        <v>28523.4</v>
      </c>
      <c r="C24" s="126"/>
      <c r="D24" s="125">
        <f t="shared" si="0"/>
        <v>37636.626299999996</v>
      </c>
      <c r="E24" s="127">
        <f t="shared" si="1"/>
        <v>932.9875954080203</v>
      </c>
      <c r="F24" s="125">
        <f t="shared" si="2"/>
        <v>3136.3855250000001</v>
      </c>
      <c r="G24" s="127">
        <f t="shared" si="3"/>
        <v>77.748966284001696</v>
      </c>
      <c r="H24" s="45">
        <f>'L4'!$H$10</f>
        <v>1674.41</v>
      </c>
      <c r="I24" s="45">
        <f>GEW!$E$12+($F24-GEW!$E$12)*SUM(Fasering!$D$5)</f>
        <v>1786.2247433333332</v>
      </c>
      <c r="J24" s="45">
        <f>GEW!$E$12+($F24-GEW!$E$12)*SUM(Fasering!$D$5:$D$6)</f>
        <v>2135.3273005479846</v>
      </c>
      <c r="K24" s="45">
        <f>GEW!$E$12+($F24-GEW!$E$12)*SUM(Fasering!$D$5:$D$7)</f>
        <v>2335.6290015604604</v>
      </c>
      <c r="L24" s="45">
        <f>GEW!$E$12+($F24-GEW!$E$12)*SUM(Fasering!$D$5:$D$8)</f>
        <v>2535.9307025729363</v>
      </c>
      <c r="M24" s="45">
        <f>GEW!$E$12+($F24-GEW!$E$12)*SUM(Fasering!$D$5:$D$9)</f>
        <v>2736.2324035854117</v>
      </c>
      <c r="N24" s="45">
        <f>GEW!$E$12+($F24-GEW!$E$12)*SUM(Fasering!$D$5:$D$10)</f>
        <v>2936.0838239875247</v>
      </c>
      <c r="O24" s="75">
        <f>GEW!$E$12+($F24-GEW!$E$12)*SUM(Fasering!$D$5:$D$11)</f>
        <v>3136.3855250000001</v>
      </c>
      <c r="P24" s="125">
        <f t="shared" si="4"/>
        <v>0</v>
      </c>
      <c r="Q24" s="127">
        <f t="shared" si="5"/>
        <v>0</v>
      </c>
      <c r="R24" s="45">
        <f>$P24*SUM(Fasering!$D$5)</f>
        <v>0</v>
      </c>
      <c r="S24" s="45">
        <f>$P24*SUM(Fasering!$D$5:$D$6)</f>
        <v>0</v>
      </c>
      <c r="T24" s="45">
        <f>$P24*SUM(Fasering!$D$5:$D$7)</f>
        <v>0</v>
      </c>
      <c r="U24" s="45">
        <f>$P24*SUM(Fasering!$D$5:$D$8)</f>
        <v>0</v>
      </c>
      <c r="V24" s="45">
        <f>$P24*SUM(Fasering!$D$5:$D$9)</f>
        <v>0</v>
      </c>
      <c r="W24" s="45">
        <f>$P24*SUM(Fasering!$D$5:$D$10)</f>
        <v>0</v>
      </c>
      <c r="X24" s="75">
        <f>$P24*SUM(Fasering!$D$5:$D$11)</f>
        <v>0</v>
      </c>
      <c r="Y24" s="125">
        <f t="shared" si="6"/>
        <v>0</v>
      </c>
      <c r="Z24" s="127">
        <f t="shared" si="7"/>
        <v>0</v>
      </c>
      <c r="AA24" s="74">
        <f>$Y24*SUM(Fasering!$D$5)</f>
        <v>0</v>
      </c>
      <c r="AB24" s="45">
        <f>$Y24*SUM(Fasering!$D$5:$D$6)</f>
        <v>0</v>
      </c>
      <c r="AC24" s="45">
        <f>$Y24*SUM(Fasering!$D$5:$D$7)</f>
        <v>0</v>
      </c>
      <c r="AD24" s="45">
        <f>$Y24*SUM(Fasering!$D$5:$D$8)</f>
        <v>0</v>
      </c>
      <c r="AE24" s="45">
        <f>$Y24*SUM(Fasering!$D$5:$D$9)</f>
        <v>0</v>
      </c>
      <c r="AF24" s="45">
        <f>$Y24*SUM(Fasering!$D$5:$D$10)</f>
        <v>0</v>
      </c>
      <c r="AG24" s="75">
        <f>$Y24*SUM(Fasering!$D$5:$D$11)</f>
        <v>0</v>
      </c>
      <c r="AH24" s="5">
        <f>($AK$2+(I24+R24)*12*7.57%)*SUM(Fasering!$D$5)</f>
        <v>0</v>
      </c>
      <c r="AI24" s="9">
        <f>($AK$2+(J24+S24)*12*7.57%)*SUM(Fasering!$D$5:$D$6)</f>
        <v>534.92725090724309</v>
      </c>
      <c r="AJ24" s="9">
        <f>($AK$2+(K24+T24)*12*7.57%)*SUM(Fasering!$D$5:$D$7)</f>
        <v>915.88837841972565</v>
      </c>
      <c r="AK24" s="9">
        <f>($AK$2+(L24+U24)*12*7.57%)*SUM(Fasering!$D$5:$D$8)</f>
        <v>1350.8367188042223</v>
      </c>
      <c r="AL24" s="9">
        <f>($AK$2+(M24+V24)*12*7.57%)*SUM(Fasering!$D$5:$D$9)</f>
        <v>1839.7722720607323</v>
      </c>
      <c r="AM24" s="9">
        <f>($AK$2+(N24+W24)*12*7.57%)*SUM(Fasering!$D$5:$D$10)</f>
        <v>2381.4139958072278</v>
      </c>
      <c r="AN24" s="86">
        <f>($AK$2+(O24+X24)*12*7.57%)*SUM(Fasering!$D$5:$D$11)</f>
        <v>2978.2026109100007</v>
      </c>
      <c r="AO24" s="5">
        <f>($AK$2+(I24+AA24)*12*7.57%)*SUM(Fasering!$D$5)</f>
        <v>0</v>
      </c>
      <c r="AP24" s="9">
        <f>($AK$2+(J24+AB24)*12*7.57%)*SUM(Fasering!$D$5:$D$6)</f>
        <v>534.92725090724309</v>
      </c>
      <c r="AQ24" s="9">
        <f>($AK$2+(K24+AC24)*12*7.57%)*SUM(Fasering!$D$5:$D$7)</f>
        <v>915.88837841972565</v>
      </c>
      <c r="AR24" s="9">
        <f>($AK$2+(L24+AD24)*12*7.57%)*SUM(Fasering!$D$5:$D$8)</f>
        <v>1350.8367188042223</v>
      </c>
      <c r="AS24" s="9">
        <f>($AK$2+(M24+AE24)*12*7.57%)*SUM(Fasering!$D$5:$D$9)</f>
        <v>1839.7722720607323</v>
      </c>
      <c r="AT24" s="9">
        <f>($AK$2+(N24+AF24)*12*7.57%)*SUM(Fasering!$D$5:$D$10)</f>
        <v>2381.4139958072278</v>
      </c>
      <c r="AU24" s="86">
        <f>($AK$2+(O24+AG24)*12*7.57%)*SUM(Fasering!$D$5:$D$11)</f>
        <v>2978.2026109100007</v>
      </c>
    </row>
    <row r="25" spans="1:47" ht="15" x14ac:dyDescent="0.3">
      <c r="A25" s="32">
        <f t="shared" si="8"/>
        <v>16</v>
      </c>
      <c r="B25" s="125">
        <v>29655.47</v>
      </c>
      <c r="C25" s="126"/>
      <c r="D25" s="125">
        <f t="shared" si="0"/>
        <v>39130.392664999999</v>
      </c>
      <c r="E25" s="127">
        <f t="shared" si="1"/>
        <v>970.01709634877625</v>
      </c>
      <c r="F25" s="125">
        <f t="shared" si="2"/>
        <v>3260.8660554166668</v>
      </c>
      <c r="G25" s="127">
        <f t="shared" si="3"/>
        <v>80.834758029064687</v>
      </c>
      <c r="H25" s="45">
        <f>'L4'!$H$10</f>
        <v>1674.41</v>
      </c>
      <c r="I25" s="45">
        <f>GEW!$E$12+($F25-GEW!$E$12)*SUM(Fasering!$D$5)</f>
        <v>1786.2247433333332</v>
      </c>
      <c r="J25" s="45">
        <f>GEW!$E$12+($F25-GEW!$E$12)*SUM(Fasering!$D$5:$D$6)</f>
        <v>2167.5134461404014</v>
      </c>
      <c r="K25" s="45">
        <f>GEW!$E$12+($F25-GEW!$E$12)*SUM(Fasering!$D$5:$D$7)</f>
        <v>2386.2823270057943</v>
      </c>
      <c r="L25" s="45">
        <f>GEW!$E$12+($F25-GEW!$E$12)*SUM(Fasering!$D$5:$D$8)</f>
        <v>2605.0512078711872</v>
      </c>
      <c r="M25" s="45">
        <f>GEW!$E$12+($F25-GEW!$E$12)*SUM(Fasering!$D$5:$D$9)</f>
        <v>2823.8200887365801</v>
      </c>
      <c r="N25" s="45">
        <f>GEW!$E$12+($F25-GEW!$E$12)*SUM(Fasering!$D$5:$D$10)</f>
        <v>3042.0971745512743</v>
      </c>
      <c r="O25" s="75">
        <f>GEW!$E$12+($F25-GEW!$E$12)*SUM(Fasering!$D$5:$D$11)</f>
        <v>3260.8660554166668</v>
      </c>
      <c r="P25" s="125">
        <f t="shared" si="4"/>
        <v>0</v>
      </c>
      <c r="Q25" s="127">
        <f t="shared" si="5"/>
        <v>0</v>
      </c>
      <c r="R25" s="45">
        <f>$P25*SUM(Fasering!$D$5)</f>
        <v>0</v>
      </c>
      <c r="S25" s="45">
        <f>$P25*SUM(Fasering!$D$5:$D$6)</f>
        <v>0</v>
      </c>
      <c r="T25" s="45">
        <f>$P25*SUM(Fasering!$D$5:$D$7)</f>
        <v>0</v>
      </c>
      <c r="U25" s="45">
        <f>$P25*SUM(Fasering!$D$5:$D$8)</f>
        <v>0</v>
      </c>
      <c r="V25" s="45">
        <f>$P25*SUM(Fasering!$D$5:$D$9)</f>
        <v>0</v>
      </c>
      <c r="W25" s="45">
        <f>$P25*SUM(Fasering!$D$5:$D$10)</f>
        <v>0</v>
      </c>
      <c r="X25" s="75">
        <f>$P25*SUM(Fasering!$D$5:$D$11)</f>
        <v>0</v>
      </c>
      <c r="Y25" s="125">
        <f t="shared" si="6"/>
        <v>0</v>
      </c>
      <c r="Z25" s="127">
        <f t="shared" si="7"/>
        <v>0</v>
      </c>
      <c r="AA25" s="74">
        <f>$Y25*SUM(Fasering!$D$5)</f>
        <v>0</v>
      </c>
      <c r="AB25" s="45">
        <f>$Y25*SUM(Fasering!$D$5:$D$6)</f>
        <v>0</v>
      </c>
      <c r="AC25" s="45">
        <f>$Y25*SUM(Fasering!$D$5:$D$7)</f>
        <v>0</v>
      </c>
      <c r="AD25" s="45">
        <f>$Y25*SUM(Fasering!$D$5:$D$8)</f>
        <v>0</v>
      </c>
      <c r="AE25" s="45">
        <f>$Y25*SUM(Fasering!$D$5:$D$9)</f>
        <v>0</v>
      </c>
      <c r="AF25" s="45">
        <f>$Y25*SUM(Fasering!$D$5:$D$10)</f>
        <v>0</v>
      </c>
      <c r="AG25" s="75">
        <f>$Y25*SUM(Fasering!$D$5:$D$11)</f>
        <v>0</v>
      </c>
      <c r="AH25" s="5">
        <f>($AK$2+(I25+R25)*12*7.57%)*SUM(Fasering!$D$5)</f>
        <v>0</v>
      </c>
      <c r="AI25" s="9">
        <f>($AK$2+(J25+S25)*12*7.57%)*SUM(Fasering!$D$5:$D$6)</f>
        <v>542.48710891129156</v>
      </c>
      <c r="AJ25" s="9">
        <f>($AK$2+(K25+T25)*12*7.57%)*SUM(Fasering!$D$5:$D$7)</f>
        <v>934.61207610789518</v>
      </c>
      <c r="AK25" s="9">
        <f>($AK$2+(L25+U25)*12*7.57%)*SUM(Fasering!$D$5:$D$8)</f>
        <v>1385.7017055183089</v>
      </c>
      <c r="AL25" s="9">
        <f>($AK$2+(M25+V25)*12*7.57%)*SUM(Fasering!$D$5:$D$9)</f>
        <v>1895.7559971425326</v>
      </c>
      <c r="AM25" s="9">
        <f>($AK$2+(N25+W25)*12*7.57%)*SUM(Fasering!$D$5:$D$10)</f>
        <v>2463.4296619518464</v>
      </c>
      <c r="AN25" s="86">
        <f>($AK$2+(O25+X25)*12*7.57%)*SUM(Fasering!$D$5:$D$11)</f>
        <v>3091.2807247405003</v>
      </c>
      <c r="AO25" s="5">
        <f>($AK$2+(I25+AA25)*12*7.57%)*SUM(Fasering!$D$5)</f>
        <v>0</v>
      </c>
      <c r="AP25" s="9">
        <f>($AK$2+(J25+AB25)*12*7.57%)*SUM(Fasering!$D$5:$D$6)</f>
        <v>542.48710891129156</v>
      </c>
      <c r="AQ25" s="9">
        <f>($AK$2+(K25+AC25)*12*7.57%)*SUM(Fasering!$D$5:$D$7)</f>
        <v>934.61207610789518</v>
      </c>
      <c r="AR25" s="9">
        <f>($AK$2+(L25+AD25)*12*7.57%)*SUM(Fasering!$D$5:$D$8)</f>
        <v>1385.7017055183089</v>
      </c>
      <c r="AS25" s="9">
        <f>($AK$2+(M25+AE25)*12*7.57%)*SUM(Fasering!$D$5:$D$9)</f>
        <v>1895.7559971425326</v>
      </c>
      <c r="AT25" s="9">
        <f>($AK$2+(N25+AF25)*12*7.57%)*SUM(Fasering!$D$5:$D$10)</f>
        <v>2463.4296619518464</v>
      </c>
      <c r="AU25" s="86">
        <f>($AK$2+(O25+AG25)*12*7.57%)*SUM(Fasering!$D$5:$D$11)</f>
        <v>3091.2807247405003</v>
      </c>
    </row>
    <row r="26" spans="1:47" ht="15" x14ac:dyDescent="0.3">
      <c r="A26" s="32">
        <f t="shared" si="8"/>
        <v>17</v>
      </c>
      <c r="B26" s="125">
        <v>29667.759999999998</v>
      </c>
      <c r="C26" s="126"/>
      <c r="D26" s="125">
        <f t="shared" si="0"/>
        <v>39146.609319999996</v>
      </c>
      <c r="E26" s="127">
        <f t="shared" si="1"/>
        <v>970.41909672557438</v>
      </c>
      <c r="F26" s="125">
        <f t="shared" si="2"/>
        <v>3262.2174433333325</v>
      </c>
      <c r="G26" s="127">
        <f t="shared" si="3"/>
        <v>80.868258060464512</v>
      </c>
      <c r="H26" s="45">
        <f>'L4'!$H$10</f>
        <v>1674.41</v>
      </c>
      <c r="I26" s="45">
        <f>GEW!$E$12+($F26-GEW!$E$12)*SUM(Fasering!$D$5)</f>
        <v>1786.2247433333332</v>
      </c>
      <c r="J26" s="45">
        <f>GEW!$E$12+($F26-GEW!$E$12)*SUM(Fasering!$D$5:$D$6)</f>
        <v>2167.8628659901724</v>
      </c>
      <c r="K26" s="45">
        <f>GEW!$E$12+($F26-GEW!$E$12)*SUM(Fasering!$D$5:$D$7)</f>
        <v>2386.8322306069167</v>
      </c>
      <c r="L26" s="45">
        <f>GEW!$E$12+($F26-GEW!$E$12)*SUM(Fasering!$D$5:$D$8)</f>
        <v>2605.801595223661</v>
      </c>
      <c r="M26" s="45">
        <f>GEW!$E$12+($F26-GEW!$E$12)*SUM(Fasering!$D$5:$D$9)</f>
        <v>2824.7709598404053</v>
      </c>
      <c r="N26" s="45">
        <f>GEW!$E$12+($F26-GEW!$E$12)*SUM(Fasering!$D$5:$D$10)</f>
        <v>3043.2480787165887</v>
      </c>
      <c r="O26" s="75">
        <f>GEW!$E$12+($F26-GEW!$E$12)*SUM(Fasering!$D$5:$D$11)</f>
        <v>3262.2174433333325</v>
      </c>
      <c r="P26" s="125">
        <f t="shared" si="4"/>
        <v>0</v>
      </c>
      <c r="Q26" s="127">
        <f t="shared" si="5"/>
        <v>0</v>
      </c>
      <c r="R26" s="45">
        <f>$P26*SUM(Fasering!$D$5)</f>
        <v>0</v>
      </c>
      <c r="S26" s="45">
        <f>$P26*SUM(Fasering!$D$5:$D$6)</f>
        <v>0</v>
      </c>
      <c r="T26" s="45">
        <f>$P26*SUM(Fasering!$D$5:$D$7)</f>
        <v>0</v>
      </c>
      <c r="U26" s="45">
        <f>$P26*SUM(Fasering!$D$5:$D$8)</f>
        <v>0</v>
      </c>
      <c r="V26" s="45">
        <f>$P26*SUM(Fasering!$D$5:$D$9)</f>
        <v>0</v>
      </c>
      <c r="W26" s="45">
        <f>$P26*SUM(Fasering!$D$5:$D$10)</f>
        <v>0</v>
      </c>
      <c r="X26" s="75">
        <f>$P26*SUM(Fasering!$D$5:$D$11)</f>
        <v>0</v>
      </c>
      <c r="Y26" s="125">
        <f t="shared" si="6"/>
        <v>0</v>
      </c>
      <c r="Z26" s="127">
        <f t="shared" si="7"/>
        <v>0</v>
      </c>
      <c r="AA26" s="74">
        <f>$Y26*SUM(Fasering!$D$5)</f>
        <v>0</v>
      </c>
      <c r="AB26" s="45">
        <f>$Y26*SUM(Fasering!$D$5:$D$6)</f>
        <v>0</v>
      </c>
      <c r="AC26" s="45">
        <f>$Y26*SUM(Fasering!$D$5:$D$7)</f>
        <v>0</v>
      </c>
      <c r="AD26" s="45">
        <f>$Y26*SUM(Fasering!$D$5:$D$8)</f>
        <v>0</v>
      </c>
      <c r="AE26" s="45">
        <f>$Y26*SUM(Fasering!$D$5:$D$9)</f>
        <v>0</v>
      </c>
      <c r="AF26" s="45">
        <f>$Y26*SUM(Fasering!$D$5:$D$10)</f>
        <v>0</v>
      </c>
      <c r="AG26" s="75">
        <f>$Y26*SUM(Fasering!$D$5:$D$11)</f>
        <v>0</v>
      </c>
      <c r="AH26" s="5">
        <f>($AK$2+(I26+R26)*12*7.57%)*SUM(Fasering!$D$5)</f>
        <v>0</v>
      </c>
      <c r="AI26" s="9">
        <f>($AK$2+(J26+S26)*12*7.57%)*SUM(Fasering!$D$5:$D$6)</f>
        <v>542.56918038643846</v>
      </c>
      <c r="AJ26" s="9">
        <f>($AK$2+(K26+T26)*12*7.57%)*SUM(Fasering!$D$5:$D$7)</f>
        <v>934.81534467307881</v>
      </c>
      <c r="AK26" s="9">
        <f>($AK$2+(L26+U26)*12*7.57%)*SUM(Fasering!$D$5:$D$8)</f>
        <v>1386.080207454334</v>
      </c>
      <c r="AL26" s="9">
        <f>($AK$2+(M26+V26)*12*7.57%)*SUM(Fasering!$D$5:$D$9)</f>
        <v>1896.3637687302037</v>
      </c>
      <c r="AM26" s="9">
        <f>($AK$2+(N26+W26)*12*7.57%)*SUM(Fasering!$D$5:$D$10)</f>
        <v>2464.3200419962932</v>
      </c>
      <c r="AN26" s="86">
        <f>($AK$2+(O26+X26)*12*7.57%)*SUM(Fasering!$D$5:$D$11)</f>
        <v>3092.5083255239992</v>
      </c>
      <c r="AO26" s="5">
        <f>($AK$2+(I26+AA26)*12*7.57%)*SUM(Fasering!$D$5)</f>
        <v>0</v>
      </c>
      <c r="AP26" s="9">
        <f>($AK$2+(J26+AB26)*12*7.57%)*SUM(Fasering!$D$5:$D$6)</f>
        <v>542.56918038643846</v>
      </c>
      <c r="AQ26" s="9">
        <f>($AK$2+(K26+AC26)*12*7.57%)*SUM(Fasering!$D$5:$D$7)</f>
        <v>934.81534467307881</v>
      </c>
      <c r="AR26" s="9">
        <f>($AK$2+(L26+AD26)*12*7.57%)*SUM(Fasering!$D$5:$D$8)</f>
        <v>1386.080207454334</v>
      </c>
      <c r="AS26" s="9">
        <f>($AK$2+(M26+AE26)*12*7.57%)*SUM(Fasering!$D$5:$D$9)</f>
        <v>1896.3637687302037</v>
      </c>
      <c r="AT26" s="9">
        <f>($AK$2+(N26+AF26)*12*7.57%)*SUM(Fasering!$D$5:$D$10)</f>
        <v>2464.3200419962932</v>
      </c>
      <c r="AU26" s="86">
        <f>($AK$2+(O26+AG26)*12*7.57%)*SUM(Fasering!$D$5:$D$11)</f>
        <v>3092.5083255239992</v>
      </c>
    </row>
    <row r="27" spans="1:47" ht="15" x14ac:dyDescent="0.3">
      <c r="A27" s="32">
        <f t="shared" si="8"/>
        <v>18</v>
      </c>
      <c r="B27" s="125">
        <v>30799.83</v>
      </c>
      <c r="C27" s="126"/>
      <c r="D27" s="125">
        <f t="shared" si="0"/>
        <v>40640.375684999999</v>
      </c>
      <c r="E27" s="127">
        <f t="shared" si="1"/>
        <v>1007.4485976663303</v>
      </c>
      <c r="F27" s="125">
        <f t="shared" si="2"/>
        <v>3386.6979737500001</v>
      </c>
      <c r="G27" s="127">
        <f t="shared" si="3"/>
        <v>83.954049805527532</v>
      </c>
      <c r="H27" s="45">
        <f>'L4'!$H$10</f>
        <v>1674.41</v>
      </c>
      <c r="I27" s="45">
        <f>GEW!$E$12+($F27-GEW!$E$12)*SUM(Fasering!$D$5)</f>
        <v>1786.2247433333332</v>
      </c>
      <c r="J27" s="45">
        <f>GEW!$E$12+($F27-GEW!$E$12)*SUM(Fasering!$D$5:$D$6)</f>
        <v>2200.0490115825896</v>
      </c>
      <c r="K27" s="45">
        <f>GEW!$E$12+($F27-GEW!$E$12)*SUM(Fasering!$D$5:$D$7)</f>
        <v>2437.485556052251</v>
      </c>
      <c r="L27" s="45">
        <f>GEW!$E$12+($F27-GEW!$E$12)*SUM(Fasering!$D$5:$D$8)</f>
        <v>2674.9221005219124</v>
      </c>
      <c r="M27" s="45">
        <f>GEW!$E$12+($F27-GEW!$E$12)*SUM(Fasering!$D$5:$D$9)</f>
        <v>2912.3586449915738</v>
      </c>
      <c r="N27" s="45">
        <f>GEW!$E$12+($F27-GEW!$E$12)*SUM(Fasering!$D$5:$D$10)</f>
        <v>3149.2614292803387</v>
      </c>
      <c r="O27" s="75">
        <f>GEW!$E$12+($F27-GEW!$E$12)*SUM(Fasering!$D$5:$D$11)</f>
        <v>3386.6979737500001</v>
      </c>
      <c r="P27" s="125">
        <f t="shared" si="4"/>
        <v>0</v>
      </c>
      <c r="Q27" s="127">
        <f t="shared" si="5"/>
        <v>0</v>
      </c>
      <c r="R27" s="45">
        <f>$P27*SUM(Fasering!$D$5)</f>
        <v>0</v>
      </c>
      <c r="S27" s="45">
        <f>$P27*SUM(Fasering!$D$5:$D$6)</f>
        <v>0</v>
      </c>
      <c r="T27" s="45">
        <f>$P27*SUM(Fasering!$D$5:$D$7)</f>
        <v>0</v>
      </c>
      <c r="U27" s="45">
        <f>$P27*SUM(Fasering!$D$5:$D$8)</f>
        <v>0</v>
      </c>
      <c r="V27" s="45">
        <f>$P27*SUM(Fasering!$D$5:$D$9)</f>
        <v>0</v>
      </c>
      <c r="W27" s="45">
        <f>$P27*SUM(Fasering!$D$5:$D$10)</f>
        <v>0</v>
      </c>
      <c r="X27" s="75">
        <f>$P27*SUM(Fasering!$D$5:$D$11)</f>
        <v>0</v>
      </c>
      <c r="Y27" s="125">
        <f t="shared" si="6"/>
        <v>0</v>
      </c>
      <c r="Z27" s="127">
        <f t="shared" si="7"/>
        <v>0</v>
      </c>
      <c r="AA27" s="74">
        <f>$Y27*SUM(Fasering!$D$5)</f>
        <v>0</v>
      </c>
      <c r="AB27" s="45">
        <f>$Y27*SUM(Fasering!$D$5:$D$6)</f>
        <v>0</v>
      </c>
      <c r="AC27" s="45">
        <f>$Y27*SUM(Fasering!$D$5:$D$7)</f>
        <v>0</v>
      </c>
      <c r="AD27" s="45">
        <f>$Y27*SUM(Fasering!$D$5:$D$8)</f>
        <v>0</v>
      </c>
      <c r="AE27" s="45">
        <f>$Y27*SUM(Fasering!$D$5:$D$9)</f>
        <v>0</v>
      </c>
      <c r="AF27" s="45">
        <f>$Y27*SUM(Fasering!$D$5:$D$10)</f>
        <v>0</v>
      </c>
      <c r="AG27" s="75">
        <f>$Y27*SUM(Fasering!$D$5:$D$11)</f>
        <v>0</v>
      </c>
      <c r="AH27" s="5">
        <f>($AK$2+(I27+R27)*12*7.57%)*SUM(Fasering!$D$5)</f>
        <v>0</v>
      </c>
      <c r="AI27" s="9">
        <f>($AK$2+(J27+S27)*12*7.57%)*SUM(Fasering!$D$5:$D$6)</f>
        <v>550.12903839048704</v>
      </c>
      <c r="AJ27" s="9">
        <f>($AK$2+(K27+T27)*12*7.57%)*SUM(Fasering!$D$5:$D$7)</f>
        <v>953.53904236124856</v>
      </c>
      <c r="AK27" s="9">
        <f>($AK$2+(L27+U27)*12*7.57%)*SUM(Fasering!$D$5:$D$8)</f>
        <v>1420.945194168421</v>
      </c>
      <c r="AL27" s="9">
        <f>($AK$2+(M27+V27)*12*7.57%)*SUM(Fasering!$D$5:$D$9)</f>
        <v>1952.3474938120039</v>
      </c>
      <c r="AM27" s="9">
        <f>($AK$2+(N27+W27)*12*7.57%)*SUM(Fasering!$D$5:$D$10)</f>
        <v>2546.3357081409113</v>
      </c>
      <c r="AN27" s="86">
        <f>($AK$2+(O27+X27)*12*7.57%)*SUM(Fasering!$D$5:$D$11)</f>
        <v>3205.5864393545003</v>
      </c>
      <c r="AO27" s="5">
        <f>($AK$2+(I27+AA27)*12*7.57%)*SUM(Fasering!$D$5)</f>
        <v>0</v>
      </c>
      <c r="AP27" s="9">
        <f>($AK$2+(J27+AB27)*12*7.57%)*SUM(Fasering!$D$5:$D$6)</f>
        <v>550.12903839048704</v>
      </c>
      <c r="AQ27" s="9">
        <f>($AK$2+(K27+AC27)*12*7.57%)*SUM(Fasering!$D$5:$D$7)</f>
        <v>953.53904236124856</v>
      </c>
      <c r="AR27" s="9">
        <f>($AK$2+(L27+AD27)*12*7.57%)*SUM(Fasering!$D$5:$D$8)</f>
        <v>1420.945194168421</v>
      </c>
      <c r="AS27" s="9">
        <f>($AK$2+(M27+AE27)*12*7.57%)*SUM(Fasering!$D$5:$D$9)</f>
        <v>1952.3474938120039</v>
      </c>
      <c r="AT27" s="9">
        <f>($AK$2+(N27+AF27)*12*7.57%)*SUM(Fasering!$D$5:$D$10)</f>
        <v>2546.3357081409113</v>
      </c>
      <c r="AU27" s="86">
        <f>($AK$2+(O27+AG27)*12*7.57%)*SUM(Fasering!$D$5:$D$11)</f>
        <v>3205.5864393545003</v>
      </c>
    </row>
    <row r="28" spans="1:47" ht="15" x14ac:dyDescent="0.3">
      <c r="A28" s="32">
        <f t="shared" si="8"/>
        <v>19</v>
      </c>
      <c r="B28" s="125">
        <v>30812.13</v>
      </c>
      <c r="C28" s="126"/>
      <c r="D28" s="125">
        <f t="shared" si="0"/>
        <v>40656.605534999995</v>
      </c>
      <c r="E28" s="127">
        <f t="shared" si="1"/>
        <v>1007.8509251386344</v>
      </c>
      <c r="F28" s="125">
        <f t="shared" si="2"/>
        <v>3388.0504612499999</v>
      </c>
      <c r="G28" s="127">
        <f t="shared" si="3"/>
        <v>83.987577094886205</v>
      </c>
      <c r="H28" s="45">
        <f>'L4'!$H$10</f>
        <v>1674.41</v>
      </c>
      <c r="I28" s="45">
        <f>GEW!$E$12+($F28-GEW!$E$12)*SUM(Fasering!$D$5)</f>
        <v>1786.2247433333332</v>
      </c>
      <c r="J28" s="45">
        <f>GEW!$E$12+($F28-GEW!$E$12)*SUM(Fasering!$D$5:$D$6)</f>
        <v>2200.3987157446877</v>
      </c>
      <c r="K28" s="45">
        <f>GEW!$E$12+($F28-GEW!$E$12)*SUM(Fasering!$D$5:$D$7)</f>
        <v>2438.0359070932445</v>
      </c>
      <c r="L28" s="45">
        <f>GEW!$E$12+($F28-GEW!$E$12)*SUM(Fasering!$D$5:$D$8)</f>
        <v>2675.6730984418009</v>
      </c>
      <c r="M28" s="45">
        <f>GEW!$E$12+($F28-GEW!$E$12)*SUM(Fasering!$D$5:$D$9)</f>
        <v>2913.3102897903577</v>
      </c>
      <c r="N28" s="45">
        <f>GEW!$E$12+($F28-GEW!$E$12)*SUM(Fasering!$D$5:$D$10)</f>
        <v>3150.4132699014435</v>
      </c>
      <c r="O28" s="75">
        <f>GEW!$E$12+($F28-GEW!$E$12)*SUM(Fasering!$D$5:$D$11)</f>
        <v>3388.0504612499999</v>
      </c>
      <c r="P28" s="125">
        <f t="shared" si="4"/>
        <v>0</v>
      </c>
      <c r="Q28" s="127">
        <f t="shared" si="5"/>
        <v>0</v>
      </c>
      <c r="R28" s="45">
        <f>$P28*SUM(Fasering!$D$5)</f>
        <v>0</v>
      </c>
      <c r="S28" s="45">
        <f>$P28*SUM(Fasering!$D$5:$D$6)</f>
        <v>0</v>
      </c>
      <c r="T28" s="45">
        <f>$P28*SUM(Fasering!$D$5:$D$7)</f>
        <v>0</v>
      </c>
      <c r="U28" s="45">
        <f>$P28*SUM(Fasering!$D$5:$D$8)</f>
        <v>0</v>
      </c>
      <c r="V28" s="45">
        <f>$P28*SUM(Fasering!$D$5:$D$9)</f>
        <v>0</v>
      </c>
      <c r="W28" s="45">
        <f>$P28*SUM(Fasering!$D$5:$D$10)</f>
        <v>0</v>
      </c>
      <c r="X28" s="75">
        <f>$P28*SUM(Fasering!$D$5:$D$11)</f>
        <v>0</v>
      </c>
      <c r="Y28" s="125">
        <f t="shared" si="6"/>
        <v>0</v>
      </c>
      <c r="Z28" s="127">
        <f t="shared" si="7"/>
        <v>0</v>
      </c>
      <c r="AA28" s="74">
        <f>$Y28*SUM(Fasering!$D$5)</f>
        <v>0</v>
      </c>
      <c r="AB28" s="45">
        <f>$Y28*SUM(Fasering!$D$5:$D$6)</f>
        <v>0</v>
      </c>
      <c r="AC28" s="45">
        <f>$Y28*SUM(Fasering!$D$5:$D$7)</f>
        <v>0</v>
      </c>
      <c r="AD28" s="45">
        <f>$Y28*SUM(Fasering!$D$5:$D$8)</f>
        <v>0</v>
      </c>
      <c r="AE28" s="45">
        <f>$Y28*SUM(Fasering!$D$5:$D$9)</f>
        <v>0</v>
      </c>
      <c r="AF28" s="45">
        <f>$Y28*SUM(Fasering!$D$5:$D$10)</f>
        <v>0</v>
      </c>
      <c r="AG28" s="75">
        <f>$Y28*SUM(Fasering!$D$5:$D$11)</f>
        <v>0</v>
      </c>
      <c r="AH28" s="5">
        <f>($AK$2+(I28+R28)*12*7.57%)*SUM(Fasering!$D$5)</f>
        <v>0</v>
      </c>
      <c r="AI28" s="9">
        <f>($AK$2+(J28+S28)*12*7.57%)*SUM(Fasering!$D$5:$D$6)</f>
        <v>550.2111766447025</v>
      </c>
      <c r="AJ28" s="9">
        <f>($AK$2+(K28+T28)*12*7.57%)*SUM(Fasering!$D$5:$D$7)</f>
        <v>953.74247631989465</v>
      </c>
      <c r="AK28" s="9">
        <f>($AK$2+(L28+U28)*12*7.57%)*SUM(Fasering!$D$5:$D$8)</f>
        <v>1421.3240040799838</v>
      </c>
      <c r="AL28" s="9">
        <f>($AK$2+(M28+V28)*12*7.57%)*SUM(Fasering!$D$5:$D$9)</f>
        <v>1952.9557599249711</v>
      </c>
      <c r="AM28" s="9">
        <f>($AK$2+(N28+W28)*12*7.57%)*SUM(Fasering!$D$5:$D$10)</f>
        <v>2547.2268126605777</v>
      </c>
      <c r="AN28" s="86">
        <f>($AK$2+(O28+X28)*12*7.57%)*SUM(Fasering!$D$5:$D$11)</f>
        <v>3206.8150389994998</v>
      </c>
      <c r="AO28" s="5">
        <f>($AK$2+(I28+AA28)*12*7.57%)*SUM(Fasering!$D$5)</f>
        <v>0</v>
      </c>
      <c r="AP28" s="9">
        <f>($AK$2+(J28+AB28)*12*7.57%)*SUM(Fasering!$D$5:$D$6)</f>
        <v>550.2111766447025</v>
      </c>
      <c r="AQ28" s="9">
        <f>($AK$2+(K28+AC28)*12*7.57%)*SUM(Fasering!$D$5:$D$7)</f>
        <v>953.74247631989465</v>
      </c>
      <c r="AR28" s="9">
        <f>($AK$2+(L28+AD28)*12*7.57%)*SUM(Fasering!$D$5:$D$8)</f>
        <v>1421.3240040799838</v>
      </c>
      <c r="AS28" s="9">
        <f>($AK$2+(M28+AE28)*12*7.57%)*SUM(Fasering!$D$5:$D$9)</f>
        <v>1952.9557599249711</v>
      </c>
      <c r="AT28" s="9">
        <f>($AK$2+(N28+AF28)*12*7.57%)*SUM(Fasering!$D$5:$D$10)</f>
        <v>2547.2268126605777</v>
      </c>
      <c r="AU28" s="86">
        <f>($AK$2+(O28+AG28)*12*7.57%)*SUM(Fasering!$D$5:$D$11)</f>
        <v>3206.8150389994998</v>
      </c>
    </row>
    <row r="29" spans="1:47" ht="15" x14ac:dyDescent="0.3">
      <c r="A29" s="32">
        <f t="shared" si="8"/>
        <v>20</v>
      </c>
      <c r="B29" s="125">
        <v>31944.2</v>
      </c>
      <c r="C29" s="126"/>
      <c r="D29" s="125">
        <f t="shared" si="0"/>
        <v>42150.371899999998</v>
      </c>
      <c r="E29" s="127">
        <f t="shared" si="1"/>
        <v>1044.8804260793904</v>
      </c>
      <c r="F29" s="125">
        <f t="shared" si="2"/>
        <v>3512.5309916666665</v>
      </c>
      <c r="G29" s="127">
        <f t="shared" si="3"/>
        <v>87.073368839949197</v>
      </c>
      <c r="H29" s="45">
        <f>'L4'!$H$10</f>
        <v>1674.41</v>
      </c>
      <c r="I29" s="45">
        <f>GEW!$E$12+($F29-GEW!$E$12)*SUM(Fasering!$D$5)</f>
        <v>1786.2247433333332</v>
      </c>
      <c r="J29" s="45">
        <f>GEW!$E$12+($F29-GEW!$E$12)*SUM(Fasering!$D$5:$D$6)</f>
        <v>2232.5848613371045</v>
      </c>
      <c r="K29" s="45">
        <f>GEW!$E$12+($F29-GEW!$E$12)*SUM(Fasering!$D$5:$D$7)</f>
        <v>2488.6892325385784</v>
      </c>
      <c r="L29" s="45">
        <f>GEW!$E$12+($F29-GEW!$E$12)*SUM(Fasering!$D$5:$D$8)</f>
        <v>2744.7936037400523</v>
      </c>
      <c r="M29" s="45">
        <f>GEW!$E$12+($F29-GEW!$E$12)*SUM(Fasering!$D$5:$D$9)</f>
        <v>3000.8979749415257</v>
      </c>
      <c r="N29" s="45">
        <f>GEW!$E$12+($F29-GEW!$E$12)*SUM(Fasering!$D$5:$D$10)</f>
        <v>3256.4266204651931</v>
      </c>
      <c r="O29" s="75">
        <f>GEW!$E$12+($F29-GEW!$E$12)*SUM(Fasering!$D$5:$D$11)</f>
        <v>3512.5309916666665</v>
      </c>
      <c r="P29" s="125">
        <f t="shared" si="4"/>
        <v>0</v>
      </c>
      <c r="Q29" s="127">
        <f t="shared" si="5"/>
        <v>0</v>
      </c>
      <c r="R29" s="45">
        <f>$P29*SUM(Fasering!$D$5)</f>
        <v>0</v>
      </c>
      <c r="S29" s="45">
        <f>$P29*SUM(Fasering!$D$5:$D$6)</f>
        <v>0</v>
      </c>
      <c r="T29" s="45">
        <f>$P29*SUM(Fasering!$D$5:$D$7)</f>
        <v>0</v>
      </c>
      <c r="U29" s="45">
        <f>$P29*SUM(Fasering!$D$5:$D$8)</f>
        <v>0</v>
      </c>
      <c r="V29" s="45">
        <f>$P29*SUM(Fasering!$D$5:$D$9)</f>
        <v>0</v>
      </c>
      <c r="W29" s="45">
        <f>$P29*SUM(Fasering!$D$5:$D$10)</f>
        <v>0</v>
      </c>
      <c r="X29" s="75">
        <f>$P29*SUM(Fasering!$D$5:$D$11)</f>
        <v>0</v>
      </c>
      <c r="Y29" s="125">
        <f t="shared" si="6"/>
        <v>0</v>
      </c>
      <c r="Z29" s="127">
        <f t="shared" si="7"/>
        <v>0</v>
      </c>
      <c r="AA29" s="74">
        <f>$Y29*SUM(Fasering!$D$5)</f>
        <v>0</v>
      </c>
      <c r="AB29" s="45">
        <f>$Y29*SUM(Fasering!$D$5:$D$6)</f>
        <v>0</v>
      </c>
      <c r="AC29" s="45">
        <f>$Y29*SUM(Fasering!$D$5:$D$7)</f>
        <v>0</v>
      </c>
      <c r="AD29" s="45">
        <f>$Y29*SUM(Fasering!$D$5:$D$8)</f>
        <v>0</v>
      </c>
      <c r="AE29" s="45">
        <f>$Y29*SUM(Fasering!$D$5:$D$9)</f>
        <v>0</v>
      </c>
      <c r="AF29" s="45">
        <f>$Y29*SUM(Fasering!$D$5:$D$10)</f>
        <v>0</v>
      </c>
      <c r="AG29" s="75">
        <f>$Y29*SUM(Fasering!$D$5:$D$11)</f>
        <v>0</v>
      </c>
      <c r="AH29" s="5">
        <f>($AK$2+(I29+R29)*12*7.57%)*SUM(Fasering!$D$5)</f>
        <v>0</v>
      </c>
      <c r="AI29" s="9">
        <f>($AK$2+(J29+S29)*12*7.57%)*SUM(Fasering!$D$5:$D$6)</f>
        <v>557.77103464875086</v>
      </c>
      <c r="AJ29" s="9">
        <f>($AK$2+(K29+T29)*12*7.57%)*SUM(Fasering!$D$5:$D$7)</f>
        <v>972.46617400806406</v>
      </c>
      <c r="AK29" s="9">
        <f>($AK$2+(L29+U29)*12*7.57%)*SUM(Fasering!$D$5:$D$8)</f>
        <v>1456.1889907940708</v>
      </c>
      <c r="AL29" s="9">
        <f>($AK$2+(M29+V29)*12*7.57%)*SUM(Fasering!$D$5:$D$9)</f>
        <v>2008.9394850067708</v>
      </c>
      <c r="AM29" s="9">
        <f>($AK$2+(N29+W29)*12*7.57%)*SUM(Fasering!$D$5:$D$10)</f>
        <v>2629.2424788051958</v>
      </c>
      <c r="AN29" s="86">
        <f>($AK$2+(O29+X29)*12*7.57%)*SUM(Fasering!$D$5:$D$11)</f>
        <v>3319.89315283</v>
      </c>
      <c r="AO29" s="5">
        <f>($AK$2+(I29+AA29)*12*7.57%)*SUM(Fasering!$D$5)</f>
        <v>0</v>
      </c>
      <c r="AP29" s="9">
        <f>($AK$2+(J29+AB29)*12*7.57%)*SUM(Fasering!$D$5:$D$6)</f>
        <v>557.77103464875086</v>
      </c>
      <c r="AQ29" s="9">
        <f>($AK$2+(K29+AC29)*12*7.57%)*SUM(Fasering!$D$5:$D$7)</f>
        <v>972.46617400806406</v>
      </c>
      <c r="AR29" s="9">
        <f>($AK$2+(L29+AD29)*12*7.57%)*SUM(Fasering!$D$5:$D$8)</f>
        <v>1456.1889907940708</v>
      </c>
      <c r="AS29" s="9">
        <f>($AK$2+(M29+AE29)*12*7.57%)*SUM(Fasering!$D$5:$D$9)</f>
        <v>2008.9394850067708</v>
      </c>
      <c r="AT29" s="9">
        <f>($AK$2+(N29+AF29)*12*7.57%)*SUM(Fasering!$D$5:$D$10)</f>
        <v>2629.2424788051958</v>
      </c>
      <c r="AU29" s="86">
        <f>($AK$2+(O29+AG29)*12*7.57%)*SUM(Fasering!$D$5:$D$11)</f>
        <v>3319.89315283</v>
      </c>
    </row>
    <row r="30" spans="1:47" ht="15" x14ac:dyDescent="0.3">
      <c r="A30" s="32">
        <f t="shared" si="8"/>
        <v>21</v>
      </c>
      <c r="B30" s="125">
        <v>31956.49</v>
      </c>
      <c r="C30" s="126"/>
      <c r="D30" s="125">
        <f t="shared" si="0"/>
        <v>42166.588555000002</v>
      </c>
      <c r="E30" s="127">
        <f t="shared" si="1"/>
        <v>1045.2824264561887</v>
      </c>
      <c r="F30" s="125">
        <f t="shared" si="2"/>
        <v>3513.8823795833332</v>
      </c>
      <c r="G30" s="127">
        <f t="shared" si="3"/>
        <v>87.106868871349036</v>
      </c>
      <c r="H30" s="45">
        <f>'L4'!$H$10</f>
        <v>1674.41</v>
      </c>
      <c r="I30" s="45">
        <f>GEW!$E$12+($F30-GEW!$E$12)*SUM(Fasering!$D$5)</f>
        <v>1786.2247433333332</v>
      </c>
      <c r="J30" s="45">
        <f>GEW!$E$12+($F30-GEW!$E$12)*SUM(Fasering!$D$5:$D$6)</f>
        <v>2232.934281186876</v>
      </c>
      <c r="K30" s="45">
        <f>GEW!$E$12+($F30-GEW!$E$12)*SUM(Fasering!$D$5:$D$7)</f>
        <v>2489.2391361397013</v>
      </c>
      <c r="L30" s="45">
        <f>GEW!$E$12+($F30-GEW!$E$12)*SUM(Fasering!$D$5:$D$8)</f>
        <v>2745.5439910925265</v>
      </c>
      <c r="M30" s="45">
        <f>GEW!$E$12+($F30-GEW!$E$12)*SUM(Fasering!$D$5:$D$9)</f>
        <v>3001.8488460453518</v>
      </c>
      <c r="N30" s="45">
        <f>GEW!$E$12+($F30-GEW!$E$12)*SUM(Fasering!$D$5:$D$10)</f>
        <v>3257.5775246305084</v>
      </c>
      <c r="O30" s="75">
        <f>GEW!$E$12+($F30-GEW!$E$12)*SUM(Fasering!$D$5:$D$11)</f>
        <v>3513.8823795833332</v>
      </c>
      <c r="P30" s="125">
        <f t="shared" si="4"/>
        <v>0</v>
      </c>
      <c r="Q30" s="127">
        <f t="shared" si="5"/>
        <v>0</v>
      </c>
      <c r="R30" s="45">
        <f>$P30*SUM(Fasering!$D$5)</f>
        <v>0</v>
      </c>
      <c r="S30" s="45">
        <f>$P30*SUM(Fasering!$D$5:$D$6)</f>
        <v>0</v>
      </c>
      <c r="T30" s="45">
        <f>$P30*SUM(Fasering!$D$5:$D$7)</f>
        <v>0</v>
      </c>
      <c r="U30" s="45">
        <f>$P30*SUM(Fasering!$D$5:$D$8)</f>
        <v>0</v>
      </c>
      <c r="V30" s="45">
        <f>$P30*SUM(Fasering!$D$5:$D$9)</f>
        <v>0</v>
      </c>
      <c r="W30" s="45">
        <f>$P30*SUM(Fasering!$D$5:$D$10)</f>
        <v>0</v>
      </c>
      <c r="X30" s="75">
        <f>$P30*SUM(Fasering!$D$5:$D$11)</f>
        <v>0</v>
      </c>
      <c r="Y30" s="125">
        <f t="shared" si="6"/>
        <v>0</v>
      </c>
      <c r="Z30" s="127">
        <f t="shared" si="7"/>
        <v>0</v>
      </c>
      <c r="AA30" s="74">
        <f>$Y30*SUM(Fasering!$D$5)</f>
        <v>0</v>
      </c>
      <c r="AB30" s="45">
        <f>$Y30*SUM(Fasering!$D$5:$D$6)</f>
        <v>0</v>
      </c>
      <c r="AC30" s="45">
        <f>$Y30*SUM(Fasering!$D$5:$D$7)</f>
        <v>0</v>
      </c>
      <c r="AD30" s="45">
        <f>$Y30*SUM(Fasering!$D$5:$D$8)</f>
        <v>0</v>
      </c>
      <c r="AE30" s="45">
        <f>$Y30*SUM(Fasering!$D$5:$D$9)</f>
        <v>0</v>
      </c>
      <c r="AF30" s="45">
        <f>$Y30*SUM(Fasering!$D$5:$D$10)</f>
        <v>0</v>
      </c>
      <c r="AG30" s="75">
        <f>$Y30*SUM(Fasering!$D$5:$D$11)</f>
        <v>0</v>
      </c>
      <c r="AH30" s="5">
        <f>($AK$2+(I30+R30)*12*7.57%)*SUM(Fasering!$D$5)</f>
        <v>0</v>
      </c>
      <c r="AI30" s="9">
        <f>($AK$2+(J30+S30)*12*7.57%)*SUM(Fasering!$D$5:$D$6)</f>
        <v>557.8531061238981</v>
      </c>
      <c r="AJ30" s="9">
        <f>($AK$2+(K30+T30)*12*7.57%)*SUM(Fasering!$D$5:$D$7)</f>
        <v>972.66944257324781</v>
      </c>
      <c r="AK30" s="9">
        <f>($AK$2+(L30+U30)*12*7.57%)*SUM(Fasering!$D$5:$D$8)</f>
        <v>1456.5674927300961</v>
      </c>
      <c r="AL30" s="9">
        <f>($AK$2+(M30+V30)*12*7.57%)*SUM(Fasering!$D$5:$D$9)</f>
        <v>2009.5472565944426</v>
      </c>
      <c r="AM30" s="9">
        <f>($AK$2+(N30+W30)*12*7.57%)*SUM(Fasering!$D$5:$D$10)</f>
        <v>2630.1328588496435</v>
      </c>
      <c r="AN30" s="86">
        <f>($AK$2+(O30+X30)*12*7.57%)*SUM(Fasering!$D$5:$D$11)</f>
        <v>3321.1207536134998</v>
      </c>
      <c r="AO30" s="5">
        <f>($AK$2+(I30+AA30)*12*7.57%)*SUM(Fasering!$D$5)</f>
        <v>0</v>
      </c>
      <c r="AP30" s="9">
        <f>($AK$2+(J30+AB30)*12*7.57%)*SUM(Fasering!$D$5:$D$6)</f>
        <v>557.8531061238981</v>
      </c>
      <c r="AQ30" s="9">
        <f>($AK$2+(K30+AC30)*12*7.57%)*SUM(Fasering!$D$5:$D$7)</f>
        <v>972.66944257324781</v>
      </c>
      <c r="AR30" s="9">
        <f>($AK$2+(L30+AD30)*12*7.57%)*SUM(Fasering!$D$5:$D$8)</f>
        <v>1456.5674927300961</v>
      </c>
      <c r="AS30" s="9">
        <f>($AK$2+(M30+AE30)*12*7.57%)*SUM(Fasering!$D$5:$D$9)</f>
        <v>2009.5472565944426</v>
      </c>
      <c r="AT30" s="9">
        <f>($AK$2+(N30+AF30)*12*7.57%)*SUM(Fasering!$D$5:$D$10)</f>
        <v>2630.1328588496435</v>
      </c>
      <c r="AU30" s="86">
        <f>($AK$2+(O30+AG30)*12*7.57%)*SUM(Fasering!$D$5:$D$11)</f>
        <v>3321.1207536134998</v>
      </c>
    </row>
    <row r="31" spans="1:47" ht="15" x14ac:dyDescent="0.3">
      <c r="A31" s="32">
        <f t="shared" si="8"/>
        <v>22</v>
      </c>
      <c r="B31" s="125">
        <v>33088.559999999998</v>
      </c>
      <c r="C31" s="126"/>
      <c r="D31" s="125">
        <f t="shared" si="0"/>
        <v>43660.354919999991</v>
      </c>
      <c r="E31" s="127">
        <f t="shared" si="1"/>
        <v>1082.3119273969442</v>
      </c>
      <c r="F31" s="125">
        <f t="shared" si="2"/>
        <v>3638.3629099999994</v>
      </c>
      <c r="G31" s="127">
        <f t="shared" si="3"/>
        <v>90.192660616412027</v>
      </c>
      <c r="H31" s="45">
        <f>'L4'!$H$10</f>
        <v>1674.41</v>
      </c>
      <c r="I31" s="45">
        <f>GEW!$E$12+($F31-GEW!$E$12)*SUM(Fasering!$D$5)</f>
        <v>1786.2247433333332</v>
      </c>
      <c r="J31" s="45">
        <f>GEW!$E$12+($F31-GEW!$E$12)*SUM(Fasering!$D$5:$D$6)</f>
        <v>2265.1204267792928</v>
      </c>
      <c r="K31" s="45">
        <f>GEW!$E$12+($F31-GEW!$E$12)*SUM(Fasering!$D$5:$D$7)</f>
        <v>2539.8924615850347</v>
      </c>
      <c r="L31" s="45">
        <f>GEW!$E$12+($F31-GEW!$E$12)*SUM(Fasering!$D$5:$D$8)</f>
        <v>2814.6644963907775</v>
      </c>
      <c r="M31" s="45">
        <f>GEW!$E$12+($F31-GEW!$E$12)*SUM(Fasering!$D$5:$D$9)</f>
        <v>3089.4365311965194</v>
      </c>
      <c r="N31" s="45">
        <f>GEW!$E$12+($F31-GEW!$E$12)*SUM(Fasering!$D$5:$D$10)</f>
        <v>3363.590875194257</v>
      </c>
      <c r="O31" s="75">
        <f>GEW!$E$12+($F31-GEW!$E$12)*SUM(Fasering!$D$5:$D$11)</f>
        <v>3638.3629099999994</v>
      </c>
      <c r="P31" s="125">
        <f t="shared" si="4"/>
        <v>0</v>
      </c>
      <c r="Q31" s="127">
        <f t="shared" si="5"/>
        <v>0</v>
      </c>
      <c r="R31" s="45">
        <f>$P31*SUM(Fasering!$D$5)</f>
        <v>0</v>
      </c>
      <c r="S31" s="45">
        <f>$P31*SUM(Fasering!$D$5:$D$6)</f>
        <v>0</v>
      </c>
      <c r="T31" s="45">
        <f>$P31*SUM(Fasering!$D$5:$D$7)</f>
        <v>0</v>
      </c>
      <c r="U31" s="45">
        <f>$P31*SUM(Fasering!$D$5:$D$8)</f>
        <v>0</v>
      </c>
      <c r="V31" s="45">
        <f>$P31*SUM(Fasering!$D$5:$D$9)</f>
        <v>0</v>
      </c>
      <c r="W31" s="45">
        <f>$P31*SUM(Fasering!$D$5:$D$10)</f>
        <v>0</v>
      </c>
      <c r="X31" s="75">
        <f>$P31*SUM(Fasering!$D$5:$D$11)</f>
        <v>0</v>
      </c>
      <c r="Y31" s="125">
        <f t="shared" si="6"/>
        <v>0</v>
      </c>
      <c r="Z31" s="127">
        <f t="shared" si="7"/>
        <v>0</v>
      </c>
      <c r="AA31" s="74">
        <f>$Y31*SUM(Fasering!$D$5)</f>
        <v>0</v>
      </c>
      <c r="AB31" s="45">
        <f>$Y31*SUM(Fasering!$D$5:$D$6)</f>
        <v>0</v>
      </c>
      <c r="AC31" s="45">
        <f>$Y31*SUM(Fasering!$D$5:$D$7)</f>
        <v>0</v>
      </c>
      <c r="AD31" s="45">
        <f>$Y31*SUM(Fasering!$D$5:$D$8)</f>
        <v>0</v>
      </c>
      <c r="AE31" s="45">
        <f>$Y31*SUM(Fasering!$D$5:$D$9)</f>
        <v>0</v>
      </c>
      <c r="AF31" s="45">
        <f>$Y31*SUM(Fasering!$D$5:$D$10)</f>
        <v>0</v>
      </c>
      <c r="AG31" s="75">
        <f>$Y31*SUM(Fasering!$D$5:$D$11)</f>
        <v>0</v>
      </c>
      <c r="AH31" s="5">
        <f>($AK$2+(I31+R31)*12*7.57%)*SUM(Fasering!$D$5)</f>
        <v>0</v>
      </c>
      <c r="AI31" s="9">
        <f>($AK$2+(J31+S31)*12*7.57%)*SUM(Fasering!$D$5:$D$6)</f>
        <v>565.41296412794645</v>
      </c>
      <c r="AJ31" s="9">
        <f>($AK$2+(K31+T31)*12*7.57%)*SUM(Fasering!$D$5:$D$7)</f>
        <v>991.39314026141722</v>
      </c>
      <c r="AK31" s="9">
        <f>($AK$2+(L31+U31)*12*7.57%)*SUM(Fasering!$D$5:$D$8)</f>
        <v>1491.4324794441827</v>
      </c>
      <c r="AL31" s="9">
        <f>($AK$2+(M31+V31)*12*7.57%)*SUM(Fasering!$D$5:$D$9)</f>
        <v>2065.5309816762424</v>
      </c>
      <c r="AM31" s="9">
        <f>($AK$2+(N31+W31)*12*7.57%)*SUM(Fasering!$D$5:$D$10)</f>
        <v>2712.1485249942612</v>
      </c>
      <c r="AN31" s="86">
        <f>($AK$2+(O31+X31)*12*7.57%)*SUM(Fasering!$D$5:$D$11)</f>
        <v>3434.1988674439995</v>
      </c>
      <c r="AO31" s="5">
        <f>($AK$2+(I31+AA31)*12*7.57%)*SUM(Fasering!$D$5)</f>
        <v>0</v>
      </c>
      <c r="AP31" s="9">
        <f>($AK$2+(J31+AB31)*12*7.57%)*SUM(Fasering!$D$5:$D$6)</f>
        <v>565.41296412794645</v>
      </c>
      <c r="AQ31" s="9">
        <f>($AK$2+(K31+AC31)*12*7.57%)*SUM(Fasering!$D$5:$D$7)</f>
        <v>991.39314026141722</v>
      </c>
      <c r="AR31" s="9">
        <f>($AK$2+(L31+AD31)*12*7.57%)*SUM(Fasering!$D$5:$D$8)</f>
        <v>1491.4324794441827</v>
      </c>
      <c r="AS31" s="9">
        <f>($AK$2+(M31+AE31)*12*7.57%)*SUM(Fasering!$D$5:$D$9)</f>
        <v>2065.5309816762424</v>
      </c>
      <c r="AT31" s="9">
        <f>($AK$2+(N31+AF31)*12*7.57%)*SUM(Fasering!$D$5:$D$10)</f>
        <v>2712.1485249942612</v>
      </c>
      <c r="AU31" s="86">
        <f>($AK$2+(O31+AG31)*12*7.57%)*SUM(Fasering!$D$5:$D$11)</f>
        <v>3434.1988674439995</v>
      </c>
    </row>
    <row r="32" spans="1:47" ht="15" x14ac:dyDescent="0.3">
      <c r="A32" s="32">
        <f t="shared" si="8"/>
        <v>23</v>
      </c>
      <c r="B32" s="125">
        <v>34232.959999999999</v>
      </c>
      <c r="C32" s="126"/>
      <c r="D32" s="125">
        <f t="shared" si="0"/>
        <v>45170.390719999996</v>
      </c>
      <c r="E32" s="127">
        <f t="shared" si="1"/>
        <v>1119.7447370965222</v>
      </c>
      <c r="F32" s="125">
        <f t="shared" si="2"/>
        <v>3764.1992266666662</v>
      </c>
      <c r="G32" s="127">
        <f t="shared" si="3"/>
        <v>93.31206142471018</v>
      </c>
      <c r="H32" s="45">
        <f>'L4'!$H$10</f>
        <v>1674.41</v>
      </c>
      <c r="I32" s="45">
        <f>GEW!$E$12+($F32-GEW!$E$12)*SUM(Fasering!$D$5)</f>
        <v>1786.2247433333332</v>
      </c>
      <c r="J32" s="45">
        <f>GEW!$E$12+($F32-GEW!$E$12)*SUM(Fasering!$D$5:$D$6)</f>
        <v>2297.6571294707883</v>
      </c>
      <c r="K32" s="45">
        <f>GEW!$E$12+($F32-GEW!$E$12)*SUM(Fasering!$D$5:$D$7)</f>
        <v>2591.0974803909749</v>
      </c>
      <c r="L32" s="45">
        <f>GEW!$E$12+($F32-GEW!$E$12)*SUM(Fasering!$D$5:$D$8)</f>
        <v>2884.5378313111605</v>
      </c>
      <c r="M32" s="45">
        <f>GEW!$E$12+($F32-GEW!$E$12)*SUM(Fasering!$D$5:$D$9)</f>
        <v>3177.9781822313471</v>
      </c>
      <c r="N32" s="45">
        <f>GEW!$E$12+($F32-GEW!$E$12)*SUM(Fasering!$D$5:$D$10)</f>
        <v>3470.75887574648</v>
      </c>
      <c r="O32" s="75">
        <f>GEW!$E$12+($F32-GEW!$E$12)*SUM(Fasering!$D$5:$D$11)</f>
        <v>3764.1992266666662</v>
      </c>
      <c r="P32" s="125">
        <f t="shared" si="4"/>
        <v>0</v>
      </c>
      <c r="Q32" s="127">
        <f t="shared" si="5"/>
        <v>0</v>
      </c>
      <c r="R32" s="45">
        <f>$P32*SUM(Fasering!$D$5)</f>
        <v>0</v>
      </c>
      <c r="S32" s="45">
        <f>$P32*SUM(Fasering!$D$5:$D$6)</f>
        <v>0</v>
      </c>
      <c r="T32" s="45">
        <f>$P32*SUM(Fasering!$D$5:$D$7)</f>
        <v>0</v>
      </c>
      <c r="U32" s="45">
        <f>$P32*SUM(Fasering!$D$5:$D$8)</f>
        <v>0</v>
      </c>
      <c r="V32" s="45">
        <f>$P32*SUM(Fasering!$D$5:$D$9)</f>
        <v>0</v>
      </c>
      <c r="W32" s="45">
        <f>$P32*SUM(Fasering!$D$5:$D$10)</f>
        <v>0</v>
      </c>
      <c r="X32" s="75">
        <f>$P32*SUM(Fasering!$D$5:$D$11)</f>
        <v>0</v>
      </c>
      <c r="Y32" s="125">
        <f t="shared" si="6"/>
        <v>0</v>
      </c>
      <c r="Z32" s="127">
        <f t="shared" si="7"/>
        <v>0</v>
      </c>
      <c r="AA32" s="74">
        <f>$Y32*SUM(Fasering!$D$5)</f>
        <v>0</v>
      </c>
      <c r="AB32" s="45">
        <f>$Y32*SUM(Fasering!$D$5:$D$6)</f>
        <v>0</v>
      </c>
      <c r="AC32" s="45">
        <f>$Y32*SUM(Fasering!$D$5:$D$7)</f>
        <v>0</v>
      </c>
      <c r="AD32" s="45">
        <f>$Y32*SUM(Fasering!$D$5:$D$8)</f>
        <v>0</v>
      </c>
      <c r="AE32" s="45">
        <f>$Y32*SUM(Fasering!$D$5:$D$9)</f>
        <v>0</v>
      </c>
      <c r="AF32" s="45">
        <f>$Y32*SUM(Fasering!$D$5:$D$10)</f>
        <v>0</v>
      </c>
      <c r="AG32" s="75">
        <f>$Y32*SUM(Fasering!$D$5:$D$11)</f>
        <v>0</v>
      </c>
      <c r="AH32" s="5">
        <f>($AK$2+(I32+R32)*12*7.57%)*SUM(Fasering!$D$5)</f>
        <v>0</v>
      </c>
      <c r="AI32" s="9">
        <f>($AK$2+(J32+S32)*12*7.57%)*SUM(Fasering!$D$5:$D$6)</f>
        <v>573.05516072341572</v>
      </c>
      <c r="AJ32" s="9">
        <f>($AK$2+(K32+T32)*12*7.57%)*SUM(Fasering!$D$5:$D$7)</f>
        <v>1010.32076808862</v>
      </c>
      <c r="AK32" s="9">
        <f>($AK$2+(L32+U32)*12*7.57%)*SUM(Fasering!$D$5:$D$8)</f>
        <v>1526.677199996446</v>
      </c>
      <c r="AL32" s="9">
        <f>($AK$2+(M32+V32)*12*7.57%)*SUM(Fasering!$D$5:$D$9)</f>
        <v>2122.1244564468948</v>
      </c>
      <c r="AM32" s="9">
        <f>($AK$2+(N32+W32)*12*7.57%)*SUM(Fasering!$D$5:$D$10)</f>
        <v>2795.0574690842036</v>
      </c>
      <c r="AN32" s="86">
        <f>($AK$2+(O32+X32)*12*7.57%)*SUM(Fasering!$D$5:$D$11)</f>
        <v>3548.5085775040002</v>
      </c>
      <c r="AO32" s="5">
        <f>($AK$2+(I32+AA32)*12*7.57%)*SUM(Fasering!$D$5)</f>
        <v>0</v>
      </c>
      <c r="AP32" s="9">
        <f>($AK$2+(J32+AB32)*12*7.57%)*SUM(Fasering!$D$5:$D$6)</f>
        <v>573.05516072341572</v>
      </c>
      <c r="AQ32" s="9">
        <f>($AK$2+(K32+AC32)*12*7.57%)*SUM(Fasering!$D$5:$D$7)</f>
        <v>1010.32076808862</v>
      </c>
      <c r="AR32" s="9">
        <f>($AK$2+(L32+AD32)*12*7.57%)*SUM(Fasering!$D$5:$D$8)</f>
        <v>1526.677199996446</v>
      </c>
      <c r="AS32" s="9">
        <f>($AK$2+(M32+AE32)*12*7.57%)*SUM(Fasering!$D$5:$D$9)</f>
        <v>2122.1244564468948</v>
      </c>
      <c r="AT32" s="9">
        <f>($AK$2+(N32+AF32)*12*7.57%)*SUM(Fasering!$D$5:$D$10)</f>
        <v>2795.0574690842036</v>
      </c>
      <c r="AU32" s="86">
        <f>($AK$2+(O32+AG32)*12*7.57%)*SUM(Fasering!$D$5:$D$11)</f>
        <v>3548.5085775040002</v>
      </c>
    </row>
    <row r="33" spans="1:47" ht="15" x14ac:dyDescent="0.3">
      <c r="A33" s="32">
        <f t="shared" si="8"/>
        <v>24</v>
      </c>
      <c r="B33" s="125">
        <v>35365.03</v>
      </c>
      <c r="C33" s="126"/>
      <c r="D33" s="125">
        <f t="shared" si="0"/>
        <v>46664.157084999992</v>
      </c>
      <c r="E33" s="127">
        <f t="shared" si="1"/>
        <v>1156.7742380372781</v>
      </c>
      <c r="F33" s="125">
        <f t="shared" si="2"/>
        <v>3888.6797570833328</v>
      </c>
      <c r="G33" s="127">
        <f t="shared" si="3"/>
        <v>96.397853169773171</v>
      </c>
      <c r="H33" s="45">
        <f>'L4'!$H$10</f>
        <v>1674.41</v>
      </c>
      <c r="I33" s="45">
        <f>GEW!$E$12+($F33-GEW!$E$12)*SUM(Fasering!$D$5)</f>
        <v>1786.2247433333332</v>
      </c>
      <c r="J33" s="45">
        <f>GEW!$E$12+($F33-GEW!$E$12)*SUM(Fasering!$D$5:$D$6)</f>
        <v>2329.8432750632051</v>
      </c>
      <c r="K33" s="45">
        <f>GEW!$E$12+($F33-GEW!$E$12)*SUM(Fasering!$D$5:$D$7)</f>
        <v>2641.7508058363082</v>
      </c>
      <c r="L33" s="45">
        <f>GEW!$E$12+($F33-GEW!$E$12)*SUM(Fasering!$D$5:$D$8)</f>
        <v>2953.6583366094119</v>
      </c>
      <c r="M33" s="45">
        <f>GEW!$E$12+($F33-GEW!$E$12)*SUM(Fasering!$D$5:$D$9)</f>
        <v>3265.5658673825151</v>
      </c>
      <c r="N33" s="45">
        <f>GEW!$E$12+($F33-GEW!$E$12)*SUM(Fasering!$D$5:$D$10)</f>
        <v>3576.7722263102296</v>
      </c>
      <c r="O33" s="75">
        <f>GEW!$E$12+($F33-GEW!$E$12)*SUM(Fasering!$D$5:$D$11)</f>
        <v>3888.6797570833328</v>
      </c>
      <c r="P33" s="125">
        <f t="shared" si="4"/>
        <v>0</v>
      </c>
      <c r="Q33" s="127">
        <f t="shared" si="5"/>
        <v>0</v>
      </c>
      <c r="R33" s="45">
        <f>$P33*SUM(Fasering!$D$5)</f>
        <v>0</v>
      </c>
      <c r="S33" s="45">
        <f>$P33*SUM(Fasering!$D$5:$D$6)</f>
        <v>0</v>
      </c>
      <c r="T33" s="45">
        <f>$P33*SUM(Fasering!$D$5:$D$7)</f>
        <v>0</v>
      </c>
      <c r="U33" s="45">
        <f>$P33*SUM(Fasering!$D$5:$D$8)</f>
        <v>0</v>
      </c>
      <c r="V33" s="45">
        <f>$P33*SUM(Fasering!$D$5:$D$9)</f>
        <v>0</v>
      </c>
      <c r="W33" s="45">
        <f>$P33*SUM(Fasering!$D$5:$D$10)</f>
        <v>0</v>
      </c>
      <c r="X33" s="75">
        <f>$P33*SUM(Fasering!$D$5:$D$11)</f>
        <v>0</v>
      </c>
      <c r="Y33" s="125">
        <f t="shared" si="6"/>
        <v>0</v>
      </c>
      <c r="Z33" s="127">
        <f t="shared" si="7"/>
        <v>0</v>
      </c>
      <c r="AA33" s="74">
        <f>$Y33*SUM(Fasering!$D$5)</f>
        <v>0</v>
      </c>
      <c r="AB33" s="45">
        <f>$Y33*SUM(Fasering!$D$5:$D$6)</f>
        <v>0</v>
      </c>
      <c r="AC33" s="45">
        <f>$Y33*SUM(Fasering!$D$5:$D$7)</f>
        <v>0</v>
      </c>
      <c r="AD33" s="45">
        <f>$Y33*SUM(Fasering!$D$5:$D$8)</f>
        <v>0</v>
      </c>
      <c r="AE33" s="45">
        <f>$Y33*SUM(Fasering!$D$5:$D$9)</f>
        <v>0</v>
      </c>
      <c r="AF33" s="45">
        <f>$Y33*SUM(Fasering!$D$5:$D$10)</f>
        <v>0</v>
      </c>
      <c r="AG33" s="75">
        <f>$Y33*SUM(Fasering!$D$5:$D$11)</f>
        <v>0</v>
      </c>
      <c r="AH33" s="5">
        <f>($AK$2+(I33+R33)*12*7.57%)*SUM(Fasering!$D$5)</f>
        <v>0</v>
      </c>
      <c r="AI33" s="9">
        <f>($AK$2+(J33+S33)*12*7.57%)*SUM(Fasering!$D$5:$D$6)</f>
        <v>580.61501872746419</v>
      </c>
      <c r="AJ33" s="9">
        <f>($AK$2+(K33+T33)*12*7.57%)*SUM(Fasering!$D$5:$D$7)</f>
        <v>1029.0444657767894</v>
      </c>
      <c r="AK33" s="9">
        <f>($AK$2+(L33+U33)*12*7.57%)*SUM(Fasering!$D$5:$D$8)</f>
        <v>1561.5421867105329</v>
      </c>
      <c r="AL33" s="9">
        <f>($AK$2+(M33+V33)*12*7.57%)*SUM(Fasering!$D$5:$D$9)</f>
        <v>2178.1081815286952</v>
      </c>
      <c r="AM33" s="9">
        <f>($AK$2+(N33+W33)*12*7.57%)*SUM(Fasering!$D$5:$D$10)</f>
        <v>2877.0731352288217</v>
      </c>
      <c r="AN33" s="86">
        <f>($AK$2+(O33+X33)*12*7.57%)*SUM(Fasering!$D$5:$D$11)</f>
        <v>3661.5866913344998</v>
      </c>
      <c r="AO33" s="5">
        <f>($AK$2+(I33+AA33)*12*7.57%)*SUM(Fasering!$D$5)</f>
        <v>0</v>
      </c>
      <c r="AP33" s="9">
        <f>($AK$2+(J33+AB33)*12*7.57%)*SUM(Fasering!$D$5:$D$6)</f>
        <v>580.61501872746419</v>
      </c>
      <c r="AQ33" s="9">
        <f>($AK$2+(K33+AC33)*12*7.57%)*SUM(Fasering!$D$5:$D$7)</f>
        <v>1029.0444657767894</v>
      </c>
      <c r="AR33" s="9">
        <f>($AK$2+(L33+AD33)*12*7.57%)*SUM(Fasering!$D$5:$D$8)</f>
        <v>1561.5421867105329</v>
      </c>
      <c r="AS33" s="9">
        <f>($AK$2+(M33+AE33)*12*7.57%)*SUM(Fasering!$D$5:$D$9)</f>
        <v>2178.1081815286952</v>
      </c>
      <c r="AT33" s="9">
        <f>($AK$2+(N33+AF33)*12*7.57%)*SUM(Fasering!$D$5:$D$10)</f>
        <v>2877.0731352288217</v>
      </c>
      <c r="AU33" s="86">
        <f>($AK$2+(O33+AG33)*12*7.57%)*SUM(Fasering!$D$5:$D$11)</f>
        <v>3661.5866913344998</v>
      </c>
    </row>
    <row r="34" spans="1:47" ht="15" x14ac:dyDescent="0.3">
      <c r="A34" s="32">
        <f t="shared" si="8"/>
        <v>25</v>
      </c>
      <c r="B34" s="125">
        <v>35377.33</v>
      </c>
      <c r="C34" s="126"/>
      <c r="D34" s="125">
        <f t="shared" si="0"/>
        <v>46680.386934999995</v>
      </c>
      <c r="E34" s="127">
        <f t="shared" si="1"/>
        <v>1157.1765655095821</v>
      </c>
      <c r="F34" s="125">
        <f t="shared" si="2"/>
        <v>3890.0322445833335</v>
      </c>
      <c r="G34" s="127">
        <f t="shared" si="3"/>
        <v>96.431380459131859</v>
      </c>
      <c r="H34" s="45">
        <f>'L4'!$H$10</f>
        <v>1674.41</v>
      </c>
      <c r="I34" s="45">
        <f>GEW!$E$12+($F34-GEW!$E$12)*SUM(Fasering!$D$5)</f>
        <v>1786.2247433333332</v>
      </c>
      <c r="J34" s="45">
        <f>GEW!$E$12+($F34-GEW!$E$12)*SUM(Fasering!$D$5:$D$6)</f>
        <v>2330.192979225304</v>
      </c>
      <c r="K34" s="45">
        <f>GEW!$E$12+($F34-GEW!$E$12)*SUM(Fasering!$D$5:$D$7)</f>
        <v>2642.3011568773027</v>
      </c>
      <c r="L34" s="45">
        <f>GEW!$E$12+($F34-GEW!$E$12)*SUM(Fasering!$D$5:$D$8)</f>
        <v>2954.4093345293013</v>
      </c>
      <c r="M34" s="45">
        <f>GEW!$E$12+($F34-GEW!$E$12)*SUM(Fasering!$D$5:$D$9)</f>
        <v>3266.5175121812999</v>
      </c>
      <c r="N34" s="45">
        <f>GEW!$E$12+($F34-GEW!$E$12)*SUM(Fasering!$D$5:$D$10)</f>
        <v>3577.9240669313349</v>
      </c>
      <c r="O34" s="75">
        <f>GEW!$E$12+($F34-GEW!$E$12)*SUM(Fasering!$D$5:$D$11)</f>
        <v>3890.0322445833335</v>
      </c>
      <c r="P34" s="125">
        <f t="shared" si="4"/>
        <v>0</v>
      </c>
      <c r="Q34" s="127">
        <f t="shared" si="5"/>
        <v>0</v>
      </c>
      <c r="R34" s="45">
        <f>$P34*SUM(Fasering!$D$5)</f>
        <v>0</v>
      </c>
      <c r="S34" s="45">
        <f>$P34*SUM(Fasering!$D$5:$D$6)</f>
        <v>0</v>
      </c>
      <c r="T34" s="45">
        <f>$P34*SUM(Fasering!$D$5:$D$7)</f>
        <v>0</v>
      </c>
      <c r="U34" s="45">
        <f>$P34*SUM(Fasering!$D$5:$D$8)</f>
        <v>0</v>
      </c>
      <c r="V34" s="45">
        <f>$P34*SUM(Fasering!$D$5:$D$9)</f>
        <v>0</v>
      </c>
      <c r="W34" s="45">
        <f>$P34*SUM(Fasering!$D$5:$D$10)</f>
        <v>0</v>
      </c>
      <c r="X34" s="75">
        <f>$P34*SUM(Fasering!$D$5:$D$11)</f>
        <v>0</v>
      </c>
      <c r="Y34" s="125">
        <f t="shared" si="6"/>
        <v>0</v>
      </c>
      <c r="Z34" s="127">
        <f t="shared" si="7"/>
        <v>0</v>
      </c>
      <c r="AA34" s="74">
        <f>$Y34*SUM(Fasering!$D$5)</f>
        <v>0</v>
      </c>
      <c r="AB34" s="45">
        <f>$Y34*SUM(Fasering!$D$5:$D$6)</f>
        <v>0</v>
      </c>
      <c r="AC34" s="45">
        <f>$Y34*SUM(Fasering!$D$5:$D$7)</f>
        <v>0</v>
      </c>
      <c r="AD34" s="45">
        <f>$Y34*SUM(Fasering!$D$5:$D$8)</f>
        <v>0</v>
      </c>
      <c r="AE34" s="45">
        <f>$Y34*SUM(Fasering!$D$5:$D$9)</f>
        <v>0</v>
      </c>
      <c r="AF34" s="45">
        <f>$Y34*SUM(Fasering!$D$5:$D$10)</f>
        <v>0</v>
      </c>
      <c r="AG34" s="75">
        <f>$Y34*SUM(Fasering!$D$5:$D$11)</f>
        <v>0</v>
      </c>
      <c r="AH34" s="5">
        <f>($AK$2+(I34+R34)*12*7.57%)*SUM(Fasering!$D$5)</f>
        <v>0</v>
      </c>
      <c r="AI34" s="9">
        <f>($AK$2+(J34+S34)*12*7.57%)*SUM(Fasering!$D$5:$D$6)</f>
        <v>580.69715698167988</v>
      </c>
      <c r="AJ34" s="9">
        <f>($AK$2+(K34+T34)*12*7.57%)*SUM(Fasering!$D$5:$D$7)</f>
        <v>1029.2478997354356</v>
      </c>
      <c r="AK34" s="9">
        <f>($AK$2+(L34+U34)*12*7.57%)*SUM(Fasering!$D$5:$D$8)</f>
        <v>1561.9209966220965</v>
      </c>
      <c r="AL34" s="9">
        <f>($AK$2+(M34+V34)*12*7.57%)*SUM(Fasering!$D$5:$D$9)</f>
        <v>2178.7164476416619</v>
      </c>
      <c r="AM34" s="9">
        <f>($AK$2+(N34+W34)*12*7.57%)*SUM(Fasering!$D$5:$D$10)</f>
        <v>2877.9642397484886</v>
      </c>
      <c r="AN34" s="86">
        <f>($AK$2+(O34+X34)*12*7.57%)*SUM(Fasering!$D$5:$D$11)</f>
        <v>3662.8152909795003</v>
      </c>
      <c r="AO34" s="5">
        <f>($AK$2+(I34+AA34)*12*7.57%)*SUM(Fasering!$D$5)</f>
        <v>0</v>
      </c>
      <c r="AP34" s="9">
        <f>($AK$2+(J34+AB34)*12*7.57%)*SUM(Fasering!$D$5:$D$6)</f>
        <v>580.69715698167988</v>
      </c>
      <c r="AQ34" s="9">
        <f>($AK$2+(K34+AC34)*12*7.57%)*SUM(Fasering!$D$5:$D$7)</f>
        <v>1029.2478997354356</v>
      </c>
      <c r="AR34" s="9">
        <f>($AK$2+(L34+AD34)*12*7.57%)*SUM(Fasering!$D$5:$D$8)</f>
        <v>1561.9209966220965</v>
      </c>
      <c r="AS34" s="9">
        <f>($AK$2+(M34+AE34)*12*7.57%)*SUM(Fasering!$D$5:$D$9)</f>
        <v>2178.7164476416619</v>
      </c>
      <c r="AT34" s="9">
        <f>($AK$2+(N34+AF34)*12*7.57%)*SUM(Fasering!$D$5:$D$10)</f>
        <v>2877.9642397484886</v>
      </c>
      <c r="AU34" s="86">
        <f>($AK$2+(O34+AG34)*12*7.57%)*SUM(Fasering!$D$5:$D$11)</f>
        <v>3662.8152909795003</v>
      </c>
    </row>
    <row r="35" spans="1:47" ht="15" x14ac:dyDescent="0.3">
      <c r="A35" s="32">
        <f t="shared" si="8"/>
        <v>26</v>
      </c>
      <c r="B35" s="125">
        <v>35377.33</v>
      </c>
      <c r="C35" s="126"/>
      <c r="D35" s="125">
        <f t="shared" si="0"/>
        <v>46680.386934999995</v>
      </c>
      <c r="E35" s="127">
        <f t="shared" si="1"/>
        <v>1157.1765655095821</v>
      </c>
      <c r="F35" s="125">
        <f t="shared" si="2"/>
        <v>3890.0322445833335</v>
      </c>
      <c r="G35" s="127">
        <f t="shared" si="3"/>
        <v>96.431380459131859</v>
      </c>
      <c r="H35" s="45">
        <f>'L4'!$H$10</f>
        <v>1674.41</v>
      </c>
      <c r="I35" s="45">
        <f>GEW!$E$12+($F35-GEW!$E$12)*SUM(Fasering!$D$5)</f>
        <v>1786.2247433333332</v>
      </c>
      <c r="J35" s="45">
        <f>GEW!$E$12+($F35-GEW!$E$12)*SUM(Fasering!$D$5:$D$6)</f>
        <v>2330.192979225304</v>
      </c>
      <c r="K35" s="45">
        <f>GEW!$E$12+($F35-GEW!$E$12)*SUM(Fasering!$D$5:$D$7)</f>
        <v>2642.3011568773027</v>
      </c>
      <c r="L35" s="45">
        <f>GEW!$E$12+($F35-GEW!$E$12)*SUM(Fasering!$D$5:$D$8)</f>
        <v>2954.4093345293013</v>
      </c>
      <c r="M35" s="45">
        <f>GEW!$E$12+($F35-GEW!$E$12)*SUM(Fasering!$D$5:$D$9)</f>
        <v>3266.5175121812999</v>
      </c>
      <c r="N35" s="45">
        <f>GEW!$E$12+($F35-GEW!$E$12)*SUM(Fasering!$D$5:$D$10)</f>
        <v>3577.9240669313349</v>
      </c>
      <c r="O35" s="75">
        <f>GEW!$E$12+($F35-GEW!$E$12)*SUM(Fasering!$D$5:$D$11)</f>
        <v>3890.0322445833335</v>
      </c>
      <c r="P35" s="125">
        <f t="shared" si="4"/>
        <v>0</v>
      </c>
      <c r="Q35" s="127">
        <f t="shared" si="5"/>
        <v>0</v>
      </c>
      <c r="R35" s="45">
        <f>$P35*SUM(Fasering!$D$5)</f>
        <v>0</v>
      </c>
      <c r="S35" s="45">
        <f>$P35*SUM(Fasering!$D$5:$D$6)</f>
        <v>0</v>
      </c>
      <c r="T35" s="45">
        <f>$P35*SUM(Fasering!$D$5:$D$7)</f>
        <v>0</v>
      </c>
      <c r="U35" s="45">
        <f>$P35*SUM(Fasering!$D$5:$D$8)</f>
        <v>0</v>
      </c>
      <c r="V35" s="45">
        <f>$P35*SUM(Fasering!$D$5:$D$9)</f>
        <v>0</v>
      </c>
      <c r="W35" s="45">
        <f>$P35*SUM(Fasering!$D$5:$D$10)</f>
        <v>0</v>
      </c>
      <c r="X35" s="75">
        <f>$P35*SUM(Fasering!$D$5:$D$11)</f>
        <v>0</v>
      </c>
      <c r="Y35" s="125">
        <f t="shared" si="6"/>
        <v>0</v>
      </c>
      <c r="Z35" s="127">
        <f t="shared" si="7"/>
        <v>0</v>
      </c>
      <c r="AA35" s="74">
        <f>$Y35*SUM(Fasering!$D$5)</f>
        <v>0</v>
      </c>
      <c r="AB35" s="45">
        <f>$Y35*SUM(Fasering!$D$5:$D$6)</f>
        <v>0</v>
      </c>
      <c r="AC35" s="45">
        <f>$Y35*SUM(Fasering!$D$5:$D$7)</f>
        <v>0</v>
      </c>
      <c r="AD35" s="45">
        <f>$Y35*SUM(Fasering!$D$5:$D$8)</f>
        <v>0</v>
      </c>
      <c r="AE35" s="45">
        <f>$Y35*SUM(Fasering!$D$5:$D$9)</f>
        <v>0</v>
      </c>
      <c r="AF35" s="45">
        <f>$Y35*SUM(Fasering!$D$5:$D$10)</f>
        <v>0</v>
      </c>
      <c r="AG35" s="75">
        <f>$Y35*SUM(Fasering!$D$5:$D$11)</f>
        <v>0</v>
      </c>
      <c r="AH35" s="5">
        <f>($AK$2+(I35+R35)*12*7.57%)*SUM(Fasering!$D$5)</f>
        <v>0</v>
      </c>
      <c r="AI35" s="9">
        <f>($AK$2+(J35+S35)*12*7.57%)*SUM(Fasering!$D$5:$D$6)</f>
        <v>580.69715698167988</v>
      </c>
      <c r="AJ35" s="9">
        <f>($AK$2+(K35+T35)*12*7.57%)*SUM(Fasering!$D$5:$D$7)</f>
        <v>1029.2478997354356</v>
      </c>
      <c r="AK35" s="9">
        <f>($AK$2+(L35+U35)*12*7.57%)*SUM(Fasering!$D$5:$D$8)</f>
        <v>1561.9209966220965</v>
      </c>
      <c r="AL35" s="9">
        <f>($AK$2+(M35+V35)*12*7.57%)*SUM(Fasering!$D$5:$D$9)</f>
        <v>2178.7164476416619</v>
      </c>
      <c r="AM35" s="9">
        <f>($AK$2+(N35+W35)*12*7.57%)*SUM(Fasering!$D$5:$D$10)</f>
        <v>2877.9642397484886</v>
      </c>
      <c r="AN35" s="86">
        <f>($AK$2+(O35+X35)*12*7.57%)*SUM(Fasering!$D$5:$D$11)</f>
        <v>3662.8152909795003</v>
      </c>
      <c r="AO35" s="5">
        <f>($AK$2+(I35+AA35)*12*7.57%)*SUM(Fasering!$D$5)</f>
        <v>0</v>
      </c>
      <c r="AP35" s="9">
        <f>($AK$2+(J35+AB35)*12*7.57%)*SUM(Fasering!$D$5:$D$6)</f>
        <v>580.69715698167988</v>
      </c>
      <c r="AQ35" s="9">
        <f>($AK$2+(K35+AC35)*12*7.57%)*SUM(Fasering!$D$5:$D$7)</f>
        <v>1029.2478997354356</v>
      </c>
      <c r="AR35" s="9">
        <f>($AK$2+(L35+AD35)*12*7.57%)*SUM(Fasering!$D$5:$D$8)</f>
        <v>1561.9209966220965</v>
      </c>
      <c r="AS35" s="9">
        <f>($AK$2+(M35+AE35)*12*7.57%)*SUM(Fasering!$D$5:$D$9)</f>
        <v>2178.7164476416619</v>
      </c>
      <c r="AT35" s="9">
        <f>($AK$2+(N35+AF35)*12*7.57%)*SUM(Fasering!$D$5:$D$10)</f>
        <v>2877.9642397484886</v>
      </c>
      <c r="AU35" s="86">
        <f>($AK$2+(O35+AG35)*12*7.57%)*SUM(Fasering!$D$5:$D$11)</f>
        <v>3662.8152909795003</v>
      </c>
    </row>
    <row r="36" spans="1:47" ht="15" x14ac:dyDescent="0.3">
      <c r="A36" s="32">
        <f t="shared" si="8"/>
        <v>27</v>
      </c>
      <c r="B36" s="125">
        <v>35389.620000000003</v>
      </c>
      <c r="C36" s="126"/>
      <c r="D36" s="125">
        <f t="shared" si="0"/>
        <v>46696.603589999999</v>
      </c>
      <c r="E36" s="127">
        <f t="shared" si="1"/>
        <v>1157.5785658863804</v>
      </c>
      <c r="F36" s="125">
        <f t="shared" si="2"/>
        <v>3891.3836325000002</v>
      </c>
      <c r="G36" s="127">
        <f t="shared" si="3"/>
        <v>96.464880490531712</v>
      </c>
      <c r="H36" s="45">
        <f>'L4'!$H$10</f>
        <v>1674.41</v>
      </c>
      <c r="I36" s="45">
        <f>GEW!$E$12+($F36-GEW!$E$12)*SUM(Fasering!$D$5)</f>
        <v>1786.2247433333332</v>
      </c>
      <c r="J36" s="45">
        <f>GEW!$E$12+($F36-GEW!$E$12)*SUM(Fasering!$D$5:$D$6)</f>
        <v>2330.5423990750751</v>
      </c>
      <c r="K36" s="45">
        <f>GEW!$E$12+($F36-GEW!$E$12)*SUM(Fasering!$D$5:$D$7)</f>
        <v>2642.8510604784251</v>
      </c>
      <c r="L36" s="45">
        <f>GEW!$E$12+($F36-GEW!$E$12)*SUM(Fasering!$D$5:$D$8)</f>
        <v>2955.1597218817751</v>
      </c>
      <c r="M36" s="45">
        <f>GEW!$E$12+($F36-GEW!$E$12)*SUM(Fasering!$D$5:$D$9)</f>
        <v>3267.4683832851251</v>
      </c>
      <c r="N36" s="45">
        <f>GEW!$E$12+($F36-GEW!$E$12)*SUM(Fasering!$D$5:$D$10)</f>
        <v>3579.0749710966502</v>
      </c>
      <c r="O36" s="75">
        <f>GEW!$E$12+($F36-GEW!$E$12)*SUM(Fasering!$D$5:$D$11)</f>
        <v>3891.3836325000002</v>
      </c>
      <c r="P36" s="125">
        <f t="shared" si="4"/>
        <v>0</v>
      </c>
      <c r="Q36" s="127">
        <f t="shared" si="5"/>
        <v>0</v>
      </c>
      <c r="R36" s="45">
        <f>$P36*SUM(Fasering!$D$5)</f>
        <v>0</v>
      </c>
      <c r="S36" s="45">
        <f>$P36*SUM(Fasering!$D$5:$D$6)</f>
        <v>0</v>
      </c>
      <c r="T36" s="45">
        <f>$P36*SUM(Fasering!$D$5:$D$7)</f>
        <v>0</v>
      </c>
      <c r="U36" s="45">
        <f>$P36*SUM(Fasering!$D$5:$D$8)</f>
        <v>0</v>
      </c>
      <c r="V36" s="45">
        <f>$P36*SUM(Fasering!$D$5:$D$9)</f>
        <v>0</v>
      </c>
      <c r="W36" s="45">
        <f>$P36*SUM(Fasering!$D$5:$D$10)</f>
        <v>0</v>
      </c>
      <c r="X36" s="75">
        <f>$P36*SUM(Fasering!$D$5:$D$11)</f>
        <v>0</v>
      </c>
      <c r="Y36" s="125">
        <f t="shared" si="6"/>
        <v>0</v>
      </c>
      <c r="Z36" s="127">
        <f t="shared" si="7"/>
        <v>0</v>
      </c>
      <c r="AA36" s="74">
        <f>$Y36*SUM(Fasering!$D$5)</f>
        <v>0</v>
      </c>
      <c r="AB36" s="45">
        <f>$Y36*SUM(Fasering!$D$5:$D$6)</f>
        <v>0</v>
      </c>
      <c r="AC36" s="45">
        <f>$Y36*SUM(Fasering!$D$5:$D$7)</f>
        <v>0</v>
      </c>
      <c r="AD36" s="45">
        <f>$Y36*SUM(Fasering!$D$5:$D$8)</f>
        <v>0</v>
      </c>
      <c r="AE36" s="45">
        <f>$Y36*SUM(Fasering!$D$5:$D$9)</f>
        <v>0</v>
      </c>
      <c r="AF36" s="45">
        <f>$Y36*SUM(Fasering!$D$5:$D$10)</f>
        <v>0</v>
      </c>
      <c r="AG36" s="75">
        <f>$Y36*SUM(Fasering!$D$5:$D$11)</f>
        <v>0</v>
      </c>
      <c r="AH36" s="5">
        <f>($AK$2+(I36+R36)*12*7.57%)*SUM(Fasering!$D$5)</f>
        <v>0</v>
      </c>
      <c r="AI36" s="9">
        <f>($AK$2+(J36+S36)*12*7.57%)*SUM(Fasering!$D$5:$D$6)</f>
        <v>580.7792284568269</v>
      </c>
      <c r="AJ36" s="9">
        <f>($AK$2+(K36+T36)*12*7.57%)*SUM(Fasering!$D$5:$D$7)</f>
        <v>1029.4511683006194</v>
      </c>
      <c r="AK36" s="9">
        <f>($AK$2+(L36+U36)*12*7.57%)*SUM(Fasering!$D$5:$D$8)</f>
        <v>1562.2994985581215</v>
      </c>
      <c r="AL36" s="9">
        <f>($AK$2+(M36+V36)*12*7.57%)*SUM(Fasering!$D$5:$D$9)</f>
        <v>2179.3242192293333</v>
      </c>
      <c r="AM36" s="9">
        <f>($AK$2+(N36+W36)*12*7.57%)*SUM(Fasering!$D$5:$D$10)</f>
        <v>2878.8546197929359</v>
      </c>
      <c r="AN36" s="86">
        <f>($AK$2+(O36+X36)*12*7.57%)*SUM(Fasering!$D$5:$D$11)</f>
        <v>3664.0428917630002</v>
      </c>
      <c r="AO36" s="5">
        <f>($AK$2+(I36+AA36)*12*7.57%)*SUM(Fasering!$D$5)</f>
        <v>0</v>
      </c>
      <c r="AP36" s="9">
        <f>($AK$2+(J36+AB36)*12*7.57%)*SUM(Fasering!$D$5:$D$6)</f>
        <v>580.7792284568269</v>
      </c>
      <c r="AQ36" s="9">
        <f>($AK$2+(K36+AC36)*12*7.57%)*SUM(Fasering!$D$5:$D$7)</f>
        <v>1029.4511683006194</v>
      </c>
      <c r="AR36" s="9">
        <f>($AK$2+(L36+AD36)*12*7.57%)*SUM(Fasering!$D$5:$D$8)</f>
        <v>1562.2994985581215</v>
      </c>
      <c r="AS36" s="9">
        <f>($AK$2+(M36+AE36)*12*7.57%)*SUM(Fasering!$D$5:$D$9)</f>
        <v>2179.3242192293333</v>
      </c>
      <c r="AT36" s="9">
        <f>($AK$2+(N36+AF36)*12*7.57%)*SUM(Fasering!$D$5:$D$10)</f>
        <v>2878.8546197929359</v>
      </c>
      <c r="AU36" s="86">
        <f>($AK$2+(O36+AG36)*12*7.57%)*SUM(Fasering!$D$5:$D$11)</f>
        <v>3664.0428917630002</v>
      </c>
    </row>
    <row r="37" spans="1:47" ht="15" x14ac:dyDescent="0.3">
      <c r="A37" s="35"/>
      <c r="B37" s="128"/>
      <c r="C37" s="129"/>
      <c r="D37" s="128"/>
      <c r="E37" s="129"/>
      <c r="F37" s="128"/>
      <c r="G37" s="129"/>
      <c r="H37" s="46"/>
      <c r="I37" s="46"/>
      <c r="J37" s="46"/>
      <c r="K37" s="46"/>
      <c r="L37" s="46"/>
      <c r="M37" s="46"/>
      <c r="N37" s="46"/>
      <c r="O37" s="73"/>
      <c r="P37" s="128"/>
      <c r="Q37" s="129"/>
      <c r="R37" s="46"/>
      <c r="S37" s="46"/>
      <c r="T37" s="46"/>
      <c r="U37" s="46"/>
      <c r="V37" s="46"/>
      <c r="W37" s="46"/>
      <c r="X37" s="73"/>
      <c r="Y37" s="128"/>
      <c r="Z37" s="129"/>
      <c r="AA37" s="72"/>
      <c r="AB37" s="46"/>
      <c r="AC37" s="46"/>
      <c r="AD37" s="46"/>
      <c r="AE37" s="46"/>
      <c r="AF37" s="46"/>
      <c r="AG37" s="73"/>
      <c r="AH37" s="87"/>
      <c r="AI37" s="88"/>
      <c r="AJ37" s="88"/>
      <c r="AK37" s="88"/>
      <c r="AL37" s="88"/>
      <c r="AM37" s="88"/>
      <c r="AN37" s="89"/>
      <c r="AO37" s="87"/>
      <c r="AP37" s="88"/>
      <c r="AQ37" s="88"/>
      <c r="AR37" s="88"/>
      <c r="AS37" s="88"/>
      <c r="AT37" s="88"/>
      <c r="AU37" s="89"/>
    </row>
    <row r="38" spans="1:47" ht="15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</sheetData>
  <mergeCells count="169">
    <mergeCell ref="AH5:AN5"/>
    <mergeCell ref="AO5:AU5"/>
    <mergeCell ref="AA5:AG5"/>
    <mergeCell ref="B6:C6"/>
    <mergeCell ref="D6:E6"/>
    <mergeCell ref="F6:G6"/>
    <mergeCell ref="P6:Q6"/>
    <mergeCell ref="Y6:Z6"/>
    <mergeCell ref="B5:E5"/>
    <mergeCell ref="F5:G5"/>
    <mergeCell ref="P5:Q5"/>
    <mergeCell ref="R5:X5"/>
    <mergeCell ref="Y5:Z5"/>
    <mergeCell ref="H5:O5"/>
    <mergeCell ref="B7:C7"/>
    <mergeCell ref="D7:E7"/>
    <mergeCell ref="F7:G7"/>
    <mergeCell ref="P7:Q7"/>
    <mergeCell ref="Y7:Z7"/>
    <mergeCell ref="B8:C8"/>
    <mergeCell ref="D8:E8"/>
    <mergeCell ref="F8:G8"/>
    <mergeCell ref="P8:Q8"/>
    <mergeCell ref="Y8:Z8"/>
    <mergeCell ref="B9:C9"/>
    <mergeCell ref="D9:E9"/>
    <mergeCell ref="F9:G9"/>
    <mergeCell ref="P9:Q9"/>
    <mergeCell ref="Y9:Z9"/>
    <mergeCell ref="B10:C10"/>
    <mergeCell ref="D10:E10"/>
    <mergeCell ref="F10:G10"/>
    <mergeCell ref="P10:Q10"/>
    <mergeCell ref="Y10:Z10"/>
    <mergeCell ref="B11:C11"/>
    <mergeCell ref="D11:E11"/>
    <mergeCell ref="F11:G11"/>
    <mergeCell ref="P11:Q11"/>
    <mergeCell ref="Y11:Z11"/>
    <mergeCell ref="B12:C12"/>
    <mergeCell ref="D12:E12"/>
    <mergeCell ref="F12:G12"/>
    <mergeCell ref="P12:Q12"/>
    <mergeCell ref="Y12:Z12"/>
    <mergeCell ref="B13:C13"/>
    <mergeCell ref="D13:E13"/>
    <mergeCell ref="F13:G13"/>
    <mergeCell ref="P13:Q13"/>
    <mergeCell ref="Y13:Z13"/>
    <mergeCell ref="B14:C14"/>
    <mergeCell ref="D14:E14"/>
    <mergeCell ref="F14:G14"/>
    <mergeCell ref="P14:Q14"/>
    <mergeCell ref="Y14:Z14"/>
    <mergeCell ref="B15:C15"/>
    <mergeCell ref="D15:E15"/>
    <mergeCell ref="F15:G15"/>
    <mergeCell ref="P15:Q15"/>
    <mergeCell ref="Y15:Z15"/>
    <mergeCell ref="B16:C16"/>
    <mergeCell ref="D16:E16"/>
    <mergeCell ref="F16:G16"/>
    <mergeCell ref="P16:Q16"/>
    <mergeCell ref="Y16:Z16"/>
    <mergeCell ref="B17:C17"/>
    <mergeCell ref="D17:E17"/>
    <mergeCell ref="F17:G17"/>
    <mergeCell ref="P17:Q17"/>
    <mergeCell ref="Y17:Z17"/>
    <mergeCell ref="B18:C18"/>
    <mergeCell ref="D18:E18"/>
    <mergeCell ref="F18:G18"/>
    <mergeCell ref="P18:Q18"/>
    <mergeCell ref="Y18:Z18"/>
    <mergeCell ref="B19:C19"/>
    <mergeCell ref="D19:E19"/>
    <mergeCell ref="F19:G19"/>
    <mergeCell ref="P19:Q19"/>
    <mergeCell ref="Y19:Z19"/>
    <mergeCell ref="B20:C20"/>
    <mergeCell ref="D20:E20"/>
    <mergeCell ref="F20:G20"/>
    <mergeCell ref="P20:Q20"/>
    <mergeCell ref="Y20:Z20"/>
    <mergeCell ref="B21:C21"/>
    <mergeCell ref="D21:E21"/>
    <mergeCell ref="F21:G21"/>
    <mergeCell ref="P21:Q21"/>
    <mergeCell ref="Y21:Z21"/>
    <mergeCell ref="B22:C22"/>
    <mergeCell ref="D22:E22"/>
    <mergeCell ref="F22:G22"/>
    <mergeCell ref="P22:Q22"/>
    <mergeCell ref="Y22:Z22"/>
    <mergeCell ref="B23:C23"/>
    <mergeCell ref="D23:E23"/>
    <mergeCell ref="F23:G23"/>
    <mergeCell ref="P23:Q23"/>
    <mergeCell ref="Y23:Z23"/>
    <mergeCell ref="B24:C24"/>
    <mergeCell ref="D24:E24"/>
    <mergeCell ref="F24:G24"/>
    <mergeCell ref="P24:Q24"/>
    <mergeCell ref="Y24:Z24"/>
    <mergeCell ref="B25:C25"/>
    <mergeCell ref="D25:E25"/>
    <mergeCell ref="F25:G25"/>
    <mergeCell ref="P25:Q25"/>
    <mergeCell ref="Y25:Z25"/>
    <mergeCell ref="B26:C26"/>
    <mergeCell ref="D26:E26"/>
    <mergeCell ref="F26:G26"/>
    <mergeCell ref="P26:Q26"/>
    <mergeCell ref="Y26:Z26"/>
    <mergeCell ref="B27:C27"/>
    <mergeCell ref="D27:E27"/>
    <mergeCell ref="F27:G27"/>
    <mergeCell ref="P27:Q27"/>
    <mergeCell ref="Y27:Z27"/>
    <mergeCell ref="B28:C28"/>
    <mergeCell ref="D28:E28"/>
    <mergeCell ref="F28:G28"/>
    <mergeCell ref="P28:Q28"/>
    <mergeCell ref="Y28:Z28"/>
    <mergeCell ref="B29:C29"/>
    <mergeCell ref="D29:E29"/>
    <mergeCell ref="F29:G29"/>
    <mergeCell ref="P29:Q29"/>
    <mergeCell ref="Y29:Z29"/>
    <mergeCell ref="B30:C30"/>
    <mergeCell ref="D30:E30"/>
    <mergeCell ref="F30:G30"/>
    <mergeCell ref="P30:Q30"/>
    <mergeCell ref="Y30:Z30"/>
    <mergeCell ref="B31:C31"/>
    <mergeCell ref="D31:E31"/>
    <mergeCell ref="F31:G31"/>
    <mergeCell ref="P31:Q31"/>
    <mergeCell ref="Y31:Z31"/>
    <mergeCell ref="B32:C32"/>
    <mergeCell ref="D32:E32"/>
    <mergeCell ref="F32:G32"/>
    <mergeCell ref="P32:Q32"/>
    <mergeCell ref="Y32:Z32"/>
    <mergeCell ref="B33:C33"/>
    <mergeCell ref="D33:E33"/>
    <mergeCell ref="F33:G33"/>
    <mergeCell ref="P33:Q33"/>
    <mergeCell ref="Y33:Z33"/>
    <mergeCell ref="B34:C34"/>
    <mergeCell ref="D34:E34"/>
    <mergeCell ref="F34:G34"/>
    <mergeCell ref="P34:Q34"/>
    <mergeCell ref="Y34:Z34"/>
    <mergeCell ref="B37:C37"/>
    <mergeCell ref="D37:E37"/>
    <mergeCell ref="F37:G37"/>
    <mergeCell ref="P37:Q37"/>
    <mergeCell ref="Y37:Z37"/>
    <mergeCell ref="B35:C35"/>
    <mergeCell ref="D35:E35"/>
    <mergeCell ref="F35:G35"/>
    <mergeCell ref="P35:Q35"/>
    <mergeCell ref="Y35:Z35"/>
    <mergeCell ref="B36:C36"/>
    <mergeCell ref="D36:E36"/>
    <mergeCell ref="F36:G36"/>
    <mergeCell ref="P36:Q36"/>
    <mergeCell ref="Y36:Z36"/>
  </mergeCells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colBreaks count="3" manualBreakCount="3">
    <brk id="15" max="36" man="1"/>
    <brk id="24" max="1048575" man="1"/>
    <brk id="33" max="3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"/>
  <sheetViews>
    <sheetView zoomScale="80" zoomScaleNormal="80" workbookViewId="0"/>
  </sheetViews>
  <sheetFormatPr defaultRowHeight="12.75" x14ac:dyDescent="0.2"/>
  <cols>
    <col min="1" max="1" width="4.5" bestFit="1" customWidth="1"/>
    <col min="8" max="15" width="11.25" customWidth="1"/>
    <col min="18" max="24" width="11.25" customWidth="1"/>
    <col min="27" max="47" width="11.25" customWidth="1"/>
  </cols>
  <sheetData>
    <row r="1" spans="1:47" ht="16.5" x14ac:dyDescent="0.3">
      <c r="A1" s="21" t="s">
        <v>74</v>
      </c>
      <c r="B1" s="21" t="s">
        <v>19</v>
      </c>
      <c r="C1" s="21" t="s">
        <v>126</v>
      </c>
      <c r="D1" s="21"/>
      <c r="E1" s="22"/>
      <c r="G1" s="21"/>
      <c r="H1" s="21"/>
      <c r="I1" s="21"/>
      <c r="J1" s="23"/>
      <c r="K1" s="23"/>
      <c r="L1" s="104">
        <f>D8</f>
        <v>42917</v>
      </c>
      <c r="M1" s="23"/>
      <c r="N1" s="23"/>
      <c r="O1" s="24" t="s">
        <v>73</v>
      </c>
      <c r="P1" s="23"/>
    </row>
    <row r="2" spans="1:47" ht="16.5" x14ac:dyDescent="0.3">
      <c r="A2" s="24"/>
      <c r="B2" s="23"/>
      <c r="C2" s="23"/>
      <c r="D2" s="23"/>
      <c r="E2" s="22"/>
      <c r="F2" s="56"/>
      <c r="G2" s="21"/>
      <c r="H2" s="21"/>
      <c r="I2" s="21"/>
      <c r="J2" s="23"/>
      <c r="K2" s="23"/>
      <c r="L2" s="23"/>
      <c r="M2" s="23"/>
      <c r="N2" s="23"/>
      <c r="O2" s="23"/>
      <c r="P2" s="23"/>
      <c r="Q2" s="23"/>
      <c r="R2" s="24"/>
      <c r="AH2" s="80" t="str">
        <f>'L4'!$AH$2</f>
        <v>Berekening eindejaarspremie 2015:</v>
      </c>
    </row>
    <row r="3" spans="1:47" ht="16.5" x14ac:dyDescent="0.3">
      <c r="A3" s="24"/>
      <c r="B3" s="23"/>
      <c r="C3" s="23"/>
      <c r="D3" s="23"/>
      <c r="I3" s="21"/>
      <c r="J3" s="23"/>
      <c r="K3" s="23"/>
      <c r="L3" s="23"/>
      <c r="M3" s="23"/>
      <c r="N3" s="23" t="s">
        <v>21</v>
      </c>
      <c r="O3" s="71">
        <f>'L4'!O3</f>
        <v>1.3194999999999999</v>
      </c>
      <c r="P3" s="23"/>
      <c r="Q3" s="23"/>
      <c r="R3" s="24"/>
      <c r="AH3" s="81" t="s">
        <v>94</v>
      </c>
      <c r="AK3" s="82">
        <f>'L4'!$AK$3</f>
        <v>129.11000000000001</v>
      </c>
    </row>
    <row r="4" spans="1:47" ht="16.5" x14ac:dyDescent="0.3">
      <c r="A4" s="24"/>
      <c r="B4" s="23"/>
      <c r="C4" s="23"/>
      <c r="D4" s="23"/>
      <c r="I4" s="21"/>
      <c r="J4" s="23"/>
      <c r="K4" s="23"/>
      <c r="L4" s="23"/>
      <c r="M4" s="23"/>
      <c r="P4" s="23"/>
      <c r="Q4" s="23"/>
      <c r="R4" s="24"/>
      <c r="AH4" s="81" t="s">
        <v>49</v>
      </c>
      <c r="AJ4" s="82"/>
    </row>
    <row r="5" spans="1:47" ht="17.25" x14ac:dyDescent="0.35">
      <c r="A5" s="21"/>
      <c r="B5" s="21"/>
      <c r="C5" s="21"/>
      <c r="D5" s="21"/>
      <c r="E5" s="26"/>
      <c r="F5" s="27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47" ht="15" x14ac:dyDescent="0.3">
      <c r="A6" s="28"/>
      <c r="B6" s="134" t="s">
        <v>22</v>
      </c>
      <c r="C6" s="149"/>
      <c r="D6" s="149"/>
      <c r="E6" s="135"/>
      <c r="F6" s="134" t="s">
        <v>23</v>
      </c>
      <c r="G6" s="135"/>
      <c r="H6" s="146" t="s">
        <v>38</v>
      </c>
      <c r="I6" s="147"/>
      <c r="J6" s="147"/>
      <c r="K6" s="147"/>
      <c r="L6" s="147"/>
      <c r="M6" s="147"/>
      <c r="N6" s="147"/>
      <c r="O6" s="148"/>
      <c r="P6" s="134" t="s">
        <v>24</v>
      </c>
      <c r="Q6" s="137"/>
      <c r="R6" s="146" t="s">
        <v>39</v>
      </c>
      <c r="S6" s="147"/>
      <c r="T6" s="147"/>
      <c r="U6" s="147"/>
      <c r="V6" s="147"/>
      <c r="W6" s="147"/>
      <c r="X6" s="148"/>
      <c r="Y6" s="134" t="s">
        <v>25</v>
      </c>
      <c r="Z6" s="135"/>
      <c r="AA6" s="146" t="s">
        <v>40</v>
      </c>
      <c r="AB6" s="147"/>
      <c r="AC6" s="147"/>
      <c r="AD6" s="147"/>
      <c r="AE6" s="147"/>
      <c r="AF6" s="147"/>
      <c r="AG6" s="148"/>
      <c r="AH6" s="146" t="s">
        <v>101</v>
      </c>
      <c r="AI6" s="147"/>
      <c r="AJ6" s="147"/>
      <c r="AK6" s="147"/>
      <c r="AL6" s="147"/>
      <c r="AM6" s="147"/>
      <c r="AN6" s="148"/>
      <c r="AO6" s="146" t="s">
        <v>102</v>
      </c>
      <c r="AP6" s="147"/>
      <c r="AQ6" s="147"/>
      <c r="AR6" s="147"/>
      <c r="AS6" s="147"/>
      <c r="AT6" s="147"/>
      <c r="AU6" s="148"/>
    </row>
    <row r="7" spans="1:47" ht="15" x14ac:dyDescent="0.3">
      <c r="A7" s="32"/>
      <c r="B7" s="150">
        <v>1</v>
      </c>
      <c r="C7" s="151"/>
      <c r="D7" s="150"/>
      <c r="E7" s="151"/>
      <c r="F7" s="150"/>
      <c r="G7" s="151"/>
      <c r="H7" s="43" t="s">
        <v>107</v>
      </c>
      <c r="I7" s="43" t="s">
        <v>108</v>
      </c>
      <c r="J7" s="43" t="s">
        <v>32</v>
      </c>
      <c r="K7" s="43" t="s">
        <v>33</v>
      </c>
      <c r="L7" s="43" t="s">
        <v>34</v>
      </c>
      <c r="M7" s="43" t="s">
        <v>35</v>
      </c>
      <c r="N7" s="43" t="s">
        <v>36</v>
      </c>
      <c r="O7" s="108" t="s">
        <v>37</v>
      </c>
      <c r="P7" s="150"/>
      <c r="Q7" s="151"/>
      <c r="R7" s="43" t="s">
        <v>109</v>
      </c>
      <c r="S7" s="43" t="s">
        <v>32</v>
      </c>
      <c r="T7" s="43" t="s">
        <v>33</v>
      </c>
      <c r="U7" s="43" t="s">
        <v>34</v>
      </c>
      <c r="V7" s="43" t="s">
        <v>35</v>
      </c>
      <c r="W7" s="43" t="s">
        <v>36</v>
      </c>
      <c r="X7" s="108" t="s">
        <v>37</v>
      </c>
      <c r="Y7" s="152" t="s">
        <v>27</v>
      </c>
      <c r="Z7" s="151"/>
      <c r="AA7" s="43" t="s">
        <v>109</v>
      </c>
      <c r="AB7" s="43" t="s">
        <v>32</v>
      </c>
      <c r="AC7" s="43" t="s">
        <v>33</v>
      </c>
      <c r="AD7" s="43" t="s">
        <v>34</v>
      </c>
      <c r="AE7" s="43" t="s">
        <v>35</v>
      </c>
      <c r="AF7" s="43" t="s">
        <v>36</v>
      </c>
      <c r="AG7" s="108" t="s">
        <v>37</v>
      </c>
      <c r="AH7" s="43" t="s">
        <v>109</v>
      </c>
      <c r="AI7" s="43" t="s">
        <v>32</v>
      </c>
      <c r="AJ7" s="43" t="s">
        <v>33</v>
      </c>
      <c r="AK7" s="43" t="s">
        <v>34</v>
      </c>
      <c r="AL7" s="43" t="s">
        <v>35</v>
      </c>
      <c r="AM7" s="43" t="s">
        <v>36</v>
      </c>
      <c r="AN7" s="108" t="s">
        <v>37</v>
      </c>
      <c r="AO7" s="43" t="s">
        <v>109</v>
      </c>
      <c r="AP7" s="43" t="s">
        <v>32</v>
      </c>
      <c r="AQ7" s="43" t="s">
        <v>33</v>
      </c>
      <c r="AR7" s="43" t="s">
        <v>34</v>
      </c>
      <c r="AS7" s="43" t="s">
        <v>35</v>
      </c>
      <c r="AT7" s="43" t="s">
        <v>36</v>
      </c>
      <c r="AU7" s="108" t="s">
        <v>37</v>
      </c>
    </row>
    <row r="8" spans="1:47" ht="15" x14ac:dyDescent="0.3">
      <c r="A8" s="32"/>
      <c r="B8" s="138" t="s">
        <v>30</v>
      </c>
      <c r="C8" s="139"/>
      <c r="D8" s="144">
        <f>'L4'!$D$8</f>
        <v>42917</v>
      </c>
      <c r="E8" s="143"/>
      <c r="F8" s="144">
        <f>D8</f>
        <v>42917</v>
      </c>
      <c r="G8" s="145"/>
      <c r="H8" s="47"/>
      <c r="I8" s="47" t="s">
        <v>103</v>
      </c>
      <c r="J8" s="47" t="s">
        <v>104</v>
      </c>
      <c r="K8" s="47" t="s">
        <v>105</v>
      </c>
      <c r="L8" s="47" t="s">
        <v>105</v>
      </c>
      <c r="M8" s="47" t="s">
        <v>105</v>
      </c>
      <c r="N8" s="47" t="s">
        <v>106</v>
      </c>
      <c r="O8" s="53" t="s">
        <v>105</v>
      </c>
      <c r="P8" s="142"/>
      <c r="Q8" s="143"/>
      <c r="R8" s="47" t="s">
        <v>103</v>
      </c>
      <c r="S8" s="47" t="s">
        <v>104</v>
      </c>
      <c r="T8" s="47" t="s">
        <v>105</v>
      </c>
      <c r="U8" s="47" t="s">
        <v>105</v>
      </c>
      <c r="V8" s="47" t="s">
        <v>105</v>
      </c>
      <c r="W8" s="47" t="s">
        <v>106</v>
      </c>
      <c r="X8" s="53" t="s">
        <v>105</v>
      </c>
      <c r="Y8" s="142"/>
      <c r="Z8" s="143"/>
      <c r="AA8" s="47" t="s">
        <v>103</v>
      </c>
      <c r="AB8" s="47" t="s">
        <v>104</v>
      </c>
      <c r="AC8" s="47" t="s">
        <v>105</v>
      </c>
      <c r="AD8" s="47" t="s">
        <v>105</v>
      </c>
      <c r="AE8" s="47" t="s">
        <v>105</v>
      </c>
      <c r="AF8" s="47" t="s">
        <v>106</v>
      </c>
      <c r="AG8" s="53" t="s">
        <v>105</v>
      </c>
      <c r="AH8" s="47" t="s">
        <v>103</v>
      </c>
      <c r="AI8" s="47" t="s">
        <v>104</v>
      </c>
      <c r="AJ8" s="47" t="s">
        <v>105</v>
      </c>
      <c r="AK8" s="47" t="s">
        <v>105</v>
      </c>
      <c r="AL8" s="47" t="s">
        <v>105</v>
      </c>
      <c r="AM8" s="47" t="s">
        <v>106</v>
      </c>
      <c r="AN8" s="53" t="s">
        <v>105</v>
      </c>
      <c r="AO8" s="47" t="s">
        <v>103</v>
      </c>
      <c r="AP8" s="47" t="s">
        <v>104</v>
      </c>
      <c r="AQ8" s="47" t="s">
        <v>105</v>
      </c>
      <c r="AR8" s="47" t="s">
        <v>105</v>
      </c>
      <c r="AS8" s="47" t="s">
        <v>105</v>
      </c>
      <c r="AT8" s="47" t="s">
        <v>106</v>
      </c>
      <c r="AU8" s="53" t="s">
        <v>105</v>
      </c>
    </row>
    <row r="9" spans="1:47" ht="15" x14ac:dyDescent="0.3">
      <c r="A9" s="32"/>
      <c r="B9" s="134"/>
      <c r="C9" s="135"/>
      <c r="D9" s="136"/>
      <c r="E9" s="137"/>
      <c r="F9" s="136"/>
      <c r="G9" s="137"/>
      <c r="H9" s="44"/>
      <c r="I9" s="44"/>
      <c r="J9" s="44"/>
      <c r="K9" s="44"/>
      <c r="L9" s="44"/>
      <c r="M9" s="44"/>
      <c r="N9" s="44"/>
      <c r="O9" s="78"/>
      <c r="P9" s="136"/>
      <c r="Q9" s="137"/>
      <c r="R9" s="44"/>
      <c r="S9" s="44"/>
      <c r="T9" s="44"/>
      <c r="U9" s="44"/>
      <c r="V9" s="44"/>
      <c r="W9" s="44"/>
      <c r="X9" s="78"/>
      <c r="Y9" s="136"/>
      <c r="Z9" s="137"/>
      <c r="AA9" s="77"/>
      <c r="AB9" s="44"/>
      <c r="AC9" s="44"/>
      <c r="AD9" s="44"/>
      <c r="AE9" s="44"/>
      <c r="AF9" s="44"/>
      <c r="AG9" s="78"/>
      <c r="AH9" s="83"/>
      <c r="AI9" s="84"/>
      <c r="AJ9" s="84"/>
      <c r="AK9" s="84"/>
      <c r="AL9" s="84"/>
      <c r="AM9" s="84"/>
      <c r="AN9" s="85"/>
      <c r="AO9" s="83"/>
      <c r="AP9" s="84"/>
      <c r="AQ9" s="84"/>
      <c r="AR9" s="84"/>
      <c r="AS9" s="84"/>
      <c r="AT9" s="84"/>
      <c r="AU9" s="85"/>
    </row>
    <row r="10" spans="1:47" ht="15" x14ac:dyDescent="0.3">
      <c r="A10" s="32">
        <v>0</v>
      </c>
      <c r="B10" s="125">
        <v>22760.45</v>
      </c>
      <c r="C10" s="126"/>
      <c r="D10" s="125">
        <f t="shared" ref="D10:D37" si="0">B10*$O$3</f>
        <v>30032.413774999997</v>
      </c>
      <c r="E10" s="127">
        <f t="shared" ref="E10:E37" si="1">D10/40.3399</f>
        <v>744.48409081331374</v>
      </c>
      <c r="F10" s="125">
        <f t="shared" ref="F10:F37" si="2">B10/12*$O$3</f>
        <v>2502.7011479166663</v>
      </c>
      <c r="G10" s="127">
        <f t="shared" ref="G10:G37" si="3">F10/40.3399</f>
        <v>62.040340901109481</v>
      </c>
      <c r="H10" s="45">
        <f>'L4'!$H$10</f>
        <v>1674.41</v>
      </c>
      <c r="I10" s="45">
        <f>GEW!$E$12+($F10-GEW!$E$12)*SUM(Fasering!$D$5)</f>
        <v>1786.2247433333332</v>
      </c>
      <c r="J10" s="45">
        <f>GEW!$E$12+($F10-GEW!$E$12)*SUM(Fasering!$D$5:$D$6)</f>
        <v>1971.4795281118118</v>
      </c>
      <c r="K10" s="45">
        <f>GEW!$E$12+($F10-GEW!$E$12)*SUM(Fasering!$D$5:$D$7)</f>
        <v>2077.7716412601367</v>
      </c>
      <c r="L10" s="45">
        <f>GEW!$E$12+($F10-GEW!$E$12)*SUM(Fasering!$D$5:$D$8)</f>
        <v>2184.063754408462</v>
      </c>
      <c r="M10" s="45">
        <f>GEW!$E$12+($F10-GEW!$E$12)*SUM(Fasering!$D$5:$D$9)</f>
        <v>2290.355867556787</v>
      </c>
      <c r="N10" s="45">
        <f>GEW!$E$12+($F10-GEW!$E$12)*SUM(Fasering!$D$5:$D$10)</f>
        <v>2396.4090347683414</v>
      </c>
      <c r="O10" s="75">
        <f>GEW!$E$12+($F10-GEW!$E$12)*SUM(Fasering!$D$5:$D$11)</f>
        <v>2502.7011479166663</v>
      </c>
      <c r="P10" s="125">
        <f t="shared" ref="P10:P37" si="4">((B10&lt;19968.2)*913.03+(B10&gt;19968.2)*(B10&lt;20424.71)*(20424.71-B10+456.51)+(B10&gt;20424.71)*(B10&lt;22659.62)*456.51+(B10&gt;22659.62)*(B10&lt;23116.13)*(23116.13-B10))/12*$O$3</f>
        <v>39.109980000000029</v>
      </c>
      <c r="Q10" s="127">
        <f t="shared" ref="Q10:Q37" si="5">P10/40.3399</f>
        <v>0.9695110796010904</v>
      </c>
      <c r="R10" s="45">
        <f>$P10*SUM(Fasering!$D$5)</f>
        <v>0</v>
      </c>
      <c r="S10" s="45">
        <f>$P10*SUM(Fasering!$D$5:$D$6)</f>
        <v>10.112420843508609</v>
      </c>
      <c r="T10" s="45">
        <f>$P10*SUM(Fasering!$D$5:$D$7)</f>
        <v>15.914541321999854</v>
      </c>
      <c r="U10" s="45">
        <f>$P10*SUM(Fasering!$D$5:$D$8)</f>
        <v>21.716661800491099</v>
      </c>
      <c r="V10" s="45">
        <f>$P10*SUM(Fasering!$D$5:$D$9)</f>
        <v>27.518782278982343</v>
      </c>
      <c r="W10" s="45">
        <f>$P10*SUM(Fasering!$D$5:$D$10)</f>
        <v>33.307859521508789</v>
      </c>
      <c r="X10" s="75">
        <f>$P10*SUM(Fasering!$D$5:$D$11)</f>
        <v>39.109980000000029</v>
      </c>
      <c r="Y10" s="125">
        <f t="shared" ref="Y10:Y37" si="6">((B10&lt;19968.2)*456.51+(B10&gt;19968.2)*(B10&lt;20196.46)*(20196.46-B10+228.26)+(B10&gt;20196.46)*(B10&lt;22659.62)*228.26+(B10&gt;22659.62)*(B10&lt;22887.88)*(22887.88-B10))/12*$O$3</f>
        <v>14.011990416666698</v>
      </c>
      <c r="Z10" s="127">
        <f t="shared" ref="Z10:Z37" si="7">Y10/40.3399</f>
        <v>0.3473481693476359</v>
      </c>
      <c r="AA10" s="74">
        <f>$Y10*SUM(Fasering!$D$5)</f>
        <v>0</v>
      </c>
      <c r="AB10" s="45">
        <f>$Y10*SUM(Fasering!$D$5:$D$6)</f>
        <v>3.6229919818047236</v>
      </c>
      <c r="AC10" s="45">
        <f>$Y10*SUM(Fasering!$D$5:$D$7)</f>
        <v>5.7017262726676909</v>
      </c>
      <c r="AD10" s="45">
        <f>$Y10*SUM(Fasering!$D$5:$D$8)</f>
        <v>7.7804605635306592</v>
      </c>
      <c r="AE10" s="45">
        <f>$Y10*SUM(Fasering!$D$5:$D$9)</f>
        <v>9.8591948543936265</v>
      </c>
      <c r="AF10" s="45">
        <f>$Y10*SUM(Fasering!$D$5:$D$10)</f>
        <v>11.933256125803732</v>
      </c>
      <c r="AG10" s="75">
        <f>$Y10*SUM(Fasering!$D$5:$D$11)</f>
        <v>14.011990416666698</v>
      </c>
      <c r="AH10" s="5">
        <f>($AK$3+(I10+R10)*12*7.57%)*SUM(Fasering!$D$5)</f>
        <v>0</v>
      </c>
      <c r="AI10" s="9">
        <f>($AK$3+(J10+S10)*12*7.57%)*SUM(Fasering!$D$5:$D$6)</f>
        <v>498.81800555178717</v>
      </c>
      <c r="AJ10" s="9">
        <f>($AK$3+(K10+T10)*12*7.57%)*SUM(Fasering!$D$5:$D$7)</f>
        <v>826.45566772311827</v>
      </c>
      <c r="AK10" s="9">
        <f>($AK$3+(L10+U10)*12*7.57%)*SUM(Fasering!$D$5:$D$8)</f>
        <v>1184.3060301458529</v>
      </c>
      <c r="AL10" s="9">
        <f>($AK$3+(M10+V10)*12*7.57%)*SUM(Fasering!$D$5:$D$9)</f>
        <v>1572.369092819991</v>
      </c>
      <c r="AM10" s="9">
        <f>($AK$3+(N10+W10)*12*7.57%)*SUM(Fasering!$D$5:$D$10)</f>
        <v>1989.6706839326882</v>
      </c>
      <c r="AN10" s="86">
        <f>($AK$3+(O10+X10)*12*7.57%)*SUM(Fasering!$D$5:$D$11)</f>
        <v>2438.0912285995</v>
      </c>
      <c r="AO10" s="5">
        <f>($AK$3+(I10+AA10)*12*7.57%)*SUM(Fasering!$D$5)</f>
        <v>0</v>
      </c>
      <c r="AP10" s="9">
        <f>($AK$3+(J10+AB10)*12*7.57%)*SUM(Fasering!$D$5:$D$6)</f>
        <v>497.29377331400673</v>
      </c>
      <c r="AQ10" s="9">
        <f>($AK$3+(K10+AC10)*12*7.57%)*SUM(Fasering!$D$5:$D$7)</f>
        <v>822.68056194580333</v>
      </c>
      <c r="AR10" s="9">
        <f>($AK$3+(L10+AD10)*12*7.57%)*SUM(Fasering!$D$5:$D$8)</f>
        <v>1177.2764884942851</v>
      </c>
      <c r="AS10" s="9">
        <f>($AK$3+(M10+AE10)*12*7.57%)*SUM(Fasering!$D$5:$D$9)</f>
        <v>1561.0815529594515</v>
      </c>
      <c r="AT10" s="9">
        <f>($AK$3+(N10+AF10)*12*7.57%)*SUM(Fasering!$D$5:$D$10)</f>
        <v>1973.1345370535123</v>
      </c>
      <c r="AU10" s="86">
        <f>($AK$3+(O10+AG10)*12*7.57%)*SUM(Fasering!$D$5:$D$11)</f>
        <v>2415.292214862</v>
      </c>
    </row>
    <row r="11" spans="1:47" ht="15" x14ac:dyDescent="0.3">
      <c r="A11" s="32">
        <f t="shared" ref="A11:A37" si="8">+A10+1</f>
        <v>1</v>
      </c>
      <c r="B11" s="125">
        <v>23145.78</v>
      </c>
      <c r="C11" s="126"/>
      <c r="D11" s="125">
        <f t="shared" si="0"/>
        <v>30540.856709999996</v>
      </c>
      <c r="E11" s="127">
        <f t="shared" si="1"/>
        <v>757.08806194363387</v>
      </c>
      <c r="F11" s="125">
        <f t="shared" si="2"/>
        <v>2545.0713924999995</v>
      </c>
      <c r="G11" s="127">
        <f t="shared" si="3"/>
        <v>63.090671828636154</v>
      </c>
      <c r="H11" s="45">
        <f>'L4'!$H$10</f>
        <v>1674.41</v>
      </c>
      <c r="I11" s="45">
        <f>GEW!$E$12+($F11-GEW!$E$12)*SUM(Fasering!$D$5)</f>
        <v>1786.2247433333332</v>
      </c>
      <c r="J11" s="45">
        <f>GEW!$E$12+($F11-GEW!$E$12)*SUM(Fasering!$D$5:$D$6)</f>
        <v>1982.4349350046064</v>
      </c>
      <c r="K11" s="45">
        <f>GEW!$E$12+($F11-GEW!$E$12)*SUM(Fasering!$D$5:$D$7)</f>
        <v>2095.0128417988408</v>
      </c>
      <c r="L11" s="45">
        <f>GEW!$E$12+($F11-GEW!$E$12)*SUM(Fasering!$D$5:$D$8)</f>
        <v>2207.5907485930752</v>
      </c>
      <c r="M11" s="45">
        <f>GEW!$E$12+($F11-GEW!$E$12)*SUM(Fasering!$D$5:$D$9)</f>
        <v>2320.1686553873096</v>
      </c>
      <c r="N11" s="45">
        <f>GEW!$E$12+($F11-GEW!$E$12)*SUM(Fasering!$D$5:$D$10)</f>
        <v>2432.4934857057651</v>
      </c>
      <c r="O11" s="75">
        <f>GEW!$E$12+($F11-GEW!$E$12)*SUM(Fasering!$D$5:$D$11)</f>
        <v>2545.0713924999995</v>
      </c>
      <c r="P11" s="125">
        <f t="shared" si="4"/>
        <v>0</v>
      </c>
      <c r="Q11" s="127">
        <f t="shared" si="5"/>
        <v>0</v>
      </c>
      <c r="R11" s="45">
        <f>$P11*SUM(Fasering!$D$5)</f>
        <v>0</v>
      </c>
      <c r="S11" s="45">
        <f>$P11*SUM(Fasering!$D$5:$D$6)</f>
        <v>0</v>
      </c>
      <c r="T11" s="45">
        <f>$P11*SUM(Fasering!$D$5:$D$7)</f>
        <v>0</v>
      </c>
      <c r="U11" s="45">
        <f>$P11*SUM(Fasering!$D$5:$D$8)</f>
        <v>0</v>
      </c>
      <c r="V11" s="45">
        <f>$P11*SUM(Fasering!$D$5:$D$9)</f>
        <v>0</v>
      </c>
      <c r="W11" s="45">
        <f>$P11*SUM(Fasering!$D$5:$D$10)</f>
        <v>0</v>
      </c>
      <c r="X11" s="75">
        <f>$P11*SUM(Fasering!$D$5:$D$11)</f>
        <v>0</v>
      </c>
      <c r="Y11" s="125">
        <f t="shared" si="6"/>
        <v>0</v>
      </c>
      <c r="Z11" s="127">
        <f t="shared" si="7"/>
        <v>0</v>
      </c>
      <c r="AA11" s="74">
        <f>$Y11*SUM(Fasering!$D$5)</f>
        <v>0</v>
      </c>
      <c r="AB11" s="45">
        <f>$Y11*SUM(Fasering!$D$5:$D$6)</f>
        <v>0</v>
      </c>
      <c r="AC11" s="45">
        <f>$Y11*SUM(Fasering!$D$5:$D$7)</f>
        <v>0</v>
      </c>
      <c r="AD11" s="45">
        <f>$Y11*SUM(Fasering!$D$5:$D$8)</f>
        <v>0</v>
      </c>
      <c r="AE11" s="45">
        <f>$Y11*SUM(Fasering!$D$5:$D$9)</f>
        <v>0</v>
      </c>
      <c r="AF11" s="45">
        <f>$Y11*SUM(Fasering!$D$5:$D$10)</f>
        <v>0</v>
      </c>
      <c r="AG11" s="75">
        <f>$Y11*SUM(Fasering!$D$5:$D$11)</f>
        <v>0</v>
      </c>
      <c r="AH11" s="5">
        <f>($AK$3+(I11+R11)*12*7.57%)*SUM(Fasering!$D$5)</f>
        <v>0</v>
      </c>
      <c r="AI11" s="9">
        <f>($AK$3+(J11+S11)*12*7.57%)*SUM(Fasering!$D$5:$D$6)</f>
        <v>499.01600548979451</v>
      </c>
      <c r="AJ11" s="9">
        <f>($AK$3+(K11+T11)*12*7.57%)*SUM(Fasering!$D$5:$D$7)</f>
        <v>826.94605933887897</v>
      </c>
      <c r="AK11" s="9">
        <f>($AK$3+(L11+U11)*12*7.57%)*SUM(Fasering!$D$5:$D$8)</f>
        <v>1185.2191776155964</v>
      </c>
      <c r="AL11" s="9">
        <f>($AK$3+(M11+V11)*12*7.57%)*SUM(Fasering!$D$5:$D$9)</f>
        <v>1573.8353603199471</v>
      </c>
      <c r="AM11" s="9">
        <f>($AK$3+(N11+W11)*12*7.57%)*SUM(Fasering!$D$5:$D$10)</f>
        <v>1991.8187529577378</v>
      </c>
      <c r="AN11" s="86">
        <f>($AK$3+(O11+X11)*12*7.57%)*SUM(Fasering!$D$5:$D$11)</f>
        <v>2441.0528529469998</v>
      </c>
      <c r="AO11" s="5">
        <f>($AK$3+(I11+AA11)*12*7.57%)*SUM(Fasering!$D$5)</f>
        <v>0</v>
      </c>
      <c r="AP11" s="9">
        <f>($AK$3+(J11+AB11)*12*7.57%)*SUM(Fasering!$D$5:$D$6)</f>
        <v>499.01600548979451</v>
      </c>
      <c r="AQ11" s="9">
        <f>($AK$3+(K11+AC11)*12*7.57%)*SUM(Fasering!$D$5:$D$7)</f>
        <v>826.94605933887897</v>
      </c>
      <c r="AR11" s="9">
        <f>($AK$3+(L11+AD11)*12*7.57%)*SUM(Fasering!$D$5:$D$8)</f>
        <v>1185.2191776155964</v>
      </c>
      <c r="AS11" s="9">
        <f>($AK$3+(M11+AE11)*12*7.57%)*SUM(Fasering!$D$5:$D$9)</f>
        <v>1573.8353603199471</v>
      </c>
      <c r="AT11" s="9">
        <f>($AK$3+(N11+AF11)*12*7.57%)*SUM(Fasering!$D$5:$D$10)</f>
        <v>1991.8187529577378</v>
      </c>
      <c r="AU11" s="86">
        <f>($AK$3+(O11+AG11)*12*7.57%)*SUM(Fasering!$D$5:$D$11)</f>
        <v>2441.0528529469998</v>
      </c>
    </row>
    <row r="12" spans="1:47" ht="15" x14ac:dyDescent="0.3">
      <c r="A12" s="32">
        <f t="shared" si="8"/>
        <v>2</v>
      </c>
      <c r="B12" s="125">
        <v>23531.08</v>
      </c>
      <c r="C12" s="126"/>
      <c r="D12" s="125">
        <f t="shared" si="0"/>
        <v>31049.260060000001</v>
      </c>
      <c r="E12" s="127">
        <f t="shared" si="1"/>
        <v>769.69105178743632</v>
      </c>
      <c r="F12" s="125">
        <f t="shared" si="2"/>
        <v>2587.4383383333334</v>
      </c>
      <c r="G12" s="127">
        <f t="shared" si="3"/>
        <v>64.14092098228636</v>
      </c>
      <c r="H12" s="45">
        <f>'L4'!$H$10</f>
        <v>1674.41</v>
      </c>
      <c r="I12" s="45">
        <f>GEW!$E$12+($F12-GEW!$E$12)*SUM(Fasering!$D$5)</f>
        <v>1786.2247433333332</v>
      </c>
      <c r="J12" s="45">
        <f>GEW!$E$12+($F12-GEW!$E$12)*SUM(Fasering!$D$5:$D$6)</f>
        <v>1993.3894889604203</v>
      </c>
      <c r="K12" s="45">
        <f>GEW!$E$12+($F12-GEW!$E$12)*SUM(Fasering!$D$5:$D$7)</f>
        <v>2112.2527000179325</v>
      </c>
      <c r="L12" s="45">
        <f>GEW!$E$12+($F12-GEW!$E$12)*SUM(Fasering!$D$5:$D$8)</f>
        <v>2231.1159110754452</v>
      </c>
      <c r="M12" s="45">
        <f>GEW!$E$12+($F12-GEW!$E$12)*SUM(Fasering!$D$5:$D$9)</f>
        <v>2349.9791221329574</v>
      </c>
      <c r="N12" s="45">
        <f>GEW!$E$12+($F12-GEW!$E$12)*SUM(Fasering!$D$5:$D$10)</f>
        <v>2468.5751272758212</v>
      </c>
      <c r="O12" s="75">
        <f>GEW!$E$12+($F12-GEW!$E$12)*SUM(Fasering!$D$5:$D$11)</f>
        <v>2587.4383383333334</v>
      </c>
      <c r="P12" s="125">
        <f t="shared" si="4"/>
        <v>0</v>
      </c>
      <c r="Q12" s="127">
        <f t="shared" si="5"/>
        <v>0</v>
      </c>
      <c r="R12" s="45">
        <f>$P12*SUM(Fasering!$D$5)</f>
        <v>0</v>
      </c>
      <c r="S12" s="45">
        <f>$P12*SUM(Fasering!$D$5:$D$6)</f>
        <v>0</v>
      </c>
      <c r="T12" s="45">
        <f>$P12*SUM(Fasering!$D$5:$D$7)</f>
        <v>0</v>
      </c>
      <c r="U12" s="45">
        <f>$P12*SUM(Fasering!$D$5:$D$8)</f>
        <v>0</v>
      </c>
      <c r="V12" s="45">
        <f>$P12*SUM(Fasering!$D$5:$D$9)</f>
        <v>0</v>
      </c>
      <c r="W12" s="45">
        <f>$P12*SUM(Fasering!$D$5:$D$10)</f>
        <v>0</v>
      </c>
      <c r="X12" s="75">
        <f>$P12*SUM(Fasering!$D$5:$D$11)</f>
        <v>0</v>
      </c>
      <c r="Y12" s="125">
        <f t="shared" si="6"/>
        <v>0</v>
      </c>
      <c r="Z12" s="127">
        <f t="shared" si="7"/>
        <v>0</v>
      </c>
      <c r="AA12" s="74">
        <f>$Y12*SUM(Fasering!$D$5)</f>
        <v>0</v>
      </c>
      <c r="AB12" s="45">
        <f>$Y12*SUM(Fasering!$D$5:$D$6)</f>
        <v>0</v>
      </c>
      <c r="AC12" s="45">
        <f>$Y12*SUM(Fasering!$D$5:$D$7)</f>
        <v>0</v>
      </c>
      <c r="AD12" s="45">
        <f>$Y12*SUM(Fasering!$D$5:$D$8)</f>
        <v>0</v>
      </c>
      <c r="AE12" s="45">
        <f>$Y12*SUM(Fasering!$D$5:$D$9)</f>
        <v>0</v>
      </c>
      <c r="AF12" s="45">
        <f>$Y12*SUM(Fasering!$D$5:$D$10)</f>
        <v>0</v>
      </c>
      <c r="AG12" s="75">
        <f>$Y12*SUM(Fasering!$D$5:$D$11)</f>
        <v>0</v>
      </c>
      <c r="AH12" s="5">
        <f>($AK$3+(I12+R12)*12*7.57%)*SUM(Fasering!$D$5)</f>
        <v>0</v>
      </c>
      <c r="AI12" s="9">
        <f>($AK$3+(J12+S12)*12*7.57%)*SUM(Fasering!$D$5:$D$6)</f>
        <v>501.58900299786382</v>
      </c>
      <c r="AJ12" s="9">
        <f>($AK$3+(K12+T12)*12*7.57%)*SUM(Fasering!$D$5:$D$7)</f>
        <v>833.31866944183355</v>
      </c>
      <c r="AK12" s="9">
        <f>($AK$3+(L12+U12)*12*7.57%)*SUM(Fasering!$D$5:$D$8)</f>
        <v>1197.0854750891958</v>
      </c>
      <c r="AL12" s="9">
        <f>($AK$3+(M12+V12)*12*7.57%)*SUM(Fasering!$D$5:$D$9)</f>
        <v>1592.8894199399508</v>
      </c>
      <c r="AM12" s="9">
        <f>($AK$3+(N12+W12)*12*7.57%)*SUM(Fasering!$D$5:$D$10)</f>
        <v>2019.7327831550947</v>
      </c>
      <c r="AN12" s="86">
        <f>($AK$3+(O12+X12)*12*7.57%)*SUM(Fasering!$D$5:$D$11)</f>
        <v>2479.5389865420002</v>
      </c>
      <c r="AO12" s="5">
        <f>($AK$3+(I12+AA12)*12*7.57%)*SUM(Fasering!$D$5)</f>
        <v>0</v>
      </c>
      <c r="AP12" s="9">
        <f>($AK$3+(J12+AB12)*12*7.57%)*SUM(Fasering!$D$5:$D$6)</f>
        <v>501.58900299786382</v>
      </c>
      <c r="AQ12" s="9">
        <f>($AK$3+(K12+AC12)*12*7.57%)*SUM(Fasering!$D$5:$D$7)</f>
        <v>833.31866944183355</v>
      </c>
      <c r="AR12" s="9">
        <f>($AK$3+(L12+AD12)*12*7.57%)*SUM(Fasering!$D$5:$D$8)</f>
        <v>1197.0854750891958</v>
      </c>
      <c r="AS12" s="9">
        <f>($AK$3+(M12+AE12)*12*7.57%)*SUM(Fasering!$D$5:$D$9)</f>
        <v>1592.8894199399508</v>
      </c>
      <c r="AT12" s="9">
        <f>($AK$3+(N12+AF12)*12*7.57%)*SUM(Fasering!$D$5:$D$10)</f>
        <v>2019.7327831550947</v>
      </c>
      <c r="AU12" s="86">
        <f>($AK$3+(O12+AG12)*12*7.57%)*SUM(Fasering!$D$5:$D$11)</f>
        <v>2479.5389865420002</v>
      </c>
    </row>
    <row r="13" spans="1:47" ht="15" x14ac:dyDescent="0.3">
      <c r="A13" s="32">
        <f t="shared" si="8"/>
        <v>3</v>
      </c>
      <c r="B13" s="125">
        <v>23915.97</v>
      </c>
      <c r="C13" s="126"/>
      <c r="D13" s="125">
        <f t="shared" si="0"/>
        <v>31557.122414999998</v>
      </c>
      <c r="E13" s="127">
        <f t="shared" si="1"/>
        <v>782.28063071549502</v>
      </c>
      <c r="F13" s="125">
        <f t="shared" si="2"/>
        <v>2629.7602012500001</v>
      </c>
      <c r="G13" s="127">
        <f t="shared" si="3"/>
        <v>65.19005255962459</v>
      </c>
      <c r="H13" s="45">
        <f>'L4'!$H$10</f>
        <v>1674.41</v>
      </c>
      <c r="I13" s="45">
        <f>GEW!$E$12+($F13-GEW!$E$12)*SUM(Fasering!$D$5)</f>
        <v>1786.2247433333332</v>
      </c>
      <c r="J13" s="45">
        <f>GEW!$E$12+($F13-GEW!$E$12)*SUM(Fasering!$D$5:$D$6)</f>
        <v>2004.3323861108308</v>
      </c>
      <c r="K13" s="45">
        <f>GEW!$E$12+($F13-GEW!$E$12)*SUM(Fasering!$D$5:$D$7)</f>
        <v>2129.4742132023248</v>
      </c>
      <c r="L13" s="45">
        <f>GEW!$E$12+($F13-GEW!$E$12)*SUM(Fasering!$D$5:$D$8)</f>
        <v>2254.6160402938185</v>
      </c>
      <c r="M13" s="45">
        <f>GEW!$E$12+($F13-GEW!$E$12)*SUM(Fasering!$D$5:$D$9)</f>
        <v>2379.7578673853122</v>
      </c>
      <c r="N13" s="45">
        <f>GEW!$E$12+($F13-GEW!$E$12)*SUM(Fasering!$D$5:$D$10)</f>
        <v>2504.6183741585064</v>
      </c>
      <c r="O13" s="75">
        <f>GEW!$E$12+($F13-GEW!$E$12)*SUM(Fasering!$D$5:$D$11)</f>
        <v>2629.7602012500001</v>
      </c>
      <c r="P13" s="125">
        <f t="shared" si="4"/>
        <v>0</v>
      </c>
      <c r="Q13" s="127">
        <f t="shared" si="5"/>
        <v>0</v>
      </c>
      <c r="R13" s="45">
        <f>$P13*SUM(Fasering!$D$5)</f>
        <v>0</v>
      </c>
      <c r="S13" s="45">
        <f>$P13*SUM(Fasering!$D$5:$D$6)</f>
        <v>0</v>
      </c>
      <c r="T13" s="45">
        <f>$P13*SUM(Fasering!$D$5:$D$7)</f>
        <v>0</v>
      </c>
      <c r="U13" s="45">
        <f>$P13*SUM(Fasering!$D$5:$D$8)</f>
        <v>0</v>
      </c>
      <c r="V13" s="45">
        <f>$P13*SUM(Fasering!$D$5:$D$9)</f>
        <v>0</v>
      </c>
      <c r="W13" s="45">
        <f>$P13*SUM(Fasering!$D$5:$D$10)</f>
        <v>0</v>
      </c>
      <c r="X13" s="75">
        <f>$P13*SUM(Fasering!$D$5:$D$11)</f>
        <v>0</v>
      </c>
      <c r="Y13" s="125">
        <f t="shared" si="6"/>
        <v>0</v>
      </c>
      <c r="Z13" s="127">
        <f t="shared" si="7"/>
        <v>0</v>
      </c>
      <c r="AA13" s="74">
        <f>$Y13*SUM(Fasering!$D$5)</f>
        <v>0</v>
      </c>
      <c r="AB13" s="45">
        <f>$Y13*SUM(Fasering!$D$5:$D$6)</f>
        <v>0</v>
      </c>
      <c r="AC13" s="45">
        <f>$Y13*SUM(Fasering!$D$5:$D$7)</f>
        <v>0</v>
      </c>
      <c r="AD13" s="45">
        <f>$Y13*SUM(Fasering!$D$5:$D$8)</f>
        <v>0</v>
      </c>
      <c r="AE13" s="45">
        <f>$Y13*SUM(Fasering!$D$5:$D$9)</f>
        <v>0</v>
      </c>
      <c r="AF13" s="45">
        <f>$Y13*SUM(Fasering!$D$5:$D$10)</f>
        <v>0</v>
      </c>
      <c r="AG13" s="75">
        <f>$Y13*SUM(Fasering!$D$5:$D$11)</f>
        <v>0</v>
      </c>
      <c r="AH13" s="5">
        <f>($AK$3+(I13+R13)*12*7.57%)*SUM(Fasering!$D$5)</f>
        <v>0</v>
      </c>
      <c r="AI13" s="9">
        <f>($AK$3+(J13+S13)*12*7.57%)*SUM(Fasering!$D$5:$D$6)</f>
        <v>504.1592625641257</v>
      </c>
      <c r="AJ13" s="9">
        <f>($AK$3+(K13+T13)*12*7.57%)*SUM(Fasering!$D$5:$D$7)</f>
        <v>839.68449841283325</v>
      </c>
      <c r="AK13" s="9">
        <f>($AK$3+(L13+U13)*12*7.57%)*SUM(Fasering!$D$5:$D$8)</f>
        <v>1208.9391455657433</v>
      </c>
      <c r="AL13" s="9">
        <f>($AK$3+(M13+V13)*12*7.57%)*SUM(Fasering!$D$5:$D$9)</f>
        <v>1611.923204022856</v>
      </c>
      <c r="AM13" s="9">
        <f>($AK$3+(N13+W13)*12*7.57%)*SUM(Fasering!$D$5:$D$10)</f>
        <v>2047.6171098684624</v>
      </c>
      <c r="AN13" s="86">
        <f>($AK$3+(O13+X13)*12*7.57%)*SUM(Fasering!$D$5:$D$11)</f>
        <v>2517.9841668155004</v>
      </c>
      <c r="AO13" s="5">
        <f>($AK$3+(I13+AA13)*12*7.57%)*SUM(Fasering!$D$5)</f>
        <v>0</v>
      </c>
      <c r="AP13" s="9">
        <f>($AK$3+(J13+AB13)*12*7.57%)*SUM(Fasering!$D$5:$D$6)</f>
        <v>504.1592625641257</v>
      </c>
      <c r="AQ13" s="9">
        <f>($AK$3+(K13+AC13)*12*7.57%)*SUM(Fasering!$D$5:$D$7)</f>
        <v>839.68449841283325</v>
      </c>
      <c r="AR13" s="9">
        <f>($AK$3+(L13+AD13)*12*7.57%)*SUM(Fasering!$D$5:$D$8)</f>
        <v>1208.9391455657433</v>
      </c>
      <c r="AS13" s="9">
        <f>($AK$3+(M13+AE13)*12*7.57%)*SUM(Fasering!$D$5:$D$9)</f>
        <v>1611.923204022856</v>
      </c>
      <c r="AT13" s="9">
        <f>($AK$3+(N13+AF13)*12*7.57%)*SUM(Fasering!$D$5:$D$10)</f>
        <v>2047.6171098684624</v>
      </c>
      <c r="AU13" s="86">
        <f>($AK$3+(O13+AG13)*12*7.57%)*SUM(Fasering!$D$5:$D$11)</f>
        <v>2517.9841668155004</v>
      </c>
    </row>
    <row r="14" spans="1:47" ht="15" x14ac:dyDescent="0.3">
      <c r="A14" s="32">
        <f t="shared" si="8"/>
        <v>4</v>
      </c>
      <c r="B14" s="125">
        <v>24408.04</v>
      </c>
      <c r="C14" s="126"/>
      <c r="D14" s="125">
        <f t="shared" si="0"/>
        <v>32206.408779999998</v>
      </c>
      <c r="E14" s="127">
        <f t="shared" si="1"/>
        <v>798.3760192762004</v>
      </c>
      <c r="F14" s="125">
        <f t="shared" si="2"/>
        <v>2683.8673983333333</v>
      </c>
      <c r="G14" s="127">
        <f t="shared" si="3"/>
        <v>66.531334939683376</v>
      </c>
      <c r="H14" s="45">
        <f>'L4'!$H$10</f>
        <v>1674.41</v>
      </c>
      <c r="I14" s="45">
        <f>GEW!$E$12+($F14-GEW!$E$12)*SUM(Fasering!$D$5)</f>
        <v>1786.2247433333332</v>
      </c>
      <c r="J14" s="45">
        <f>GEW!$E$12+($F14-GEW!$E$12)*SUM(Fasering!$D$5:$D$6)</f>
        <v>2018.3225427810548</v>
      </c>
      <c r="K14" s="45">
        <f>GEW!$E$12+($F14-GEW!$E$12)*SUM(Fasering!$D$5:$D$7)</f>
        <v>2151.4913869211632</v>
      </c>
      <c r="L14" s="45">
        <f>GEW!$E$12+($F14-GEW!$E$12)*SUM(Fasering!$D$5:$D$8)</f>
        <v>2284.6602310612711</v>
      </c>
      <c r="M14" s="45">
        <f>GEW!$E$12+($F14-GEW!$E$12)*SUM(Fasering!$D$5:$D$9)</f>
        <v>2417.8290752013791</v>
      </c>
      <c r="N14" s="45">
        <f>GEW!$E$12+($F14-GEW!$E$12)*SUM(Fasering!$D$5:$D$10)</f>
        <v>2550.6985541932254</v>
      </c>
      <c r="O14" s="75">
        <f>GEW!$E$12+($F14-GEW!$E$12)*SUM(Fasering!$D$5:$D$11)</f>
        <v>2683.8673983333333</v>
      </c>
      <c r="P14" s="125">
        <f t="shared" si="4"/>
        <v>0</v>
      </c>
      <c r="Q14" s="127">
        <f t="shared" si="5"/>
        <v>0</v>
      </c>
      <c r="R14" s="45">
        <f>$P14*SUM(Fasering!$D$5)</f>
        <v>0</v>
      </c>
      <c r="S14" s="45">
        <f>$P14*SUM(Fasering!$D$5:$D$6)</f>
        <v>0</v>
      </c>
      <c r="T14" s="45">
        <f>$P14*SUM(Fasering!$D$5:$D$7)</f>
        <v>0</v>
      </c>
      <c r="U14" s="45">
        <f>$P14*SUM(Fasering!$D$5:$D$8)</f>
        <v>0</v>
      </c>
      <c r="V14" s="45">
        <f>$P14*SUM(Fasering!$D$5:$D$9)</f>
        <v>0</v>
      </c>
      <c r="W14" s="45">
        <f>$P14*SUM(Fasering!$D$5:$D$10)</f>
        <v>0</v>
      </c>
      <c r="X14" s="75">
        <f>$P14*SUM(Fasering!$D$5:$D$11)</f>
        <v>0</v>
      </c>
      <c r="Y14" s="125">
        <f t="shared" si="6"/>
        <v>0</v>
      </c>
      <c r="Z14" s="127">
        <f t="shared" si="7"/>
        <v>0</v>
      </c>
      <c r="AA14" s="74">
        <f>$Y14*SUM(Fasering!$D$5)</f>
        <v>0</v>
      </c>
      <c r="AB14" s="45">
        <f>$Y14*SUM(Fasering!$D$5:$D$6)</f>
        <v>0</v>
      </c>
      <c r="AC14" s="45">
        <f>$Y14*SUM(Fasering!$D$5:$D$7)</f>
        <v>0</v>
      </c>
      <c r="AD14" s="45">
        <f>$Y14*SUM(Fasering!$D$5:$D$8)</f>
        <v>0</v>
      </c>
      <c r="AE14" s="45">
        <f>$Y14*SUM(Fasering!$D$5:$D$9)</f>
        <v>0</v>
      </c>
      <c r="AF14" s="45">
        <f>$Y14*SUM(Fasering!$D$5:$D$10)</f>
        <v>0</v>
      </c>
      <c r="AG14" s="75">
        <f>$Y14*SUM(Fasering!$D$5:$D$11)</f>
        <v>0</v>
      </c>
      <c r="AH14" s="5">
        <f>($AK$3+(I14+R14)*12*7.57%)*SUM(Fasering!$D$5)</f>
        <v>0</v>
      </c>
      <c r="AI14" s="9">
        <f>($AK$3+(J14+S14)*12*7.57%)*SUM(Fasering!$D$5:$D$6)</f>
        <v>507.44526018622696</v>
      </c>
      <c r="AJ14" s="9">
        <f>($AK$3+(K14+T14)*12*7.57%)*SUM(Fasering!$D$5:$D$7)</f>
        <v>847.82301451291323</v>
      </c>
      <c r="AK14" s="9">
        <f>($AK$3+(L14+U14)*12*7.57%)*SUM(Fasering!$D$5:$D$8)</f>
        <v>1224.0936978570332</v>
      </c>
      <c r="AL14" s="9">
        <f>($AK$3+(M14+V14)*12*7.57%)*SUM(Fasering!$D$5:$D$9)</f>
        <v>1636.2573102185868</v>
      </c>
      <c r="AM14" s="9">
        <f>($AK$3+(N14+W14)*12*7.57%)*SUM(Fasering!$D$5:$D$10)</f>
        <v>2083.2663619816553</v>
      </c>
      <c r="AN14" s="86">
        <f>($AK$3+(O14+X14)*12*7.57%)*SUM(Fasering!$D$5:$D$11)</f>
        <v>2567.1351446460003</v>
      </c>
      <c r="AO14" s="5">
        <f>($AK$3+(I14+AA14)*12*7.57%)*SUM(Fasering!$D$5)</f>
        <v>0</v>
      </c>
      <c r="AP14" s="9">
        <f>($AK$3+(J14+AB14)*12*7.57%)*SUM(Fasering!$D$5:$D$6)</f>
        <v>507.44526018622696</v>
      </c>
      <c r="AQ14" s="9">
        <f>($AK$3+(K14+AC14)*12*7.57%)*SUM(Fasering!$D$5:$D$7)</f>
        <v>847.82301451291323</v>
      </c>
      <c r="AR14" s="9">
        <f>($AK$3+(L14+AD14)*12*7.57%)*SUM(Fasering!$D$5:$D$8)</f>
        <v>1224.0936978570332</v>
      </c>
      <c r="AS14" s="9">
        <f>($AK$3+(M14+AE14)*12*7.57%)*SUM(Fasering!$D$5:$D$9)</f>
        <v>1636.2573102185868</v>
      </c>
      <c r="AT14" s="9">
        <f>($AK$3+(N14+AF14)*12*7.57%)*SUM(Fasering!$D$5:$D$10)</f>
        <v>2083.2663619816553</v>
      </c>
      <c r="AU14" s="86">
        <f>($AK$3+(O14+AG14)*12*7.57%)*SUM(Fasering!$D$5:$D$11)</f>
        <v>2567.1351446460003</v>
      </c>
    </row>
    <row r="15" spans="1:47" ht="15" x14ac:dyDescent="0.3">
      <c r="A15" s="32">
        <f t="shared" si="8"/>
        <v>5</v>
      </c>
      <c r="B15" s="125">
        <v>24576.34</v>
      </c>
      <c r="C15" s="126"/>
      <c r="D15" s="125">
        <f t="shared" si="0"/>
        <v>32428.480629999998</v>
      </c>
      <c r="E15" s="127">
        <f t="shared" si="1"/>
        <v>803.8810366411418</v>
      </c>
      <c r="F15" s="125">
        <f t="shared" si="2"/>
        <v>2702.373385833333</v>
      </c>
      <c r="G15" s="127">
        <f t="shared" si="3"/>
        <v>66.990086386761817</v>
      </c>
      <c r="H15" s="45">
        <f>'L4'!$H$10</f>
        <v>1674.41</v>
      </c>
      <c r="I15" s="45">
        <f>GEW!$E$12+($F15-GEW!$E$12)*SUM(Fasering!$D$5)</f>
        <v>1786.2247433333332</v>
      </c>
      <c r="J15" s="45">
        <f>GEW!$E$12+($F15-GEW!$E$12)*SUM(Fasering!$D$5:$D$6)</f>
        <v>2023.1075192429375</v>
      </c>
      <c r="K15" s="45">
        <f>GEW!$E$12+($F15-GEW!$E$12)*SUM(Fasering!$D$5:$D$7)</f>
        <v>2159.0217999454899</v>
      </c>
      <c r="L15" s="45">
        <f>GEW!$E$12+($F15-GEW!$E$12)*SUM(Fasering!$D$5:$D$8)</f>
        <v>2294.9360806480418</v>
      </c>
      <c r="M15" s="45">
        <f>GEW!$E$12+($F15-GEW!$E$12)*SUM(Fasering!$D$5:$D$9)</f>
        <v>2430.8503613505941</v>
      </c>
      <c r="N15" s="45">
        <f>GEW!$E$12+($F15-GEW!$E$12)*SUM(Fasering!$D$5:$D$10)</f>
        <v>2566.4591051307812</v>
      </c>
      <c r="O15" s="75">
        <f>GEW!$E$12+($F15-GEW!$E$12)*SUM(Fasering!$D$5:$D$11)</f>
        <v>2702.373385833333</v>
      </c>
      <c r="P15" s="125">
        <f t="shared" si="4"/>
        <v>0</v>
      </c>
      <c r="Q15" s="127">
        <f t="shared" si="5"/>
        <v>0</v>
      </c>
      <c r="R15" s="45">
        <f>$P15*SUM(Fasering!$D$5)</f>
        <v>0</v>
      </c>
      <c r="S15" s="45">
        <f>$P15*SUM(Fasering!$D$5:$D$6)</f>
        <v>0</v>
      </c>
      <c r="T15" s="45">
        <f>$P15*SUM(Fasering!$D$5:$D$7)</f>
        <v>0</v>
      </c>
      <c r="U15" s="45">
        <f>$P15*SUM(Fasering!$D$5:$D$8)</f>
        <v>0</v>
      </c>
      <c r="V15" s="45">
        <f>$P15*SUM(Fasering!$D$5:$D$9)</f>
        <v>0</v>
      </c>
      <c r="W15" s="45">
        <f>$P15*SUM(Fasering!$D$5:$D$10)</f>
        <v>0</v>
      </c>
      <c r="X15" s="75">
        <f>$P15*SUM(Fasering!$D$5:$D$11)</f>
        <v>0</v>
      </c>
      <c r="Y15" s="125">
        <f t="shared" si="6"/>
        <v>0</v>
      </c>
      <c r="Z15" s="127">
        <f t="shared" si="7"/>
        <v>0</v>
      </c>
      <c r="AA15" s="74">
        <f>$Y15*SUM(Fasering!$D$5)</f>
        <v>0</v>
      </c>
      <c r="AB15" s="45">
        <f>$Y15*SUM(Fasering!$D$5:$D$6)</f>
        <v>0</v>
      </c>
      <c r="AC15" s="45">
        <f>$Y15*SUM(Fasering!$D$5:$D$7)</f>
        <v>0</v>
      </c>
      <c r="AD15" s="45">
        <f>$Y15*SUM(Fasering!$D$5:$D$8)</f>
        <v>0</v>
      </c>
      <c r="AE15" s="45">
        <f>$Y15*SUM(Fasering!$D$5:$D$9)</f>
        <v>0</v>
      </c>
      <c r="AF15" s="45">
        <f>$Y15*SUM(Fasering!$D$5:$D$10)</f>
        <v>0</v>
      </c>
      <c r="AG15" s="75">
        <f>$Y15*SUM(Fasering!$D$5:$D$11)</f>
        <v>0</v>
      </c>
      <c r="AH15" s="5">
        <f>($AK$3+(I15+R15)*12*7.57%)*SUM(Fasering!$D$5)</f>
        <v>0</v>
      </c>
      <c r="AI15" s="9">
        <f>($AK$3+(J15+S15)*12*7.57%)*SUM(Fasering!$D$5:$D$6)</f>
        <v>508.56915190854204</v>
      </c>
      <c r="AJ15" s="9">
        <f>($AK$3+(K15+T15)*12*7.57%)*SUM(Fasering!$D$5:$D$7)</f>
        <v>850.60658648365597</v>
      </c>
      <c r="AK15" s="9">
        <f>($AK$3+(L15+U15)*12*7.57%)*SUM(Fasering!$D$5:$D$8)</f>
        <v>1229.2769261591529</v>
      </c>
      <c r="AL15" s="9">
        <f>($AK$3+(M15+V15)*12*7.57%)*SUM(Fasering!$D$5:$D$9)</f>
        <v>1644.5801709350328</v>
      </c>
      <c r="AM15" s="9">
        <f>($AK$3+(N15+W15)*12*7.57%)*SUM(Fasering!$D$5:$D$10)</f>
        <v>2095.4592799214815</v>
      </c>
      <c r="AN15" s="86">
        <f>($AK$3+(O15+X15)*12*7.57%)*SUM(Fasering!$D$5:$D$11)</f>
        <v>2583.945983691</v>
      </c>
      <c r="AO15" s="5">
        <f>($AK$3+(I15+AA15)*12*7.57%)*SUM(Fasering!$D$5)</f>
        <v>0</v>
      </c>
      <c r="AP15" s="9">
        <f>($AK$3+(J15+AB15)*12*7.57%)*SUM(Fasering!$D$5:$D$6)</f>
        <v>508.56915190854204</v>
      </c>
      <c r="AQ15" s="9">
        <f>($AK$3+(K15+AC15)*12*7.57%)*SUM(Fasering!$D$5:$D$7)</f>
        <v>850.60658648365597</v>
      </c>
      <c r="AR15" s="9">
        <f>($AK$3+(L15+AD15)*12*7.57%)*SUM(Fasering!$D$5:$D$8)</f>
        <v>1229.2769261591529</v>
      </c>
      <c r="AS15" s="9">
        <f>($AK$3+(M15+AE15)*12*7.57%)*SUM(Fasering!$D$5:$D$9)</f>
        <v>1644.5801709350328</v>
      </c>
      <c r="AT15" s="9">
        <f>($AK$3+(N15+AF15)*12*7.57%)*SUM(Fasering!$D$5:$D$10)</f>
        <v>2095.4592799214815</v>
      </c>
      <c r="AU15" s="86">
        <f>($AK$3+(O15+AG15)*12*7.57%)*SUM(Fasering!$D$5:$D$11)</f>
        <v>2583.945983691</v>
      </c>
    </row>
    <row r="16" spans="1:47" ht="15" x14ac:dyDescent="0.3">
      <c r="A16" s="32">
        <f t="shared" si="8"/>
        <v>6</v>
      </c>
      <c r="B16" s="125">
        <v>25627.46</v>
      </c>
      <c r="C16" s="126"/>
      <c r="D16" s="125">
        <f t="shared" si="0"/>
        <v>33815.433469999996</v>
      </c>
      <c r="E16" s="127">
        <f t="shared" si="1"/>
        <v>838.26269946132732</v>
      </c>
      <c r="F16" s="125">
        <f t="shared" si="2"/>
        <v>2817.9527891666662</v>
      </c>
      <c r="G16" s="127">
        <f t="shared" si="3"/>
        <v>69.8552249551106</v>
      </c>
      <c r="H16" s="45">
        <f>'L4'!$H$10</f>
        <v>1674.41</v>
      </c>
      <c r="I16" s="45">
        <f>GEW!$E$12+($F16-GEW!$E$12)*SUM(Fasering!$D$5)</f>
        <v>1786.2247433333332</v>
      </c>
      <c r="J16" s="45">
        <f>GEW!$E$12+($F16-GEW!$E$12)*SUM(Fasering!$D$5:$D$6)</f>
        <v>2052.992156549024</v>
      </c>
      <c r="K16" s="45">
        <f>GEW!$E$12+($F16-GEW!$E$12)*SUM(Fasering!$D$5:$D$7)</f>
        <v>2206.0530996372927</v>
      </c>
      <c r="L16" s="45">
        <f>GEW!$E$12+($F16-GEW!$E$12)*SUM(Fasering!$D$5:$D$8)</f>
        <v>2359.1140427255614</v>
      </c>
      <c r="M16" s="45">
        <f>GEW!$E$12+($F16-GEW!$E$12)*SUM(Fasering!$D$5:$D$9)</f>
        <v>2512.1749858138301</v>
      </c>
      <c r="N16" s="45">
        <f>GEW!$E$12+($F16-GEW!$E$12)*SUM(Fasering!$D$5:$D$10)</f>
        <v>2664.8918460783975</v>
      </c>
      <c r="O16" s="75">
        <f>GEW!$E$12+($F16-GEW!$E$12)*SUM(Fasering!$D$5:$D$11)</f>
        <v>2817.9527891666662</v>
      </c>
      <c r="P16" s="125">
        <f t="shared" si="4"/>
        <v>0</v>
      </c>
      <c r="Q16" s="127">
        <f t="shared" si="5"/>
        <v>0</v>
      </c>
      <c r="R16" s="45">
        <f>$P16*SUM(Fasering!$D$5)</f>
        <v>0</v>
      </c>
      <c r="S16" s="45">
        <f>$P16*SUM(Fasering!$D$5:$D$6)</f>
        <v>0</v>
      </c>
      <c r="T16" s="45">
        <f>$P16*SUM(Fasering!$D$5:$D$7)</f>
        <v>0</v>
      </c>
      <c r="U16" s="45">
        <f>$P16*SUM(Fasering!$D$5:$D$8)</f>
        <v>0</v>
      </c>
      <c r="V16" s="45">
        <f>$P16*SUM(Fasering!$D$5:$D$9)</f>
        <v>0</v>
      </c>
      <c r="W16" s="45">
        <f>$P16*SUM(Fasering!$D$5:$D$10)</f>
        <v>0</v>
      </c>
      <c r="X16" s="75">
        <f>$P16*SUM(Fasering!$D$5:$D$11)</f>
        <v>0</v>
      </c>
      <c r="Y16" s="125">
        <f t="shared" si="6"/>
        <v>0</v>
      </c>
      <c r="Z16" s="127">
        <f t="shared" si="7"/>
        <v>0</v>
      </c>
      <c r="AA16" s="74">
        <f>$Y16*SUM(Fasering!$D$5)</f>
        <v>0</v>
      </c>
      <c r="AB16" s="45">
        <f>$Y16*SUM(Fasering!$D$5:$D$6)</f>
        <v>0</v>
      </c>
      <c r="AC16" s="45">
        <f>$Y16*SUM(Fasering!$D$5:$D$7)</f>
        <v>0</v>
      </c>
      <c r="AD16" s="45">
        <f>$Y16*SUM(Fasering!$D$5:$D$8)</f>
        <v>0</v>
      </c>
      <c r="AE16" s="45">
        <f>$Y16*SUM(Fasering!$D$5:$D$9)</f>
        <v>0</v>
      </c>
      <c r="AF16" s="45">
        <f>$Y16*SUM(Fasering!$D$5:$D$10)</f>
        <v>0</v>
      </c>
      <c r="AG16" s="75">
        <f>$Y16*SUM(Fasering!$D$5:$D$11)</f>
        <v>0</v>
      </c>
      <c r="AH16" s="5">
        <f>($AK$3+(I16+R16)*12*7.57%)*SUM(Fasering!$D$5)</f>
        <v>0</v>
      </c>
      <c r="AI16" s="9">
        <f>($AK$3+(J16+S16)*12*7.57%)*SUM(Fasering!$D$5:$D$6)</f>
        <v>515.58843335334268</v>
      </c>
      <c r="AJ16" s="9">
        <f>($AK$3+(K16+T16)*12*7.57%)*SUM(Fasering!$D$5:$D$7)</f>
        <v>867.99142409439457</v>
      </c>
      <c r="AK16" s="9">
        <f>($AK$3+(L16+U16)*12*7.57%)*SUM(Fasering!$D$5:$D$8)</f>
        <v>1261.6488508942937</v>
      </c>
      <c r="AL16" s="9">
        <f>($AK$3+(M16+V16)*12*7.57%)*SUM(Fasering!$D$5:$D$9)</f>
        <v>1696.5607137530405</v>
      </c>
      <c r="AM16" s="9">
        <f>($AK$3+(N16+W16)*12*7.57%)*SUM(Fasering!$D$5:$D$10)</f>
        <v>2171.6103191663433</v>
      </c>
      <c r="AN16" s="86">
        <f>($AK$3+(O16+X16)*12*7.57%)*SUM(Fasering!$D$5:$D$11)</f>
        <v>2688.9383136789997</v>
      </c>
      <c r="AO16" s="5">
        <f>($AK$3+(I16+AA16)*12*7.57%)*SUM(Fasering!$D$5)</f>
        <v>0</v>
      </c>
      <c r="AP16" s="9">
        <f>($AK$3+(J16+AB16)*12*7.57%)*SUM(Fasering!$D$5:$D$6)</f>
        <v>515.58843335334268</v>
      </c>
      <c r="AQ16" s="9">
        <f>($AK$3+(K16+AC16)*12*7.57%)*SUM(Fasering!$D$5:$D$7)</f>
        <v>867.99142409439457</v>
      </c>
      <c r="AR16" s="9">
        <f>($AK$3+(L16+AD16)*12*7.57%)*SUM(Fasering!$D$5:$D$8)</f>
        <v>1261.6488508942937</v>
      </c>
      <c r="AS16" s="9">
        <f>($AK$3+(M16+AE16)*12*7.57%)*SUM(Fasering!$D$5:$D$9)</f>
        <v>1696.5607137530405</v>
      </c>
      <c r="AT16" s="9">
        <f>($AK$3+(N16+AF16)*12*7.57%)*SUM(Fasering!$D$5:$D$10)</f>
        <v>2171.6103191663433</v>
      </c>
      <c r="AU16" s="86">
        <f>($AK$3+(O16+AG16)*12*7.57%)*SUM(Fasering!$D$5:$D$11)</f>
        <v>2688.9383136789997</v>
      </c>
    </row>
    <row r="17" spans="1:47" ht="15" x14ac:dyDescent="0.3">
      <c r="A17" s="32">
        <f t="shared" si="8"/>
        <v>7</v>
      </c>
      <c r="B17" s="125">
        <v>25635.51</v>
      </c>
      <c r="C17" s="126"/>
      <c r="D17" s="125">
        <f t="shared" si="0"/>
        <v>33826.055444999998</v>
      </c>
      <c r="E17" s="127">
        <f t="shared" si="1"/>
        <v>838.52601134360759</v>
      </c>
      <c r="F17" s="125">
        <f t="shared" si="2"/>
        <v>2818.83795375</v>
      </c>
      <c r="G17" s="127">
        <f t="shared" si="3"/>
        <v>69.877167611967309</v>
      </c>
      <c r="H17" s="45">
        <f>'L4'!$H$10</f>
        <v>1674.41</v>
      </c>
      <c r="I17" s="45">
        <f>GEW!$E$12+($F17-GEW!$E$12)*SUM(Fasering!$D$5)</f>
        <v>1786.2247433333332</v>
      </c>
      <c r="J17" s="45">
        <f>GEW!$E$12+($F17-GEW!$E$12)*SUM(Fasering!$D$5:$D$6)</f>
        <v>2053.2210279721858</v>
      </c>
      <c r="K17" s="45">
        <f>GEW!$E$12+($F17-GEW!$E$12)*SUM(Fasering!$D$5:$D$7)</f>
        <v>2206.4132887332275</v>
      </c>
      <c r="L17" s="45">
        <f>GEW!$E$12+($F17-GEW!$E$12)*SUM(Fasering!$D$5:$D$8)</f>
        <v>2359.6055494942693</v>
      </c>
      <c r="M17" s="45">
        <f>GEW!$E$12+($F17-GEW!$E$12)*SUM(Fasering!$D$5:$D$9)</f>
        <v>2512.7978102553111</v>
      </c>
      <c r="N17" s="45">
        <f>GEW!$E$12+($F17-GEW!$E$12)*SUM(Fasering!$D$5:$D$10)</f>
        <v>2665.6456929889582</v>
      </c>
      <c r="O17" s="75">
        <f>GEW!$E$12+($F17-GEW!$E$12)*SUM(Fasering!$D$5:$D$11)</f>
        <v>2818.83795375</v>
      </c>
      <c r="P17" s="125">
        <f t="shared" si="4"/>
        <v>0</v>
      </c>
      <c r="Q17" s="127">
        <f t="shared" si="5"/>
        <v>0</v>
      </c>
      <c r="R17" s="45">
        <f>$P17*SUM(Fasering!$D$5)</f>
        <v>0</v>
      </c>
      <c r="S17" s="45">
        <f>$P17*SUM(Fasering!$D$5:$D$6)</f>
        <v>0</v>
      </c>
      <c r="T17" s="45">
        <f>$P17*SUM(Fasering!$D$5:$D$7)</f>
        <v>0</v>
      </c>
      <c r="U17" s="45">
        <f>$P17*SUM(Fasering!$D$5:$D$8)</f>
        <v>0</v>
      </c>
      <c r="V17" s="45">
        <f>$P17*SUM(Fasering!$D$5:$D$9)</f>
        <v>0</v>
      </c>
      <c r="W17" s="45">
        <f>$P17*SUM(Fasering!$D$5:$D$10)</f>
        <v>0</v>
      </c>
      <c r="X17" s="75">
        <f>$P17*SUM(Fasering!$D$5:$D$11)</f>
        <v>0</v>
      </c>
      <c r="Y17" s="125">
        <f t="shared" si="6"/>
        <v>0</v>
      </c>
      <c r="Z17" s="127">
        <f t="shared" si="7"/>
        <v>0</v>
      </c>
      <c r="AA17" s="74">
        <f>$Y17*SUM(Fasering!$D$5)</f>
        <v>0</v>
      </c>
      <c r="AB17" s="45">
        <f>$Y17*SUM(Fasering!$D$5:$D$6)</f>
        <v>0</v>
      </c>
      <c r="AC17" s="45">
        <f>$Y17*SUM(Fasering!$D$5:$D$7)</f>
        <v>0</v>
      </c>
      <c r="AD17" s="45">
        <f>$Y17*SUM(Fasering!$D$5:$D$8)</f>
        <v>0</v>
      </c>
      <c r="AE17" s="45">
        <f>$Y17*SUM(Fasering!$D$5:$D$9)</f>
        <v>0</v>
      </c>
      <c r="AF17" s="45">
        <f>$Y17*SUM(Fasering!$D$5:$D$10)</f>
        <v>0</v>
      </c>
      <c r="AG17" s="75">
        <f>$Y17*SUM(Fasering!$D$5:$D$11)</f>
        <v>0</v>
      </c>
      <c r="AH17" s="5">
        <f>($AK$3+(I17+R17)*12*7.57%)*SUM(Fasering!$D$5)</f>
        <v>0</v>
      </c>
      <c r="AI17" s="9">
        <f>($AK$3+(J17+S17)*12*7.57%)*SUM(Fasering!$D$5:$D$6)</f>
        <v>515.64219050345923</v>
      </c>
      <c r="AJ17" s="9">
        <f>($AK$3+(K17+T17)*12*7.57%)*SUM(Fasering!$D$5:$D$7)</f>
        <v>868.12456583155733</v>
      </c>
      <c r="AK17" s="9">
        <f>($AK$3+(L17+U17)*12*7.57%)*SUM(Fasering!$D$5:$D$8)</f>
        <v>1261.8967712022679</v>
      </c>
      <c r="AL17" s="9">
        <f>($AK$3+(M17+V17)*12*7.57%)*SUM(Fasering!$D$5:$D$9)</f>
        <v>1696.958806615592</v>
      </c>
      <c r="AM17" s="9">
        <f>($AK$3+(N17+W17)*12*7.57%)*SUM(Fasering!$D$5:$D$10)</f>
        <v>2172.1935217178329</v>
      </c>
      <c r="AN17" s="86">
        <f>($AK$3+(O17+X17)*12*7.57%)*SUM(Fasering!$D$5:$D$11)</f>
        <v>2689.7423971865001</v>
      </c>
      <c r="AO17" s="5">
        <f>($AK$3+(I17+AA17)*12*7.57%)*SUM(Fasering!$D$5)</f>
        <v>0</v>
      </c>
      <c r="AP17" s="9">
        <f>($AK$3+(J17+AB17)*12*7.57%)*SUM(Fasering!$D$5:$D$6)</f>
        <v>515.64219050345923</v>
      </c>
      <c r="AQ17" s="9">
        <f>($AK$3+(K17+AC17)*12*7.57%)*SUM(Fasering!$D$5:$D$7)</f>
        <v>868.12456583155733</v>
      </c>
      <c r="AR17" s="9">
        <f>($AK$3+(L17+AD17)*12*7.57%)*SUM(Fasering!$D$5:$D$8)</f>
        <v>1261.8967712022679</v>
      </c>
      <c r="AS17" s="9">
        <f>($AK$3+(M17+AE17)*12*7.57%)*SUM(Fasering!$D$5:$D$9)</f>
        <v>1696.958806615592</v>
      </c>
      <c r="AT17" s="9">
        <f>($AK$3+(N17+AF17)*12*7.57%)*SUM(Fasering!$D$5:$D$10)</f>
        <v>2172.1935217178329</v>
      </c>
      <c r="AU17" s="86">
        <f>($AK$3+(O17+AG17)*12*7.57%)*SUM(Fasering!$D$5:$D$11)</f>
        <v>2689.7423971865001</v>
      </c>
    </row>
    <row r="18" spans="1:47" ht="15" x14ac:dyDescent="0.3">
      <c r="A18" s="32">
        <f t="shared" si="8"/>
        <v>8</v>
      </c>
      <c r="B18" s="125">
        <v>26846.84</v>
      </c>
      <c r="C18" s="126"/>
      <c r="D18" s="125">
        <f t="shared" si="0"/>
        <v>35424.405379999997</v>
      </c>
      <c r="E18" s="127">
        <f t="shared" si="1"/>
        <v>878.14807126443043</v>
      </c>
      <c r="F18" s="125">
        <f t="shared" si="2"/>
        <v>2952.0337816666665</v>
      </c>
      <c r="G18" s="127">
        <f t="shared" si="3"/>
        <v>73.179005938702545</v>
      </c>
      <c r="H18" s="45">
        <f>'L4'!$H$10</f>
        <v>1674.41</v>
      </c>
      <c r="I18" s="45">
        <f>GEW!$E$12+($F18-GEW!$E$12)*SUM(Fasering!$D$5)</f>
        <v>1786.2247433333332</v>
      </c>
      <c r="J18" s="45">
        <f>GEW!$E$12+($F18-GEW!$E$12)*SUM(Fasering!$D$5:$D$6)</f>
        <v>2087.6606330676855</v>
      </c>
      <c r="K18" s="45">
        <f>GEW!$E$12+($F18-GEW!$E$12)*SUM(Fasering!$D$5:$D$7)</f>
        <v>2260.6130225939396</v>
      </c>
      <c r="L18" s="45">
        <f>GEW!$E$12+($F18-GEW!$E$12)*SUM(Fasering!$D$5:$D$8)</f>
        <v>2433.5654121201937</v>
      </c>
      <c r="M18" s="45">
        <f>GEW!$E$12+($F18-GEW!$E$12)*SUM(Fasering!$D$5:$D$9)</f>
        <v>2606.5178016464479</v>
      </c>
      <c r="N18" s="45">
        <f>GEW!$E$12+($F18-GEW!$E$12)*SUM(Fasering!$D$5:$D$10)</f>
        <v>2779.0813921404124</v>
      </c>
      <c r="O18" s="75">
        <f>GEW!$E$12+($F18-GEW!$E$12)*SUM(Fasering!$D$5:$D$11)</f>
        <v>2952.0337816666665</v>
      </c>
      <c r="P18" s="125">
        <f t="shared" si="4"/>
        <v>0</v>
      </c>
      <c r="Q18" s="127">
        <f t="shared" si="5"/>
        <v>0</v>
      </c>
      <c r="R18" s="45">
        <f>$P18*SUM(Fasering!$D$5)</f>
        <v>0</v>
      </c>
      <c r="S18" s="45">
        <f>$P18*SUM(Fasering!$D$5:$D$6)</f>
        <v>0</v>
      </c>
      <c r="T18" s="45">
        <f>$P18*SUM(Fasering!$D$5:$D$7)</f>
        <v>0</v>
      </c>
      <c r="U18" s="45">
        <f>$P18*SUM(Fasering!$D$5:$D$8)</f>
        <v>0</v>
      </c>
      <c r="V18" s="45">
        <f>$P18*SUM(Fasering!$D$5:$D$9)</f>
        <v>0</v>
      </c>
      <c r="W18" s="45">
        <f>$P18*SUM(Fasering!$D$5:$D$10)</f>
        <v>0</v>
      </c>
      <c r="X18" s="75">
        <f>$P18*SUM(Fasering!$D$5:$D$11)</f>
        <v>0</v>
      </c>
      <c r="Y18" s="125">
        <f t="shared" si="6"/>
        <v>0</v>
      </c>
      <c r="Z18" s="127">
        <f t="shared" si="7"/>
        <v>0</v>
      </c>
      <c r="AA18" s="74">
        <f>$Y18*SUM(Fasering!$D$5)</f>
        <v>0</v>
      </c>
      <c r="AB18" s="45">
        <f>$Y18*SUM(Fasering!$D$5:$D$6)</f>
        <v>0</v>
      </c>
      <c r="AC18" s="45">
        <f>$Y18*SUM(Fasering!$D$5:$D$7)</f>
        <v>0</v>
      </c>
      <c r="AD18" s="45">
        <f>$Y18*SUM(Fasering!$D$5:$D$8)</f>
        <v>0</v>
      </c>
      <c r="AE18" s="45">
        <f>$Y18*SUM(Fasering!$D$5:$D$9)</f>
        <v>0</v>
      </c>
      <c r="AF18" s="45">
        <f>$Y18*SUM(Fasering!$D$5:$D$10)</f>
        <v>0</v>
      </c>
      <c r="AG18" s="75">
        <f>$Y18*SUM(Fasering!$D$5:$D$11)</f>
        <v>0</v>
      </c>
      <c r="AH18" s="5">
        <f>($AK$3+(I18+R18)*12*7.57%)*SUM(Fasering!$D$5)</f>
        <v>0</v>
      </c>
      <c r="AI18" s="9">
        <f>($AK$3+(J18+S18)*12*7.57%)*SUM(Fasering!$D$5:$D$6)</f>
        <v>523.7313394041845</v>
      </c>
      <c r="AJ18" s="9">
        <f>($AK$3+(K18+T18)*12*7.57%)*SUM(Fasering!$D$5:$D$7)</f>
        <v>888.15917210202667</v>
      </c>
      <c r="AK18" s="9">
        <f>($AK$3+(L18+U18)*12*7.57%)*SUM(Fasering!$D$5:$D$8)</f>
        <v>1299.2027720294031</v>
      </c>
      <c r="AL18" s="9">
        <f>($AK$3+(M18+V18)*12*7.57%)*SUM(Fasering!$D$5:$D$9)</f>
        <v>1756.8621391863137</v>
      </c>
      <c r="AM18" s="9">
        <f>($AK$3+(N18+W18)*12*7.57%)*SUM(Fasering!$D$5:$D$10)</f>
        <v>2259.9513784501555</v>
      </c>
      <c r="AN18" s="86">
        <f>($AK$3+(O18+X18)*12*7.57%)*SUM(Fasering!$D$5:$D$11)</f>
        <v>2810.7374872659998</v>
      </c>
      <c r="AO18" s="5">
        <f>($AK$3+(I18+AA18)*12*7.57%)*SUM(Fasering!$D$5)</f>
        <v>0</v>
      </c>
      <c r="AP18" s="9">
        <f>($AK$3+(J18+AB18)*12*7.57%)*SUM(Fasering!$D$5:$D$6)</f>
        <v>523.7313394041845</v>
      </c>
      <c r="AQ18" s="9">
        <f>($AK$3+(K18+AC18)*12*7.57%)*SUM(Fasering!$D$5:$D$7)</f>
        <v>888.15917210202667</v>
      </c>
      <c r="AR18" s="9">
        <f>($AK$3+(L18+AD18)*12*7.57%)*SUM(Fasering!$D$5:$D$8)</f>
        <v>1299.2027720294031</v>
      </c>
      <c r="AS18" s="9">
        <f>($AK$3+(M18+AE18)*12*7.57%)*SUM(Fasering!$D$5:$D$9)</f>
        <v>1756.8621391863137</v>
      </c>
      <c r="AT18" s="9">
        <f>($AK$3+(N18+AF18)*12*7.57%)*SUM(Fasering!$D$5:$D$10)</f>
        <v>2259.9513784501555</v>
      </c>
      <c r="AU18" s="86">
        <f>($AK$3+(O18+AG18)*12*7.57%)*SUM(Fasering!$D$5:$D$11)</f>
        <v>2810.7374872659998</v>
      </c>
    </row>
    <row r="19" spans="1:47" ht="15" x14ac:dyDescent="0.3">
      <c r="A19" s="32">
        <f t="shared" si="8"/>
        <v>9</v>
      </c>
      <c r="B19" s="125">
        <v>26854.92</v>
      </c>
      <c r="C19" s="126"/>
      <c r="D19" s="125">
        <f t="shared" si="0"/>
        <v>35435.066939999997</v>
      </c>
      <c r="E19" s="127">
        <f t="shared" si="1"/>
        <v>878.41236443322862</v>
      </c>
      <c r="F19" s="125">
        <f t="shared" si="2"/>
        <v>2952.9222449999997</v>
      </c>
      <c r="G19" s="127">
        <f t="shared" si="3"/>
        <v>73.201030369435713</v>
      </c>
      <c r="H19" s="45">
        <f>'L4'!$H$10</f>
        <v>1674.41</v>
      </c>
      <c r="I19" s="45">
        <f>GEW!$E$12+($F19-GEW!$E$12)*SUM(Fasering!$D$5)</f>
        <v>1786.2247433333332</v>
      </c>
      <c r="J19" s="45">
        <f>GEW!$E$12+($F19-GEW!$E$12)*SUM(Fasering!$D$5:$D$6)</f>
        <v>2087.8903574278279</v>
      </c>
      <c r="K19" s="45">
        <f>GEW!$E$12+($F19-GEW!$E$12)*SUM(Fasering!$D$5:$D$7)</f>
        <v>2260.9745540094864</v>
      </c>
      <c r="L19" s="45">
        <f>GEW!$E$12+($F19-GEW!$E$12)*SUM(Fasering!$D$5:$D$8)</f>
        <v>2434.0587505911453</v>
      </c>
      <c r="M19" s="45">
        <f>GEW!$E$12+($F19-GEW!$E$12)*SUM(Fasering!$D$5:$D$9)</f>
        <v>2607.1429471728034</v>
      </c>
      <c r="N19" s="45">
        <f>GEW!$E$12+($F19-GEW!$E$12)*SUM(Fasering!$D$5:$D$10)</f>
        <v>2779.8380484183413</v>
      </c>
      <c r="O19" s="75">
        <f>GEW!$E$12+($F19-GEW!$E$12)*SUM(Fasering!$D$5:$D$11)</f>
        <v>2952.9222449999997</v>
      </c>
      <c r="P19" s="125">
        <f t="shared" si="4"/>
        <v>0</v>
      </c>
      <c r="Q19" s="127">
        <f t="shared" si="5"/>
        <v>0</v>
      </c>
      <c r="R19" s="45">
        <f>$P19*SUM(Fasering!$D$5)</f>
        <v>0</v>
      </c>
      <c r="S19" s="45">
        <f>$P19*SUM(Fasering!$D$5:$D$6)</f>
        <v>0</v>
      </c>
      <c r="T19" s="45">
        <f>$P19*SUM(Fasering!$D$5:$D$7)</f>
        <v>0</v>
      </c>
      <c r="U19" s="45">
        <f>$P19*SUM(Fasering!$D$5:$D$8)</f>
        <v>0</v>
      </c>
      <c r="V19" s="45">
        <f>$P19*SUM(Fasering!$D$5:$D$9)</f>
        <v>0</v>
      </c>
      <c r="W19" s="45">
        <f>$P19*SUM(Fasering!$D$5:$D$10)</f>
        <v>0</v>
      </c>
      <c r="X19" s="75">
        <f>$P19*SUM(Fasering!$D$5:$D$11)</f>
        <v>0</v>
      </c>
      <c r="Y19" s="125">
        <f t="shared" si="6"/>
        <v>0</v>
      </c>
      <c r="Z19" s="127">
        <f t="shared" si="7"/>
        <v>0</v>
      </c>
      <c r="AA19" s="74">
        <f>$Y19*SUM(Fasering!$D$5)</f>
        <v>0</v>
      </c>
      <c r="AB19" s="45">
        <f>$Y19*SUM(Fasering!$D$5:$D$6)</f>
        <v>0</v>
      </c>
      <c r="AC19" s="45">
        <f>$Y19*SUM(Fasering!$D$5:$D$7)</f>
        <v>0</v>
      </c>
      <c r="AD19" s="45">
        <f>$Y19*SUM(Fasering!$D$5:$D$8)</f>
        <v>0</v>
      </c>
      <c r="AE19" s="45">
        <f>$Y19*SUM(Fasering!$D$5:$D$9)</f>
        <v>0</v>
      </c>
      <c r="AF19" s="45">
        <f>$Y19*SUM(Fasering!$D$5:$D$10)</f>
        <v>0</v>
      </c>
      <c r="AG19" s="75">
        <f>$Y19*SUM(Fasering!$D$5:$D$11)</f>
        <v>0</v>
      </c>
      <c r="AH19" s="5">
        <f>($AK$3+(I19+R19)*12*7.57%)*SUM(Fasering!$D$5)</f>
        <v>0</v>
      </c>
      <c r="AI19" s="9">
        <f>($AK$3+(J19+S19)*12*7.57%)*SUM(Fasering!$D$5:$D$6)</f>
        <v>523.78529689150662</v>
      </c>
      <c r="AJ19" s="9">
        <f>($AK$3+(K19+T19)*12*7.57%)*SUM(Fasering!$D$5:$D$7)</f>
        <v>888.29281001957634</v>
      </c>
      <c r="AK19" s="9">
        <f>($AK$3+(L19+U19)*12*7.57%)*SUM(Fasering!$D$5:$D$8)</f>
        <v>1299.4516162639911</v>
      </c>
      <c r="AL19" s="9">
        <f>($AK$3+(M19+V19)*12*7.57%)*SUM(Fasering!$D$5:$D$9)</f>
        <v>1757.26171562475</v>
      </c>
      <c r="AM19" s="9">
        <f>($AK$3+(N19+W19)*12*7.57%)*SUM(Fasering!$D$5:$D$10)</f>
        <v>2260.5367544273017</v>
      </c>
      <c r="AN19" s="86">
        <f>($AK$3+(O19+X19)*12*7.57%)*SUM(Fasering!$D$5:$D$11)</f>
        <v>2811.5445673580002</v>
      </c>
      <c r="AO19" s="5">
        <f>($AK$3+(I19+AA19)*12*7.57%)*SUM(Fasering!$D$5)</f>
        <v>0</v>
      </c>
      <c r="AP19" s="9">
        <f>($AK$3+(J19+AB19)*12*7.57%)*SUM(Fasering!$D$5:$D$6)</f>
        <v>523.78529689150662</v>
      </c>
      <c r="AQ19" s="9">
        <f>($AK$3+(K19+AC19)*12*7.57%)*SUM(Fasering!$D$5:$D$7)</f>
        <v>888.29281001957634</v>
      </c>
      <c r="AR19" s="9">
        <f>($AK$3+(L19+AD19)*12*7.57%)*SUM(Fasering!$D$5:$D$8)</f>
        <v>1299.4516162639911</v>
      </c>
      <c r="AS19" s="9">
        <f>($AK$3+(M19+AE19)*12*7.57%)*SUM(Fasering!$D$5:$D$9)</f>
        <v>1757.26171562475</v>
      </c>
      <c r="AT19" s="9">
        <f>($AK$3+(N19+AF19)*12*7.57%)*SUM(Fasering!$D$5:$D$10)</f>
        <v>2260.5367544273017</v>
      </c>
      <c r="AU19" s="86">
        <f>($AK$3+(O19+AG19)*12*7.57%)*SUM(Fasering!$D$5:$D$11)</f>
        <v>2811.5445673580002</v>
      </c>
    </row>
    <row r="20" spans="1:47" ht="15" x14ac:dyDescent="0.3">
      <c r="A20" s="32">
        <f t="shared" si="8"/>
        <v>10</v>
      </c>
      <c r="B20" s="125">
        <v>28066.22</v>
      </c>
      <c r="C20" s="126"/>
      <c r="D20" s="125">
        <f t="shared" si="0"/>
        <v>37033.377289999997</v>
      </c>
      <c r="E20" s="127">
        <f t="shared" si="1"/>
        <v>918.03344306753354</v>
      </c>
      <c r="F20" s="125">
        <f t="shared" si="2"/>
        <v>3086.1147741666668</v>
      </c>
      <c r="G20" s="127">
        <f t="shared" si="3"/>
        <v>76.502786922294476</v>
      </c>
      <c r="H20" s="45">
        <f>'L4'!$H$10</f>
        <v>1674.41</v>
      </c>
      <c r="I20" s="45">
        <f>GEW!$E$12+($F20-GEW!$E$12)*SUM(Fasering!$D$5)</f>
        <v>1786.2247433333332</v>
      </c>
      <c r="J20" s="45">
        <f>GEW!$E$12+($F20-GEW!$E$12)*SUM(Fasering!$D$5:$D$6)</f>
        <v>2122.3291095863469</v>
      </c>
      <c r="K20" s="45">
        <f>GEW!$E$12+($F20-GEW!$E$12)*SUM(Fasering!$D$5:$D$7)</f>
        <v>2315.1729455505865</v>
      </c>
      <c r="L20" s="45">
        <f>GEW!$E$12+($F20-GEW!$E$12)*SUM(Fasering!$D$5:$D$8)</f>
        <v>2508.0167815148261</v>
      </c>
      <c r="M20" s="45">
        <f>GEW!$E$12+($F20-GEW!$E$12)*SUM(Fasering!$D$5:$D$9)</f>
        <v>2700.8606174790661</v>
      </c>
      <c r="N20" s="45">
        <f>GEW!$E$12+($F20-GEW!$E$12)*SUM(Fasering!$D$5:$D$10)</f>
        <v>2893.2709382024273</v>
      </c>
      <c r="O20" s="75">
        <f>GEW!$E$12+($F20-GEW!$E$12)*SUM(Fasering!$D$5:$D$11)</f>
        <v>3086.1147741666668</v>
      </c>
      <c r="P20" s="125">
        <f t="shared" si="4"/>
        <v>0</v>
      </c>
      <c r="Q20" s="127">
        <f t="shared" si="5"/>
        <v>0</v>
      </c>
      <c r="R20" s="45">
        <f>$P20*SUM(Fasering!$D$5)</f>
        <v>0</v>
      </c>
      <c r="S20" s="45">
        <f>$P20*SUM(Fasering!$D$5:$D$6)</f>
        <v>0</v>
      </c>
      <c r="T20" s="45">
        <f>$P20*SUM(Fasering!$D$5:$D$7)</f>
        <v>0</v>
      </c>
      <c r="U20" s="45">
        <f>$P20*SUM(Fasering!$D$5:$D$8)</f>
        <v>0</v>
      </c>
      <c r="V20" s="45">
        <f>$P20*SUM(Fasering!$D$5:$D$9)</f>
        <v>0</v>
      </c>
      <c r="W20" s="45">
        <f>$P20*SUM(Fasering!$D$5:$D$10)</f>
        <v>0</v>
      </c>
      <c r="X20" s="75">
        <f>$P20*SUM(Fasering!$D$5:$D$11)</f>
        <v>0</v>
      </c>
      <c r="Y20" s="125">
        <f t="shared" si="6"/>
        <v>0</v>
      </c>
      <c r="Z20" s="127">
        <f t="shared" si="7"/>
        <v>0</v>
      </c>
      <c r="AA20" s="74">
        <f>$Y20*SUM(Fasering!$D$5)</f>
        <v>0</v>
      </c>
      <c r="AB20" s="45">
        <f>$Y20*SUM(Fasering!$D$5:$D$6)</f>
        <v>0</v>
      </c>
      <c r="AC20" s="45">
        <f>$Y20*SUM(Fasering!$D$5:$D$7)</f>
        <v>0</v>
      </c>
      <c r="AD20" s="45">
        <f>$Y20*SUM(Fasering!$D$5:$D$8)</f>
        <v>0</v>
      </c>
      <c r="AE20" s="45">
        <f>$Y20*SUM(Fasering!$D$5:$D$9)</f>
        <v>0</v>
      </c>
      <c r="AF20" s="45">
        <f>$Y20*SUM(Fasering!$D$5:$D$10)</f>
        <v>0</v>
      </c>
      <c r="AG20" s="75">
        <f>$Y20*SUM(Fasering!$D$5:$D$11)</f>
        <v>0</v>
      </c>
      <c r="AH20" s="5">
        <f>($AK$3+(I20+R20)*12*7.57%)*SUM(Fasering!$D$5)</f>
        <v>0</v>
      </c>
      <c r="AI20" s="9">
        <f>($AK$3+(J20+S20)*12*7.57%)*SUM(Fasering!$D$5:$D$6)</f>
        <v>531.87424545502643</v>
      </c>
      <c r="AJ20" s="9">
        <f>($AK$3+(K20+T20)*12*7.57%)*SUM(Fasering!$D$5:$D$7)</f>
        <v>908.326920109659</v>
      </c>
      <c r="AK20" s="9">
        <f>($AK$3+(L20+U20)*12*7.57%)*SUM(Fasering!$D$5:$D$8)</f>
        <v>1336.7566931645124</v>
      </c>
      <c r="AL20" s="9">
        <f>($AK$3+(M20+V20)*12*7.57%)*SUM(Fasering!$D$5:$D$9)</f>
        <v>1817.1635646195873</v>
      </c>
      <c r="AM20" s="9">
        <f>($AK$3+(N20+W20)*12*7.57%)*SUM(Fasering!$D$5:$D$10)</f>
        <v>2348.2924377339668</v>
      </c>
      <c r="AN20" s="86">
        <f>($AK$3+(O20+X20)*12*7.57%)*SUM(Fasering!$D$5:$D$11)</f>
        <v>2932.5366608530007</v>
      </c>
      <c r="AO20" s="5">
        <f>($AK$3+(I20+AA20)*12*7.57%)*SUM(Fasering!$D$5)</f>
        <v>0</v>
      </c>
      <c r="AP20" s="9">
        <f>($AK$3+(J20+AB20)*12*7.57%)*SUM(Fasering!$D$5:$D$6)</f>
        <v>531.87424545502643</v>
      </c>
      <c r="AQ20" s="9">
        <f>($AK$3+(K20+AC20)*12*7.57%)*SUM(Fasering!$D$5:$D$7)</f>
        <v>908.326920109659</v>
      </c>
      <c r="AR20" s="9">
        <f>($AK$3+(L20+AD20)*12*7.57%)*SUM(Fasering!$D$5:$D$8)</f>
        <v>1336.7566931645124</v>
      </c>
      <c r="AS20" s="9">
        <f>($AK$3+(M20+AE20)*12*7.57%)*SUM(Fasering!$D$5:$D$9)</f>
        <v>1817.1635646195873</v>
      </c>
      <c r="AT20" s="9">
        <f>($AK$3+(N20+AF20)*12*7.57%)*SUM(Fasering!$D$5:$D$10)</f>
        <v>2348.2924377339668</v>
      </c>
      <c r="AU20" s="86">
        <f>($AK$3+(O20+AG20)*12*7.57%)*SUM(Fasering!$D$5:$D$11)</f>
        <v>2932.5366608530007</v>
      </c>
    </row>
    <row r="21" spans="1:47" ht="15" x14ac:dyDescent="0.3">
      <c r="A21" s="32">
        <f t="shared" si="8"/>
        <v>11</v>
      </c>
      <c r="B21" s="125">
        <v>28074.3</v>
      </c>
      <c r="C21" s="126"/>
      <c r="D21" s="125">
        <f t="shared" si="0"/>
        <v>37044.038849999997</v>
      </c>
      <c r="E21" s="127">
        <f t="shared" si="1"/>
        <v>918.29773623633173</v>
      </c>
      <c r="F21" s="125">
        <f t="shared" si="2"/>
        <v>3087.0032375000001</v>
      </c>
      <c r="G21" s="127">
        <f t="shared" si="3"/>
        <v>76.524811353027644</v>
      </c>
      <c r="H21" s="45">
        <f>'L4'!$H$10</f>
        <v>1674.41</v>
      </c>
      <c r="I21" s="45">
        <f>GEW!$E$12+($F21-GEW!$E$12)*SUM(Fasering!$D$5)</f>
        <v>1786.2247433333332</v>
      </c>
      <c r="J21" s="45">
        <f>GEW!$E$12+($F21-GEW!$E$12)*SUM(Fasering!$D$5:$D$6)</f>
        <v>2122.5588339464894</v>
      </c>
      <c r="K21" s="45">
        <f>GEW!$E$12+($F21-GEW!$E$12)*SUM(Fasering!$D$5:$D$7)</f>
        <v>2315.5344769661338</v>
      </c>
      <c r="L21" s="45">
        <f>GEW!$E$12+($F21-GEW!$E$12)*SUM(Fasering!$D$5:$D$8)</f>
        <v>2508.5101199857777</v>
      </c>
      <c r="M21" s="45">
        <f>GEW!$E$12+($F21-GEW!$E$12)*SUM(Fasering!$D$5:$D$9)</f>
        <v>2701.4857630054216</v>
      </c>
      <c r="N21" s="45">
        <f>GEW!$E$12+($F21-GEW!$E$12)*SUM(Fasering!$D$5:$D$10)</f>
        <v>2894.0275944803561</v>
      </c>
      <c r="O21" s="75">
        <f>GEW!$E$12+($F21-GEW!$E$12)*SUM(Fasering!$D$5:$D$11)</f>
        <v>3087.0032375000001</v>
      </c>
      <c r="P21" s="125">
        <f t="shared" si="4"/>
        <v>0</v>
      </c>
      <c r="Q21" s="127">
        <f t="shared" si="5"/>
        <v>0</v>
      </c>
      <c r="R21" s="45">
        <f>$P21*SUM(Fasering!$D$5)</f>
        <v>0</v>
      </c>
      <c r="S21" s="45">
        <f>$P21*SUM(Fasering!$D$5:$D$6)</f>
        <v>0</v>
      </c>
      <c r="T21" s="45">
        <f>$P21*SUM(Fasering!$D$5:$D$7)</f>
        <v>0</v>
      </c>
      <c r="U21" s="45">
        <f>$P21*SUM(Fasering!$D$5:$D$8)</f>
        <v>0</v>
      </c>
      <c r="V21" s="45">
        <f>$P21*SUM(Fasering!$D$5:$D$9)</f>
        <v>0</v>
      </c>
      <c r="W21" s="45">
        <f>$P21*SUM(Fasering!$D$5:$D$10)</f>
        <v>0</v>
      </c>
      <c r="X21" s="75">
        <f>$P21*SUM(Fasering!$D$5:$D$11)</f>
        <v>0</v>
      </c>
      <c r="Y21" s="125">
        <f t="shared" si="6"/>
        <v>0</v>
      </c>
      <c r="Z21" s="127">
        <f t="shared" si="7"/>
        <v>0</v>
      </c>
      <c r="AA21" s="74">
        <f>$Y21*SUM(Fasering!$D$5)</f>
        <v>0</v>
      </c>
      <c r="AB21" s="45">
        <f>$Y21*SUM(Fasering!$D$5:$D$6)</f>
        <v>0</v>
      </c>
      <c r="AC21" s="45">
        <f>$Y21*SUM(Fasering!$D$5:$D$7)</f>
        <v>0</v>
      </c>
      <c r="AD21" s="45">
        <f>$Y21*SUM(Fasering!$D$5:$D$8)</f>
        <v>0</v>
      </c>
      <c r="AE21" s="45">
        <f>$Y21*SUM(Fasering!$D$5:$D$9)</f>
        <v>0</v>
      </c>
      <c r="AF21" s="45">
        <f>$Y21*SUM(Fasering!$D$5:$D$10)</f>
        <v>0</v>
      </c>
      <c r="AG21" s="75">
        <f>$Y21*SUM(Fasering!$D$5:$D$11)</f>
        <v>0</v>
      </c>
      <c r="AH21" s="5">
        <f>($AK$3+(I21+R21)*12*7.57%)*SUM(Fasering!$D$5)</f>
        <v>0</v>
      </c>
      <c r="AI21" s="9">
        <f>($AK$3+(J21+S21)*12*7.57%)*SUM(Fasering!$D$5:$D$6)</f>
        <v>531.92820294234843</v>
      </c>
      <c r="AJ21" s="9">
        <f>($AK$3+(K21+T21)*12*7.57%)*SUM(Fasering!$D$5:$D$7)</f>
        <v>908.46055802720866</v>
      </c>
      <c r="AK21" s="9">
        <f>($AK$3+(L21+U21)*12*7.57%)*SUM(Fasering!$D$5:$D$8)</f>
        <v>1337.0055373991001</v>
      </c>
      <c r="AL21" s="9">
        <f>($AK$3+(M21+V21)*12*7.57%)*SUM(Fasering!$D$5:$D$9)</f>
        <v>1817.563141058024</v>
      </c>
      <c r="AM21" s="9">
        <f>($AK$3+(N21+W21)*12*7.57%)*SUM(Fasering!$D$5:$D$10)</f>
        <v>2348.8778137111135</v>
      </c>
      <c r="AN21" s="86">
        <f>($AK$3+(O21+X21)*12*7.57%)*SUM(Fasering!$D$5:$D$11)</f>
        <v>2933.3437409450003</v>
      </c>
      <c r="AO21" s="5">
        <f>($AK$3+(I21+AA21)*12*7.57%)*SUM(Fasering!$D$5)</f>
        <v>0</v>
      </c>
      <c r="AP21" s="9">
        <f>($AK$3+(J21+AB21)*12*7.57%)*SUM(Fasering!$D$5:$D$6)</f>
        <v>531.92820294234843</v>
      </c>
      <c r="AQ21" s="9">
        <f>($AK$3+(K21+AC21)*12*7.57%)*SUM(Fasering!$D$5:$D$7)</f>
        <v>908.46055802720866</v>
      </c>
      <c r="AR21" s="9">
        <f>($AK$3+(L21+AD21)*12*7.57%)*SUM(Fasering!$D$5:$D$8)</f>
        <v>1337.0055373991001</v>
      </c>
      <c r="AS21" s="9">
        <f>($AK$3+(M21+AE21)*12*7.57%)*SUM(Fasering!$D$5:$D$9)</f>
        <v>1817.563141058024</v>
      </c>
      <c r="AT21" s="9">
        <f>($AK$3+(N21+AF21)*12*7.57%)*SUM(Fasering!$D$5:$D$10)</f>
        <v>2348.8778137111135</v>
      </c>
      <c r="AU21" s="86">
        <f>($AK$3+(O21+AG21)*12*7.57%)*SUM(Fasering!$D$5:$D$11)</f>
        <v>2933.3437409450003</v>
      </c>
    </row>
    <row r="22" spans="1:47" ht="15" x14ac:dyDescent="0.3">
      <c r="A22" s="32">
        <f t="shared" si="8"/>
        <v>12</v>
      </c>
      <c r="B22" s="125">
        <v>29285.599999999999</v>
      </c>
      <c r="C22" s="126"/>
      <c r="D22" s="125">
        <f t="shared" si="0"/>
        <v>38642.349199999997</v>
      </c>
      <c r="E22" s="127">
        <f t="shared" si="1"/>
        <v>957.91881487063665</v>
      </c>
      <c r="F22" s="125">
        <f t="shared" si="2"/>
        <v>3220.1957666666663</v>
      </c>
      <c r="G22" s="127">
        <f t="shared" si="3"/>
        <v>79.826567905886392</v>
      </c>
      <c r="H22" s="45">
        <f>'L4'!$H$10</f>
        <v>1674.41</v>
      </c>
      <c r="I22" s="45">
        <f>GEW!$E$12+($F22-GEW!$E$12)*SUM(Fasering!$D$5)</f>
        <v>1786.2247433333332</v>
      </c>
      <c r="J22" s="45">
        <f>GEW!$E$12+($F22-GEW!$E$12)*SUM(Fasering!$D$5:$D$6)</f>
        <v>2156.9975861050084</v>
      </c>
      <c r="K22" s="45">
        <f>GEW!$E$12+($F22-GEW!$E$12)*SUM(Fasering!$D$5:$D$7)</f>
        <v>2369.7328685072334</v>
      </c>
      <c r="L22" s="45">
        <f>GEW!$E$12+($F22-GEW!$E$12)*SUM(Fasering!$D$5:$D$8)</f>
        <v>2582.468150909458</v>
      </c>
      <c r="M22" s="45">
        <f>GEW!$E$12+($F22-GEW!$E$12)*SUM(Fasering!$D$5:$D$9)</f>
        <v>2795.2034333116835</v>
      </c>
      <c r="N22" s="45">
        <f>GEW!$E$12+($F22-GEW!$E$12)*SUM(Fasering!$D$5:$D$10)</f>
        <v>3007.4604842644412</v>
      </c>
      <c r="O22" s="75">
        <f>GEW!$E$12+($F22-GEW!$E$12)*SUM(Fasering!$D$5:$D$11)</f>
        <v>3220.1957666666663</v>
      </c>
      <c r="P22" s="125">
        <f t="shared" si="4"/>
        <v>0</v>
      </c>
      <c r="Q22" s="127">
        <f t="shared" si="5"/>
        <v>0</v>
      </c>
      <c r="R22" s="45">
        <f>$P22*SUM(Fasering!$D$5)</f>
        <v>0</v>
      </c>
      <c r="S22" s="45">
        <f>$P22*SUM(Fasering!$D$5:$D$6)</f>
        <v>0</v>
      </c>
      <c r="T22" s="45">
        <f>$P22*SUM(Fasering!$D$5:$D$7)</f>
        <v>0</v>
      </c>
      <c r="U22" s="45">
        <f>$P22*SUM(Fasering!$D$5:$D$8)</f>
        <v>0</v>
      </c>
      <c r="V22" s="45">
        <f>$P22*SUM(Fasering!$D$5:$D$9)</f>
        <v>0</v>
      </c>
      <c r="W22" s="45">
        <f>$P22*SUM(Fasering!$D$5:$D$10)</f>
        <v>0</v>
      </c>
      <c r="X22" s="75">
        <f>$P22*SUM(Fasering!$D$5:$D$11)</f>
        <v>0</v>
      </c>
      <c r="Y22" s="125">
        <f t="shared" si="6"/>
        <v>0</v>
      </c>
      <c r="Z22" s="127">
        <f t="shared" si="7"/>
        <v>0</v>
      </c>
      <c r="AA22" s="74">
        <f>$Y22*SUM(Fasering!$D$5)</f>
        <v>0</v>
      </c>
      <c r="AB22" s="45">
        <f>$Y22*SUM(Fasering!$D$5:$D$6)</f>
        <v>0</v>
      </c>
      <c r="AC22" s="45">
        <f>$Y22*SUM(Fasering!$D$5:$D$7)</f>
        <v>0</v>
      </c>
      <c r="AD22" s="45">
        <f>$Y22*SUM(Fasering!$D$5:$D$8)</f>
        <v>0</v>
      </c>
      <c r="AE22" s="45">
        <f>$Y22*SUM(Fasering!$D$5:$D$9)</f>
        <v>0</v>
      </c>
      <c r="AF22" s="45">
        <f>$Y22*SUM(Fasering!$D$5:$D$10)</f>
        <v>0</v>
      </c>
      <c r="AG22" s="75">
        <f>$Y22*SUM(Fasering!$D$5:$D$11)</f>
        <v>0</v>
      </c>
      <c r="AH22" s="5">
        <f>($AK$3+(I22+R22)*12*7.57%)*SUM(Fasering!$D$5)</f>
        <v>0</v>
      </c>
      <c r="AI22" s="9">
        <f>($AK$3+(J22+S22)*12*7.57%)*SUM(Fasering!$D$5:$D$6)</f>
        <v>540.01715150586824</v>
      </c>
      <c r="AJ22" s="9">
        <f>($AK$3+(K22+T22)*12*7.57%)*SUM(Fasering!$D$5:$D$7)</f>
        <v>928.4946681172911</v>
      </c>
      <c r="AK22" s="9">
        <f>($AK$3+(L22+U22)*12*7.57%)*SUM(Fasering!$D$5:$D$8)</f>
        <v>1374.3106142996214</v>
      </c>
      <c r="AL22" s="9">
        <f>($AK$3+(M22+V22)*12*7.57%)*SUM(Fasering!$D$5:$D$9)</f>
        <v>1877.4649900528602</v>
      </c>
      <c r="AM22" s="9">
        <f>($AK$3+(N22+W22)*12*7.57%)*SUM(Fasering!$D$5:$D$10)</f>
        <v>2436.6334970177782</v>
      </c>
      <c r="AN22" s="86">
        <f>($AK$3+(O22+X22)*12*7.57%)*SUM(Fasering!$D$5:$D$11)</f>
        <v>3054.3358344399999</v>
      </c>
      <c r="AO22" s="5">
        <f>($AK$3+(I22+AA22)*12*7.57%)*SUM(Fasering!$D$5)</f>
        <v>0</v>
      </c>
      <c r="AP22" s="9">
        <f>($AK$3+(J22+AB22)*12*7.57%)*SUM(Fasering!$D$5:$D$6)</f>
        <v>540.01715150586824</v>
      </c>
      <c r="AQ22" s="9">
        <f>($AK$3+(K22+AC22)*12*7.57%)*SUM(Fasering!$D$5:$D$7)</f>
        <v>928.4946681172911</v>
      </c>
      <c r="AR22" s="9">
        <f>($AK$3+(L22+AD22)*12*7.57%)*SUM(Fasering!$D$5:$D$8)</f>
        <v>1374.3106142996214</v>
      </c>
      <c r="AS22" s="9">
        <f>($AK$3+(M22+AE22)*12*7.57%)*SUM(Fasering!$D$5:$D$9)</f>
        <v>1877.4649900528602</v>
      </c>
      <c r="AT22" s="9">
        <f>($AK$3+(N22+AF22)*12*7.57%)*SUM(Fasering!$D$5:$D$10)</f>
        <v>2436.6334970177782</v>
      </c>
      <c r="AU22" s="86">
        <f>($AK$3+(O22+AG22)*12*7.57%)*SUM(Fasering!$D$5:$D$11)</f>
        <v>3054.3358344399999</v>
      </c>
    </row>
    <row r="23" spans="1:47" ht="15" x14ac:dyDescent="0.3">
      <c r="A23" s="32">
        <f t="shared" si="8"/>
        <v>13</v>
      </c>
      <c r="B23" s="125">
        <v>29294.91</v>
      </c>
      <c r="C23" s="126"/>
      <c r="D23" s="125">
        <f t="shared" si="0"/>
        <v>38654.633744999999</v>
      </c>
      <c r="E23" s="127">
        <f t="shared" si="1"/>
        <v>958.22334078666529</v>
      </c>
      <c r="F23" s="125">
        <f t="shared" si="2"/>
        <v>3221.2194787499993</v>
      </c>
      <c r="G23" s="127">
        <f t="shared" si="3"/>
        <v>79.851945065555427</v>
      </c>
      <c r="H23" s="45">
        <f>'L4'!$H$10</f>
        <v>1674.41</v>
      </c>
      <c r="I23" s="45">
        <f>GEW!$E$12+($F23-GEW!$E$12)*SUM(Fasering!$D$5)</f>
        <v>1786.2247433333332</v>
      </c>
      <c r="J23" s="45">
        <f>GEW!$E$12+($F23-GEW!$E$12)*SUM(Fasering!$D$5:$D$6)</f>
        <v>2157.2622808813608</v>
      </c>
      <c r="K23" s="45">
        <f>GEW!$E$12+($F23-GEW!$E$12)*SUM(Fasering!$D$5:$D$7)</f>
        <v>2370.1494350268795</v>
      </c>
      <c r="L23" s="45">
        <f>GEW!$E$12+($F23-GEW!$E$12)*SUM(Fasering!$D$5:$D$8)</f>
        <v>2583.0365891723982</v>
      </c>
      <c r="M23" s="45">
        <f>GEW!$E$12+($F23-GEW!$E$12)*SUM(Fasering!$D$5:$D$9)</f>
        <v>2795.9237433179169</v>
      </c>
      <c r="N23" s="45">
        <f>GEW!$E$12+($F23-GEW!$E$12)*SUM(Fasering!$D$5:$D$10)</f>
        <v>3008.3323246044806</v>
      </c>
      <c r="O23" s="75">
        <f>GEW!$E$12+($F23-GEW!$E$12)*SUM(Fasering!$D$5:$D$11)</f>
        <v>3221.2194787499993</v>
      </c>
      <c r="P23" s="125">
        <f t="shared" si="4"/>
        <v>0</v>
      </c>
      <c r="Q23" s="127">
        <f t="shared" si="5"/>
        <v>0</v>
      </c>
      <c r="R23" s="45">
        <f>$P23*SUM(Fasering!$D$5)</f>
        <v>0</v>
      </c>
      <c r="S23" s="45">
        <f>$P23*SUM(Fasering!$D$5:$D$6)</f>
        <v>0</v>
      </c>
      <c r="T23" s="45">
        <f>$P23*SUM(Fasering!$D$5:$D$7)</f>
        <v>0</v>
      </c>
      <c r="U23" s="45">
        <f>$P23*SUM(Fasering!$D$5:$D$8)</f>
        <v>0</v>
      </c>
      <c r="V23" s="45">
        <f>$P23*SUM(Fasering!$D$5:$D$9)</f>
        <v>0</v>
      </c>
      <c r="W23" s="45">
        <f>$P23*SUM(Fasering!$D$5:$D$10)</f>
        <v>0</v>
      </c>
      <c r="X23" s="75">
        <f>$P23*SUM(Fasering!$D$5:$D$11)</f>
        <v>0</v>
      </c>
      <c r="Y23" s="125">
        <f t="shared" si="6"/>
        <v>0</v>
      </c>
      <c r="Z23" s="127">
        <f t="shared" si="7"/>
        <v>0</v>
      </c>
      <c r="AA23" s="74">
        <f>$Y23*SUM(Fasering!$D$5)</f>
        <v>0</v>
      </c>
      <c r="AB23" s="45">
        <f>$Y23*SUM(Fasering!$D$5:$D$6)</f>
        <v>0</v>
      </c>
      <c r="AC23" s="45">
        <f>$Y23*SUM(Fasering!$D$5:$D$7)</f>
        <v>0</v>
      </c>
      <c r="AD23" s="45">
        <f>$Y23*SUM(Fasering!$D$5:$D$8)</f>
        <v>0</v>
      </c>
      <c r="AE23" s="45">
        <f>$Y23*SUM(Fasering!$D$5:$D$9)</f>
        <v>0</v>
      </c>
      <c r="AF23" s="45">
        <f>$Y23*SUM(Fasering!$D$5:$D$10)</f>
        <v>0</v>
      </c>
      <c r="AG23" s="75">
        <f>$Y23*SUM(Fasering!$D$5:$D$11)</f>
        <v>0</v>
      </c>
      <c r="AH23" s="5">
        <f>($AK$3+(I23+R23)*12*7.57%)*SUM(Fasering!$D$5)</f>
        <v>0</v>
      </c>
      <c r="AI23" s="9">
        <f>($AK$3+(J23+S23)*12*7.57%)*SUM(Fasering!$D$5:$D$6)</f>
        <v>540.0793228186119</v>
      </c>
      <c r="AJ23" s="9">
        <f>($AK$3+(K23+T23)*12*7.57%)*SUM(Fasering!$D$5:$D$7)</f>
        <v>928.64864943070506</v>
      </c>
      <c r="AK23" s="9">
        <f>($AK$3+(L23+U23)*12*7.57%)*SUM(Fasering!$D$5:$D$8)</f>
        <v>1374.5973395253657</v>
      </c>
      <c r="AL23" s="9">
        <f>($AK$3+(M23+V23)*12*7.57%)*SUM(Fasering!$D$5:$D$9)</f>
        <v>1877.9253931025928</v>
      </c>
      <c r="AM23" s="9">
        <f>($AK$3+(N23+W23)*12*7.57%)*SUM(Fasering!$D$5:$D$10)</f>
        <v>2437.3079834468917</v>
      </c>
      <c r="AN23" s="86">
        <f>($AK$3+(O23+X23)*12*7.57%)*SUM(Fasering!$D$5:$D$11)</f>
        <v>3055.2657744964995</v>
      </c>
      <c r="AO23" s="5">
        <f>($AK$3+(I23+AA23)*12*7.57%)*SUM(Fasering!$D$5)</f>
        <v>0</v>
      </c>
      <c r="AP23" s="9">
        <f>($AK$3+(J23+AB23)*12*7.57%)*SUM(Fasering!$D$5:$D$6)</f>
        <v>540.0793228186119</v>
      </c>
      <c r="AQ23" s="9">
        <f>($AK$3+(K23+AC23)*12*7.57%)*SUM(Fasering!$D$5:$D$7)</f>
        <v>928.64864943070506</v>
      </c>
      <c r="AR23" s="9">
        <f>($AK$3+(L23+AD23)*12*7.57%)*SUM(Fasering!$D$5:$D$8)</f>
        <v>1374.5973395253657</v>
      </c>
      <c r="AS23" s="9">
        <f>($AK$3+(M23+AE23)*12*7.57%)*SUM(Fasering!$D$5:$D$9)</f>
        <v>1877.9253931025928</v>
      </c>
      <c r="AT23" s="9">
        <f>($AK$3+(N23+AF23)*12*7.57%)*SUM(Fasering!$D$5:$D$10)</f>
        <v>2437.3079834468917</v>
      </c>
      <c r="AU23" s="86">
        <f>($AK$3+(O23+AG23)*12*7.57%)*SUM(Fasering!$D$5:$D$11)</f>
        <v>3055.2657744964995</v>
      </c>
    </row>
    <row r="24" spans="1:47" ht="15" x14ac:dyDescent="0.3">
      <c r="A24" s="32">
        <f t="shared" si="8"/>
        <v>14</v>
      </c>
      <c r="B24" s="125">
        <v>30506.21</v>
      </c>
      <c r="C24" s="126"/>
      <c r="D24" s="125">
        <f t="shared" si="0"/>
        <v>40252.944094999999</v>
      </c>
      <c r="E24" s="127">
        <f t="shared" si="1"/>
        <v>997.84441942097033</v>
      </c>
      <c r="F24" s="125">
        <f t="shared" si="2"/>
        <v>3354.412007916666</v>
      </c>
      <c r="G24" s="127">
        <f t="shared" si="3"/>
        <v>83.153701618414175</v>
      </c>
      <c r="H24" s="45">
        <f>'L4'!$H$10</f>
        <v>1674.41</v>
      </c>
      <c r="I24" s="45">
        <f>GEW!$E$12+($F24-GEW!$E$12)*SUM(Fasering!$D$5)</f>
        <v>1786.2247433333332</v>
      </c>
      <c r="J24" s="45">
        <f>GEW!$E$12+($F24-GEW!$E$12)*SUM(Fasering!$D$5:$D$6)</f>
        <v>2191.7010330398793</v>
      </c>
      <c r="K24" s="45">
        <f>GEW!$E$12+($F24-GEW!$E$12)*SUM(Fasering!$D$5:$D$7)</f>
        <v>2424.3478265679796</v>
      </c>
      <c r="L24" s="45">
        <f>GEW!$E$12+($F24-GEW!$E$12)*SUM(Fasering!$D$5:$D$8)</f>
        <v>2656.9946200960794</v>
      </c>
      <c r="M24" s="45">
        <f>GEW!$E$12+($F24-GEW!$E$12)*SUM(Fasering!$D$5:$D$9)</f>
        <v>2889.6414136241792</v>
      </c>
      <c r="N24" s="45">
        <f>GEW!$E$12+($F24-GEW!$E$12)*SUM(Fasering!$D$5:$D$10)</f>
        <v>3121.7652143885662</v>
      </c>
      <c r="O24" s="75">
        <f>GEW!$E$12+($F24-GEW!$E$12)*SUM(Fasering!$D$5:$D$11)</f>
        <v>3354.412007916666</v>
      </c>
      <c r="P24" s="125">
        <f t="shared" si="4"/>
        <v>0</v>
      </c>
      <c r="Q24" s="127">
        <f t="shared" si="5"/>
        <v>0</v>
      </c>
      <c r="R24" s="45">
        <f>$P24*SUM(Fasering!$D$5)</f>
        <v>0</v>
      </c>
      <c r="S24" s="45">
        <f>$P24*SUM(Fasering!$D$5:$D$6)</f>
        <v>0</v>
      </c>
      <c r="T24" s="45">
        <f>$P24*SUM(Fasering!$D$5:$D$7)</f>
        <v>0</v>
      </c>
      <c r="U24" s="45">
        <f>$P24*SUM(Fasering!$D$5:$D$8)</f>
        <v>0</v>
      </c>
      <c r="V24" s="45">
        <f>$P24*SUM(Fasering!$D$5:$D$9)</f>
        <v>0</v>
      </c>
      <c r="W24" s="45">
        <f>$P24*SUM(Fasering!$D$5:$D$10)</f>
        <v>0</v>
      </c>
      <c r="X24" s="75">
        <f>$P24*SUM(Fasering!$D$5:$D$11)</f>
        <v>0</v>
      </c>
      <c r="Y24" s="125">
        <f t="shared" si="6"/>
        <v>0</v>
      </c>
      <c r="Z24" s="127">
        <f t="shared" si="7"/>
        <v>0</v>
      </c>
      <c r="AA24" s="74">
        <f>$Y24*SUM(Fasering!$D$5)</f>
        <v>0</v>
      </c>
      <c r="AB24" s="45">
        <f>$Y24*SUM(Fasering!$D$5:$D$6)</f>
        <v>0</v>
      </c>
      <c r="AC24" s="45">
        <f>$Y24*SUM(Fasering!$D$5:$D$7)</f>
        <v>0</v>
      </c>
      <c r="AD24" s="45">
        <f>$Y24*SUM(Fasering!$D$5:$D$8)</f>
        <v>0</v>
      </c>
      <c r="AE24" s="45">
        <f>$Y24*SUM(Fasering!$D$5:$D$9)</f>
        <v>0</v>
      </c>
      <c r="AF24" s="45">
        <f>$Y24*SUM(Fasering!$D$5:$D$10)</f>
        <v>0</v>
      </c>
      <c r="AG24" s="75">
        <f>$Y24*SUM(Fasering!$D$5:$D$11)</f>
        <v>0</v>
      </c>
      <c r="AH24" s="5">
        <f>($AK$3+(I24+R24)*12*7.57%)*SUM(Fasering!$D$5)</f>
        <v>0</v>
      </c>
      <c r="AI24" s="9">
        <f>($AK$3+(J24+S24)*12*7.57%)*SUM(Fasering!$D$5:$D$6)</f>
        <v>548.16827138213171</v>
      </c>
      <c r="AJ24" s="9">
        <f>($AK$3+(K24+T24)*12*7.57%)*SUM(Fasering!$D$5:$D$7)</f>
        <v>948.68275952078773</v>
      </c>
      <c r="AK24" s="9">
        <f>($AK$3+(L24+U24)*12*7.57%)*SUM(Fasering!$D$5:$D$8)</f>
        <v>1411.9024164258872</v>
      </c>
      <c r="AL24" s="9">
        <f>($AK$3+(M24+V24)*12*7.57%)*SUM(Fasering!$D$5:$D$9)</f>
        <v>1937.8272420974295</v>
      </c>
      <c r="AM24" s="9">
        <f>($AK$3+(N24+W24)*12*7.57%)*SUM(Fasering!$D$5:$D$10)</f>
        <v>2525.0636667535559</v>
      </c>
      <c r="AN24" s="86">
        <f>($AK$3+(O24+X24)*12*7.57%)*SUM(Fasering!$D$5:$D$11)</f>
        <v>3176.2578679914996</v>
      </c>
      <c r="AO24" s="5">
        <f>($AK$3+(I24+AA24)*12*7.57%)*SUM(Fasering!$D$5)</f>
        <v>0</v>
      </c>
      <c r="AP24" s="9">
        <f>($AK$3+(J24+AB24)*12*7.57%)*SUM(Fasering!$D$5:$D$6)</f>
        <v>548.16827138213171</v>
      </c>
      <c r="AQ24" s="9">
        <f>($AK$3+(K24+AC24)*12*7.57%)*SUM(Fasering!$D$5:$D$7)</f>
        <v>948.68275952078773</v>
      </c>
      <c r="AR24" s="9">
        <f>($AK$3+(L24+AD24)*12*7.57%)*SUM(Fasering!$D$5:$D$8)</f>
        <v>1411.9024164258872</v>
      </c>
      <c r="AS24" s="9">
        <f>($AK$3+(M24+AE24)*12*7.57%)*SUM(Fasering!$D$5:$D$9)</f>
        <v>1937.8272420974295</v>
      </c>
      <c r="AT24" s="9">
        <f>($AK$3+(N24+AF24)*12*7.57%)*SUM(Fasering!$D$5:$D$10)</f>
        <v>2525.0636667535559</v>
      </c>
      <c r="AU24" s="86">
        <f>($AK$3+(O24+AG24)*12*7.57%)*SUM(Fasering!$D$5:$D$11)</f>
        <v>3176.2578679914996</v>
      </c>
    </row>
    <row r="25" spans="1:47" ht="15" x14ac:dyDescent="0.3">
      <c r="A25" s="32">
        <f t="shared" si="8"/>
        <v>15</v>
      </c>
      <c r="B25" s="125">
        <v>30519.39</v>
      </c>
      <c r="C25" s="126"/>
      <c r="D25" s="125">
        <f t="shared" si="0"/>
        <v>40270.335104999998</v>
      </c>
      <c r="E25" s="127">
        <f t="shared" si="1"/>
        <v>998.27553129779687</v>
      </c>
      <c r="F25" s="125">
        <f t="shared" si="2"/>
        <v>3355.8612587499993</v>
      </c>
      <c r="G25" s="127">
        <f t="shared" si="3"/>
        <v>83.189627608149735</v>
      </c>
      <c r="H25" s="45">
        <f>'L4'!$H$10</f>
        <v>1674.41</v>
      </c>
      <c r="I25" s="45">
        <f>GEW!$E$12+($F25-GEW!$E$12)*SUM(Fasering!$D$5)</f>
        <v>1786.2247433333332</v>
      </c>
      <c r="J25" s="45">
        <f>GEW!$E$12+($F25-GEW!$E$12)*SUM(Fasering!$D$5:$D$6)</f>
        <v>2192.075756686746</v>
      </c>
      <c r="K25" s="45">
        <f>GEW!$E$12+($F25-GEW!$E$12)*SUM(Fasering!$D$5:$D$7)</f>
        <v>2424.9375523175968</v>
      </c>
      <c r="L25" s="45">
        <f>GEW!$E$12+($F25-GEW!$E$12)*SUM(Fasering!$D$5:$D$8)</f>
        <v>2657.799347948448</v>
      </c>
      <c r="M25" s="45">
        <f>GEW!$E$12+($F25-GEW!$E$12)*SUM(Fasering!$D$5:$D$9)</f>
        <v>2890.6611435792988</v>
      </c>
      <c r="N25" s="45">
        <f>GEW!$E$12+($F25-GEW!$E$12)*SUM(Fasering!$D$5:$D$10)</f>
        <v>3122.9994631191485</v>
      </c>
      <c r="O25" s="75">
        <f>GEW!$E$12+($F25-GEW!$E$12)*SUM(Fasering!$D$5:$D$11)</f>
        <v>3355.8612587499993</v>
      </c>
      <c r="P25" s="125">
        <f t="shared" si="4"/>
        <v>0</v>
      </c>
      <c r="Q25" s="127">
        <f t="shared" si="5"/>
        <v>0</v>
      </c>
      <c r="R25" s="45">
        <f>$P25*SUM(Fasering!$D$5)</f>
        <v>0</v>
      </c>
      <c r="S25" s="45">
        <f>$P25*SUM(Fasering!$D$5:$D$6)</f>
        <v>0</v>
      </c>
      <c r="T25" s="45">
        <f>$P25*SUM(Fasering!$D$5:$D$7)</f>
        <v>0</v>
      </c>
      <c r="U25" s="45">
        <f>$P25*SUM(Fasering!$D$5:$D$8)</f>
        <v>0</v>
      </c>
      <c r="V25" s="45">
        <f>$P25*SUM(Fasering!$D$5:$D$9)</f>
        <v>0</v>
      </c>
      <c r="W25" s="45">
        <f>$P25*SUM(Fasering!$D$5:$D$10)</f>
        <v>0</v>
      </c>
      <c r="X25" s="75">
        <f>$P25*SUM(Fasering!$D$5:$D$11)</f>
        <v>0</v>
      </c>
      <c r="Y25" s="125">
        <f t="shared" si="6"/>
        <v>0</v>
      </c>
      <c r="Z25" s="127">
        <f t="shared" si="7"/>
        <v>0</v>
      </c>
      <c r="AA25" s="74">
        <f>$Y25*SUM(Fasering!$D$5)</f>
        <v>0</v>
      </c>
      <c r="AB25" s="45">
        <f>$Y25*SUM(Fasering!$D$5:$D$6)</f>
        <v>0</v>
      </c>
      <c r="AC25" s="45">
        <f>$Y25*SUM(Fasering!$D$5:$D$7)</f>
        <v>0</v>
      </c>
      <c r="AD25" s="45">
        <f>$Y25*SUM(Fasering!$D$5:$D$8)</f>
        <v>0</v>
      </c>
      <c r="AE25" s="45">
        <f>$Y25*SUM(Fasering!$D$5:$D$9)</f>
        <v>0</v>
      </c>
      <c r="AF25" s="45">
        <f>$Y25*SUM(Fasering!$D$5:$D$10)</f>
        <v>0</v>
      </c>
      <c r="AG25" s="75">
        <f>$Y25*SUM(Fasering!$D$5:$D$11)</f>
        <v>0</v>
      </c>
      <c r="AH25" s="5">
        <f>($AK$3+(I25+R25)*12*7.57%)*SUM(Fasering!$D$5)</f>
        <v>0</v>
      </c>
      <c r="AI25" s="9">
        <f>($AK$3+(J25+S25)*12*7.57%)*SUM(Fasering!$D$5:$D$6)</f>
        <v>548.25628619437236</v>
      </c>
      <c r="AJ25" s="9">
        <f>($AK$3+(K25+T25)*12*7.57%)*SUM(Fasering!$D$5:$D$7)</f>
        <v>948.90074810411727</v>
      </c>
      <c r="AK25" s="9">
        <f>($AK$3+(L25+U25)*12*7.57%)*SUM(Fasering!$D$5:$D$8)</f>
        <v>1412.3083281847814</v>
      </c>
      <c r="AL25" s="9">
        <f>($AK$3+(M25+V25)*12*7.57%)*SUM(Fasering!$D$5:$D$9)</f>
        <v>1938.4790264363648</v>
      </c>
      <c r="AM25" s="9">
        <f>($AK$3+(N25+W25)*12*7.57%)*SUM(Fasering!$D$5:$D$10)</f>
        <v>2526.018525092516</v>
      </c>
      <c r="AN25" s="86">
        <f>($AK$3+(O25+X25)*12*7.57%)*SUM(Fasering!$D$5:$D$11)</f>
        <v>3177.5743674484997</v>
      </c>
      <c r="AO25" s="5">
        <f>($AK$3+(I25+AA25)*12*7.57%)*SUM(Fasering!$D$5)</f>
        <v>0</v>
      </c>
      <c r="AP25" s="9">
        <f>($AK$3+(J25+AB25)*12*7.57%)*SUM(Fasering!$D$5:$D$6)</f>
        <v>548.25628619437236</v>
      </c>
      <c r="AQ25" s="9">
        <f>($AK$3+(K25+AC25)*12*7.57%)*SUM(Fasering!$D$5:$D$7)</f>
        <v>948.90074810411727</v>
      </c>
      <c r="AR25" s="9">
        <f>($AK$3+(L25+AD25)*12*7.57%)*SUM(Fasering!$D$5:$D$8)</f>
        <v>1412.3083281847814</v>
      </c>
      <c r="AS25" s="9">
        <f>($AK$3+(M25+AE25)*12*7.57%)*SUM(Fasering!$D$5:$D$9)</f>
        <v>1938.4790264363648</v>
      </c>
      <c r="AT25" s="9">
        <f>($AK$3+(N25+AF25)*12*7.57%)*SUM(Fasering!$D$5:$D$10)</f>
        <v>2526.018525092516</v>
      </c>
      <c r="AU25" s="86">
        <f>($AK$3+(O25+AG25)*12*7.57%)*SUM(Fasering!$D$5:$D$11)</f>
        <v>3177.5743674484997</v>
      </c>
    </row>
    <row r="26" spans="1:47" ht="15" x14ac:dyDescent="0.3">
      <c r="A26" s="32">
        <f t="shared" si="8"/>
        <v>16</v>
      </c>
      <c r="B26" s="125">
        <v>31730.69</v>
      </c>
      <c r="C26" s="126"/>
      <c r="D26" s="125">
        <f t="shared" si="0"/>
        <v>41868.645454999998</v>
      </c>
      <c r="E26" s="127">
        <f t="shared" si="1"/>
        <v>1037.8966099321019</v>
      </c>
      <c r="F26" s="125">
        <f t="shared" si="2"/>
        <v>3489.0537879166659</v>
      </c>
      <c r="G26" s="127">
        <f t="shared" si="3"/>
        <v>86.491384161008483</v>
      </c>
      <c r="H26" s="45">
        <f>'L4'!$H$10</f>
        <v>1674.41</v>
      </c>
      <c r="I26" s="45">
        <f>GEW!$E$12+($F26-GEW!$E$12)*SUM(Fasering!$D$5)</f>
        <v>1786.2247433333332</v>
      </c>
      <c r="J26" s="45">
        <f>GEW!$E$12+($F26-GEW!$E$12)*SUM(Fasering!$D$5:$D$6)</f>
        <v>2226.5145088452646</v>
      </c>
      <c r="K26" s="45">
        <f>GEW!$E$12+($F26-GEW!$E$12)*SUM(Fasering!$D$5:$D$7)</f>
        <v>2479.1359438586969</v>
      </c>
      <c r="L26" s="45">
        <f>GEW!$E$12+($F26-GEW!$E$12)*SUM(Fasering!$D$5:$D$8)</f>
        <v>2731.7573788721288</v>
      </c>
      <c r="M26" s="45">
        <f>GEW!$E$12+($F26-GEW!$E$12)*SUM(Fasering!$D$5:$D$9)</f>
        <v>2984.3788138855607</v>
      </c>
      <c r="N26" s="45">
        <f>GEW!$E$12+($F26-GEW!$E$12)*SUM(Fasering!$D$5:$D$10)</f>
        <v>3236.432352903234</v>
      </c>
      <c r="O26" s="75">
        <f>GEW!$E$12+($F26-GEW!$E$12)*SUM(Fasering!$D$5:$D$11)</f>
        <v>3489.0537879166659</v>
      </c>
      <c r="P26" s="125">
        <f t="shared" si="4"/>
        <v>0</v>
      </c>
      <c r="Q26" s="127">
        <f t="shared" si="5"/>
        <v>0</v>
      </c>
      <c r="R26" s="45">
        <f>$P26*SUM(Fasering!$D$5)</f>
        <v>0</v>
      </c>
      <c r="S26" s="45">
        <f>$P26*SUM(Fasering!$D$5:$D$6)</f>
        <v>0</v>
      </c>
      <c r="T26" s="45">
        <f>$P26*SUM(Fasering!$D$5:$D$7)</f>
        <v>0</v>
      </c>
      <c r="U26" s="45">
        <f>$P26*SUM(Fasering!$D$5:$D$8)</f>
        <v>0</v>
      </c>
      <c r="V26" s="45">
        <f>$P26*SUM(Fasering!$D$5:$D$9)</f>
        <v>0</v>
      </c>
      <c r="W26" s="45">
        <f>$P26*SUM(Fasering!$D$5:$D$10)</f>
        <v>0</v>
      </c>
      <c r="X26" s="75">
        <f>$P26*SUM(Fasering!$D$5:$D$11)</f>
        <v>0</v>
      </c>
      <c r="Y26" s="125">
        <f t="shared" si="6"/>
        <v>0</v>
      </c>
      <c r="Z26" s="127">
        <f t="shared" si="7"/>
        <v>0</v>
      </c>
      <c r="AA26" s="74">
        <f>$Y26*SUM(Fasering!$D$5)</f>
        <v>0</v>
      </c>
      <c r="AB26" s="45">
        <f>$Y26*SUM(Fasering!$D$5:$D$6)</f>
        <v>0</v>
      </c>
      <c r="AC26" s="45">
        <f>$Y26*SUM(Fasering!$D$5:$D$7)</f>
        <v>0</v>
      </c>
      <c r="AD26" s="45">
        <f>$Y26*SUM(Fasering!$D$5:$D$8)</f>
        <v>0</v>
      </c>
      <c r="AE26" s="45">
        <f>$Y26*SUM(Fasering!$D$5:$D$9)</f>
        <v>0</v>
      </c>
      <c r="AF26" s="45">
        <f>$Y26*SUM(Fasering!$D$5:$D$10)</f>
        <v>0</v>
      </c>
      <c r="AG26" s="75">
        <f>$Y26*SUM(Fasering!$D$5:$D$11)</f>
        <v>0</v>
      </c>
      <c r="AH26" s="5">
        <f>($AK$3+(I26+R26)*12*7.57%)*SUM(Fasering!$D$5)</f>
        <v>0</v>
      </c>
      <c r="AI26" s="9">
        <f>($AK$3+(J26+S26)*12*7.57%)*SUM(Fasering!$D$5:$D$6)</f>
        <v>556.34523475789217</v>
      </c>
      <c r="AJ26" s="9">
        <f>($AK$3+(K26+T26)*12*7.57%)*SUM(Fasering!$D$5:$D$7)</f>
        <v>968.93485819419993</v>
      </c>
      <c r="AK26" s="9">
        <f>($AK$3+(L26+U26)*12*7.57%)*SUM(Fasering!$D$5:$D$8)</f>
        <v>1449.6134050853027</v>
      </c>
      <c r="AL26" s="9">
        <f>($AK$3+(M26+V26)*12*7.57%)*SUM(Fasering!$D$5:$D$9)</f>
        <v>1998.380875431201</v>
      </c>
      <c r="AM26" s="9">
        <f>($AK$3+(N26+W26)*12*7.57%)*SUM(Fasering!$D$5:$D$10)</f>
        <v>2613.7742083991807</v>
      </c>
      <c r="AN26" s="86">
        <f>($AK$3+(O26+X26)*12*7.57%)*SUM(Fasering!$D$5:$D$11)</f>
        <v>3298.5664609434994</v>
      </c>
      <c r="AO26" s="5">
        <f>($AK$3+(I26+AA26)*12*7.57%)*SUM(Fasering!$D$5)</f>
        <v>0</v>
      </c>
      <c r="AP26" s="9">
        <f>($AK$3+(J26+AB26)*12*7.57%)*SUM(Fasering!$D$5:$D$6)</f>
        <v>556.34523475789217</v>
      </c>
      <c r="AQ26" s="9">
        <f>($AK$3+(K26+AC26)*12*7.57%)*SUM(Fasering!$D$5:$D$7)</f>
        <v>968.93485819419993</v>
      </c>
      <c r="AR26" s="9">
        <f>($AK$3+(L26+AD26)*12*7.57%)*SUM(Fasering!$D$5:$D$8)</f>
        <v>1449.6134050853027</v>
      </c>
      <c r="AS26" s="9">
        <f>($AK$3+(M26+AE26)*12*7.57%)*SUM(Fasering!$D$5:$D$9)</f>
        <v>1998.380875431201</v>
      </c>
      <c r="AT26" s="9">
        <f>($AK$3+(N26+AF26)*12*7.57%)*SUM(Fasering!$D$5:$D$10)</f>
        <v>2613.7742083991807</v>
      </c>
      <c r="AU26" s="86">
        <f>($AK$3+(O26+AG26)*12*7.57%)*SUM(Fasering!$D$5:$D$11)</f>
        <v>3298.5664609434994</v>
      </c>
    </row>
    <row r="27" spans="1:47" ht="15" x14ac:dyDescent="0.3">
      <c r="A27" s="32">
        <f t="shared" si="8"/>
        <v>17</v>
      </c>
      <c r="B27" s="125">
        <v>31743.86</v>
      </c>
      <c r="C27" s="126"/>
      <c r="D27" s="125">
        <f t="shared" si="0"/>
        <v>41886.023269999998</v>
      </c>
      <c r="E27" s="127">
        <f t="shared" si="1"/>
        <v>1038.3273947134226</v>
      </c>
      <c r="F27" s="125">
        <f t="shared" si="2"/>
        <v>3490.5019391666665</v>
      </c>
      <c r="G27" s="127">
        <f t="shared" si="3"/>
        <v>86.527282892785223</v>
      </c>
      <c r="H27" s="45">
        <f>'L4'!$H$10</f>
        <v>1674.41</v>
      </c>
      <c r="I27" s="45">
        <f>GEW!$E$12+($F27-GEW!$E$12)*SUM(Fasering!$D$5)</f>
        <v>1786.2247433333332</v>
      </c>
      <c r="J27" s="45">
        <f>GEW!$E$12+($F27-GEW!$E$12)*SUM(Fasering!$D$5:$D$6)</f>
        <v>2226.8889481798042</v>
      </c>
      <c r="K27" s="45">
        <f>GEW!$E$12+($F27-GEW!$E$12)*SUM(Fasering!$D$5:$D$7)</f>
        <v>2479.7252221684439</v>
      </c>
      <c r="L27" s="45">
        <f>GEW!$E$12+($F27-GEW!$E$12)*SUM(Fasering!$D$5:$D$8)</f>
        <v>2732.5614961570832</v>
      </c>
      <c r="M27" s="45">
        <f>GEW!$E$12+($F27-GEW!$E$12)*SUM(Fasering!$D$5:$D$9)</f>
        <v>2985.3977701457225</v>
      </c>
      <c r="N27" s="45">
        <f>GEW!$E$12+($F27-GEW!$E$12)*SUM(Fasering!$D$5:$D$10)</f>
        <v>3237.6656651780272</v>
      </c>
      <c r="O27" s="75">
        <f>GEW!$E$12+($F27-GEW!$E$12)*SUM(Fasering!$D$5:$D$11)</f>
        <v>3490.5019391666665</v>
      </c>
      <c r="P27" s="125">
        <f t="shared" si="4"/>
        <v>0</v>
      </c>
      <c r="Q27" s="127">
        <f t="shared" si="5"/>
        <v>0</v>
      </c>
      <c r="R27" s="45">
        <f>$P27*SUM(Fasering!$D$5)</f>
        <v>0</v>
      </c>
      <c r="S27" s="45">
        <f>$P27*SUM(Fasering!$D$5:$D$6)</f>
        <v>0</v>
      </c>
      <c r="T27" s="45">
        <f>$P27*SUM(Fasering!$D$5:$D$7)</f>
        <v>0</v>
      </c>
      <c r="U27" s="45">
        <f>$P27*SUM(Fasering!$D$5:$D$8)</f>
        <v>0</v>
      </c>
      <c r="V27" s="45">
        <f>$P27*SUM(Fasering!$D$5:$D$9)</f>
        <v>0</v>
      </c>
      <c r="W27" s="45">
        <f>$P27*SUM(Fasering!$D$5:$D$10)</f>
        <v>0</v>
      </c>
      <c r="X27" s="75">
        <f>$P27*SUM(Fasering!$D$5:$D$11)</f>
        <v>0</v>
      </c>
      <c r="Y27" s="125">
        <f t="shared" si="6"/>
        <v>0</v>
      </c>
      <c r="Z27" s="127">
        <f t="shared" si="7"/>
        <v>0</v>
      </c>
      <c r="AA27" s="74">
        <f>$Y27*SUM(Fasering!$D$5)</f>
        <v>0</v>
      </c>
      <c r="AB27" s="45">
        <f>$Y27*SUM(Fasering!$D$5:$D$6)</f>
        <v>0</v>
      </c>
      <c r="AC27" s="45">
        <f>$Y27*SUM(Fasering!$D$5:$D$7)</f>
        <v>0</v>
      </c>
      <c r="AD27" s="45">
        <f>$Y27*SUM(Fasering!$D$5:$D$8)</f>
        <v>0</v>
      </c>
      <c r="AE27" s="45">
        <f>$Y27*SUM(Fasering!$D$5:$D$9)</f>
        <v>0</v>
      </c>
      <c r="AF27" s="45">
        <f>$Y27*SUM(Fasering!$D$5:$D$10)</f>
        <v>0</v>
      </c>
      <c r="AG27" s="75">
        <f>$Y27*SUM(Fasering!$D$5:$D$11)</f>
        <v>0</v>
      </c>
      <c r="AH27" s="5">
        <f>($AK$3+(I27+R27)*12*7.57%)*SUM(Fasering!$D$5)</f>
        <v>0</v>
      </c>
      <c r="AI27" s="9">
        <f>($AK$3+(J27+S27)*12*7.57%)*SUM(Fasering!$D$5:$D$6)</f>
        <v>556.43318279106438</v>
      </c>
      <c r="AJ27" s="9">
        <f>($AK$3+(K27+T27)*12*7.57%)*SUM(Fasering!$D$5:$D$7)</f>
        <v>969.15268138406736</v>
      </c>
      <c r="AK27" s="9">
        <f>($AK$3+(L27+U27)*12*7.57%)*SUM(Fasering!$D$5:$D$8)</f>
        <v>1450.0190088686597</v>
      </c>
      <c r="AL27" s="9">
        <f>($AK$3+(M27+V27)*12*7.57%)*SUM(Fasering!$D$5:$D$9)</f>
        <v>1999.0321652448411</v>
      </c>
      <c r="AM27" s="9">
        <f>($AK$3+(N27+W27)*12*7.57%)*SUM(Fasering!$D$5:$D$10)</f>
        <v>2614.7283422629216</v>
      </c>
      <c r="AN27" s="86">
        <f>($AK$3+(O27+X27)*12*7.57%)*SUM(Fasering!$D$5:$D$11)</f>
        <v>3299.8819615390003</v>
      </c>
      <c r="AO27" s="5">
        <f>($AK$3+(I27+AA27)*12*7.57%)*SUM(Fasering!$D$5)</f>
        <v>0</v>
      </c>
      <c r="AP27" s="9">
        <f>($AK$3+(J27+AB27)*12*7.57%)*SUM(Fasering!$D$5:$D$6)</f>
        <v>556.43318279106438</v>
      </c>
      <c r="AQ27" s="9">
        <f>($AK$3+(K27+AC27)*12*7.57%)*SUM(Fasering!$D$5:$D$7)</f>
        <v>969.15268138406736</v>
      </c>
      <c r="AR27" s="9">
        <f>($AK$3+(L27+AD27)*12*7.57%)*SUM(Fasering!$D$5:$D$8)</f>
        <v>1450.0190088686597</v>
      </c>
      <c r="AS27" s="9">
        <f>($AK$3+(M27+AE27)*12*7.57%)*SUM(Fasering!$D$5:$D$9)</f>
        <v>1999.0321652448411</v>
      </c>
      <c r="AT27" s="9">
        <f>($AK$3+(N27+AF27)*12*7.57%)*SUM(Fasering!$D$5:$D$10)</f>
        <v>2614.7283422629216</v>
      </c>
      <c r="AU27" s="86">
        <f>($AK$3+(O27+AG27)*12*7.57%)*SUM(Fasering!$D$5:$D$11)</f>
        <v>3299.8819615390003</v>
      </c>
    </row>
    <row r="28" spans="1:47" ht="15" x14ac:dyDescent="0.3">
      <c r="A28" s="32">
        <f t="shared" si="8"/>
        <v>18</v>
      </c>
      <c r="B28" s="125">
        <v>32955.160000000003</v>
      </c>
      <c r="C28" s="126"/>
      <c r="D28" s="125">
        <f t="shared" si="0"/>
        <v>43484.333619999998</v>
      </c>
      <c r="E28" s="127">
        <f t="shared" si="1"/>
        <v>1077.9484733477277</v>
      </c>
      <c r="F28" s="125">
        <f t="shared" si="2"/>
        <v>3623.6944683333336</v>
      </c>
      <c r="G28" s="127">
        <f t="shared" si="3"/>
        <v>89.829039445643986</v>
      </c>
      <c r="H28" s="45">
        <f>'L4'!$H$10</f>
        <v>1674.41</v>
      </c>
      <c r="I28" s="45">
        <f>GEW!$E$12+($F28-GEW!$E$12)*SUM(Fasering!$D$5)</f>
        <v>1786.2247433333332</v>
      </c>
      <c r="J28" s="45">
        <f>GEW!$E$12+($F28-GEW!$E$12)*SUM(Fasering!$D$5:$D$6)</f>
        <v>2261.3277003383232</v>
      </c>
      <c r="K28" s="45">
        <f>GEW!$E$12+($F28-GEW!$E$12)*SUM(Fasering!$D$5:$D$7)</f>
        <v>2533.923613709544</v>
      </c>
      <c r="L28" s="45">
        <f>GEW!$E$12+($F28-GEW!$E$12)*SUM(Fasering!$D$5:$D$8)</f>
        <v>2806.5195270807644</v>
      </c>
      <c r="M28" s="45">
        <f>GEW!$E$12+($F28-GEW!$E$12)*SUM(Fasering!$D$5:$D$9)</f>
        <v>3079.1154404519848</v>
      </c>
      <c r="N28" s="45">
        <f>GEW!$E$12+($F28-GEW!$E$12)*SUM(Fasering!$D$5:$D$10)</f>
        <v>3351.0985549621132</v>
      </c>
      <c r="O28" s="75">
        <f>GEW!$E$12+($F28-GEW!$E$12)*SUM(Fasering!$D$5:$D$11)</f>
        <v>3623.6944683333336</v>
      </c>
      <c r="P28" s="125">
        <f t="shared" si="4"/>
        <v>0</v>
      </c>
      <c r="Q28" s="127">
        <f t="shared" si="5"/>
        <v>0</v>
      </c>
      <c r="R28" s="45">
        <f>$P28*SUM(Fasering!$D$5)</f>
        <v>0</v>
      </c>
      <c r="S28" s="45">
        <f>$P28*SUM(Fasering!$D$5:$D$6)</f>
        <v>0</v>
      </c>
      <c r="T28" s="45">
        <f>$P28*SUM(Fasering!$D$5:$D$7)</f>
        <v>0</v>
      </c>
      <c r="U28" s="45">
        <f>$P28*SUM(Fasering!$D$5:$D$8)</f>
        <v>0</v>
      </c>
      <c r="V28" s="45">
        <f>$P28*SUM(Fasering!$D$5:$D$9)</f>
        <v>0</v>
      </c>
      <c r="W28" s="45">
        <f>$P28*SUM(Fasering!$D$5:$D$10)</f>
        <v>0</v>
      </c>
      <c r="X28" s="75">
        <f>$P28*SUM(Fasering!$D$5:$D$11)</f>
        <v>0</v>
      </c>
      <c r="Y28" s="125">
        <f t="shared" si="6"/>
        <v>0</v>
      </c>
      <c r="Z28" s="127">
        <f t="shared" si="7"/>
        <v>0</v>
      </c>
      <c r="AA28" s="74">
        <f>$Y28*SUM(Fasering!$D$5)</f>
        <v>0</v>
      </c>
      <c r="AB28" s="45">
        <f>$Y28*SUM(Fasering!$D$5:$D$6)</f>
        <v>0</v>
      </c>
      <c r="AC28" s="45">
        <f>$Y28*SUM(Fasering!$D$5:$D$7)</f>
        <v>0</v>
      </c>
      <c r="AD28" s="45">
        <f>$Y28*SUM(Fasering!$D$5:$D$8)</f>
        <v>0</v>
      </c>
      <c r="AE28" s="45">
        <f>$Y28*SUM(Fasering!$D$5:$D$9)</f>
        <v>0</v>
      </c>
      <c r="AF28" s="45">
        <f>$Y28*SUM(Fasering!$D$5:$D$10)</f>
        <v>0</v>
      </c>
      <c r="AG28" s="75">
        <f>$Y28*SUM(Fasering!$D$5:$D$11)</f>
        <v>0</v>
      </c>
      <c r="AH28" s="5">
        <f>($AK$3+(I28+R28)*12*7.57%)*SUM(Fasering!$D$5)</f>
        <v>0</v>
      </c>
      <c r="AI28" s="9">
        <f>($AK$3+(J28+S28)*12*7.57%)*SUM(Fasering!$D$5:$D$6)</f>
        <v>564.5221313545843</v>
      </c>
      <c r="AJ28" s="9">
        <f>($AK$3+(K28+T28)*12*7.57%)*SUM(Fasering!$D$5:$D$7)</f>
        <v>989.18679147415003</v>
      </c>
      <c r="AK28" s="9">
        <f>($AK$3+(L28+U28)*12*7.57%)*SUM(Fasering!$D$5:$D$8)</f>
        <v>1487.3240857691812</v>
      </c>
      <c r="AL28" s="9">
        <f>($AK$3+(M28+V28)*12*7.57%)*SUM(Fasering!$D$5:$D$9)</f>
        <v>2058.9340142396782</v>
      </c>
      <c r="AM28" s="9">
        <f>($AK$3+(N28+W28)*12*7.57%)*SUM(Fasering!$D$5:$D$10)</f>
        <v>2702.4840255695867</v>
      </c>
      <c r="AN28" s="86">
        <f>($AK$3+(O28+X28)*12*7.57%)*SUM(Fasering!$D$5:$D$11)</f>
        <v>3420.8740550340008</v>
      </c>
      <c r="AO28" s="5">
        <f>($AK$3+(I28+AA28)*12*7.57%)*SUM(Fasering!$D$5)</f>
        <v>0</v>
      </c>
      <c r="AP28" s="9">
        <f>($AK$3+(J28+AB28)*12*7.57%)*SUM(Fasering!$D$5:$D$6)</f>
        <v>564.5221313545843</v>
      </c>
      <c r="AQ28" s="9">
        <f>($AK$3+(K28+AC28)*12*7.57%)*SUM(Fasering!$D$5:$D$7)</f>
        <v>989.18679147415003</v>
      </c>
      <c r="AR28" s="9">
        <f>($AK$3+(L28+AD28)*12*7.57%)*SUM(Fasering!$D$5:$D$8)</f>
        <v>1487.3240857691812</v>
      </c>
      <c r="AS28" s="9">
        <f>($AK$3+(M28+AE28)*12*7.57%)*SUM(Fasering!$D$5:$D$9)</f>
        <v>2058.9340142396782</v>
      </c>
      <c r="AT28" s="9">
        <f>($AK$3+(N28+AF28)*12*7.57%)*SUM(Fasering!$D$5:$D$10)</f>
        <v>2702.4840255695867</v>
      </c>
      <c r="AU28" s="86">
        <f>($AK$3+(O28+AG28)*12*7.57%)*SUM(Fasering!$D$5:$D$11)</f>
        <v>3420.8740550340008</v>
      </c>
    </row>
    <row r="29" spans="1:47" ht="15" x14ac:dyDescent="0.3">
      <c r="A29" s="32">
        <f t="shared" si="8"/>
        <v>19</v>
      </c>
      <c r="B29" s="125">
        <v>32968.339999999997</v>
      </c>
      <c r="C29" s="126"/>
      <c r="D29" s="125">
        <f t="shared" si="0"/>
        <v>43501.72462999999</v>
      </c>
      <c r="E29" s="127">
        <f t="shared" si="1"/>
        <v>1078.3795852245541</v>
      </c>
      <c r="F29" s="125">
        <f t="shared" si="2"/>
        <v>3625.143719166666</v>
      </c>
      <c r="G29" s="127">
        <f t="shared" si="3"/>
        <v>89.864965435379517</v>
      </c>
      <c r="H29" s="45">
        <f>'L4'!$H$10</f>
        <v>1674.41</v>
      </c>
      <c r="I29" s="45">
        <f>GEW!$E$12+($F29-GEW!$E$12)*SUM(Fasering!$D$5)</f>
        <v>1786.2247433333332</v>
      </c>
      <c r="J29" s="45">
        <f>GEW!$E$12+($F29-GEW!$E$12)*SUM(Fasering!$D$5:$D$6)</f>
        <v>2261.7024239851894</v>
      </c>
      <c r="K29" s="45">
        <f>GEW!$E$12+($F29-GEW!$E$12)*SUM(Fasering!$D$5:$D$7)</f>
        <v>2534.5133394591612</v>
      </c>
      <c r="L29" s="45">
        <f>GEW!$E$12+($F29-GEW!$E$12)*SUM(Fasering!$D$5:$D$8)</f>
        <v>2807.3242549331326</v>
      </c>
      <c r="M29" s="45">
        <f>GEW!$E$12+($F29-GEW!$E$12)*SUM(Fasering!$D$5:$D$9)</f>
        <v>3080.1351704071039</v>
      </c>
      <c r="N29" s="45">
        <f>GEW!$E$12+($F29-GEW!$E$12)*SUM(Fasering!$D$5:$D$10)</f>
        <v>3352.3328036926946</v>
      </c>
      <c r="O29" s="75">
        <f>GEW!$E$12+($F29-GEW!$E$12)*SUM(Fasering!$D$5:$D$11)</f>
        <v>3625.143719166666</v>
      </c>
      <c r="P29" s="125">
        <f t="shared" si="4"/>
        <v>0</v>
      </c>
      <c r="Q29" s="127">
        <f t="shared" si="5"/>
        <v>0</v>
      </c>
      <c r="R29" s="45">
        <f>$P29*SUM(Fasering!$D$5)</f>
        <v>0</v>
      </c>
      <c r="S29" s="45">
        <f>$P29*SUM(Fasering!$D$5:$D$6)</f>
        <v>0</v>
      </c>
      <c r="T29" s="45">
        <f>$P29*SUM(Fasering!$D$5:$D$7)</f>
        <v>0</v>
      </c>
      <c r="U29" s="45">
        <f>$P29*SUM(Fasering!$D$5:$D$8)</f>
        <v>0</v>
      </c>
      <c r="V29" s="45">
        <f>$P29*SUM(Fasering!$D$5:$D$9)</f>
        <v>0</v>
      </c>
      <c r="W29" s="45">
        <f>$P29*SUM(Fasering!$D$5:$D$10)</f>
        <v>0</v>
      </c>
      <c r="X29" s="75">
        <f>$P29*SUM(Fasering!$D$5:$D$11)</f>
        <v>0</v>
      </c>
      <c r="Y29" s="125">
        <f t="shared" si="6"/>
        <v>0</v>
      </c>
      <c r="Z29" s="127">
        <f t="shared" si="7"/>
        <v>0</v>
      </c>
      <c r="AA29" s="74">
        <f>$Y29*SUM(Fasering!$D$5)</f>
        <v>0</v>
      </c>
      <c r="AB29" s="45">
        <f>$Y29*SUM(Fasering!$D$5:$D$6)</f>
        <v>0</v>
      </c>
      <c r="AC29" s="45">
        <f>$Y29*SUM(Fasering!$D$5:$D$7)</f>
        <v>0</v>
      </c>
      <c r="AD29" s="45">
        <f>$Y29*SUM(Fasering!$D$5:$D$8)</f>
        <v>0</v>
      </c>
      <c r="AE29" s="45">
        <f>$Y29*SUM(Fasering!$D$5:$D$9)</f>
        <v>0</v>
      </c>
      <c r="AF29" s="45">
        <f>$Y29*SUM(Fasering!$D$5:$D$10)</f>
        <v>0</v>
      </c>
      <c r="AG29" s="75">
        <f>$Y29*SUM(Fasering!$D$5:$D$11)</f>
        <v>0</v>
      </c>
      <c r="AH29" s="5">
        <f>($AK$3+(I29+R29)*12*7.57%)*SUM(Fasering!$D$5)</f>
        <v>0</v>
      </c>
      <c r="AI29" s="9">
        <f>($AK$3+(J29+S29)*12*7.57%)*SUM(Fasering!$D$5:$D$6)</f>
        <v>564.61014616682507</v>
      </c>
      <c r="AJ29" s="9">
        <f>($AK$3+(K29+T29)*12*7.57%)*SUM(Fasering!$D$5:$D$7)</f>
        <v>989.40478005747957</v>
      </c>
      <c r="AK29" s="9">
        <f>($AK$3+(L29+U29)*12*7.57%)*SUM(Fasering!$D$5:$D$8)</f>
        <v>1487.7299975280753</v>
      </c>
      <c r="AL29" s="9">
        <f>($AK$3+(M29+V29)*12*7.57%)*SUM(Fasering!$D$5:$D$9)</f>
        <v>2059.5857985786124</v>
      </c>
      <c r="AM29" s="9">
        <f>($AK$3+(N29+W29)*12*7.57%)*SUM(Fasering!$D$5:$D$10)</f>
        <v>2703.4388839085454</v>
      </c>
      <c r="AN29" s="86">
        <f>($AK$3+(O29+X29)*12*7.57%)*SUM(Fasering!$D$5:$D$11)</f>
        <v>3422.1905544909996</v>
      </c>
      <c r="AO29" s="5">
        <f>($AK$3+(I29+AA29)*12*7.57%)*SUM(Fasering!$D$5)</f>
        <v>0</v>
      </c>
      <c r="AP29" s="9">
        <f>($AK$3+(J29+AB29)*12*7.57%)*SUM(Fasering!$D$5:$D$6)</f>
        <v>564.61014616682507</v>
      </c>
      <c r="AQ29" s="9">
        <f>($AK$3+(K29+AC29)*12*7.57%)*SUM(Fasering!$D$5:$D$7)</f>
        <v>989.40478005747957</v>
      </c>
      <c r="AR29" s="9">
        <f>($AK$3+(L29+AD29)*12*7.57%)*SUM(Fasering!$D$5:$D$8)</f>
        <v>1487.7299975280753</v>
      </c>
      <c r="AS29" s="9">
        <f>($AK$3+(M29+AE29)*12*7.57%)*SUM(Fasering!$D$5:$D$9)</f>
        <v>2059.5857985786124</v>
      </c>
      <c r="AT29" s="9">
        <f>($AK$3+(N29+AF29)*12*7.57%)*SUM(Fasering!$D$5:$D$10)</f>
        <v>2703.4388839085454</v>
      </c>
      <c r="AU29" s="86">
        <f>($AK$3+(O29+AG29)*12*7.57%)*SUM(Fasering!$D$5:$D$11)</f>
        <v>3422.1905544909996</v>
      </c>
    </row>
    <row r="30" spans="1:47" ht="15" x14ac:dyDescent="0.3">
      <c r="A30" s="32">
        <f t="shared" si="8"/>
        <v>20</v>
      </c>
      <c r="B30" s="125">
        <v>34179.64</v>
      </c>
      <c r="C30" s="126"/>
      <c r="D30" s="125">
        <f t="shared" si="0"/>
        <v>45100.034979999997</v>
      </c>
      <c r="E30" s="127">
        <f t="shared" si="1"/>
        <v>1118.0006638588593</v>
      </c>
      <c r="F30" s="125">
        <f t="shared" si="2"/>
        <v>3758.3362483333331</v>
      </c>
      <c r="G30" s="127">
        <f t="shared" si="3"/>
        <v>93.166721988238265</v>
      </c>
      <c r="H30" s="45">
        <f>'L4'!$H$10</f>
        <v>1674.41</v>
      </c>
      <c r="I30" s="45">
        <f>GEW!$E$12+($F30-GEW!$E$12)*SUM(Fasering!$D$5)</f>
        <v>1786.2247433333332</v>
      </c>
      <c r="J30" s="45">
        <f>GEW!$E$12+($F30-GEW!$E$12)*SUM(Fasering!$D$5:$D$6)</f>
        <v>2296.1411761437084</v>
      </c>
      <c r="K30" s="45">
        <f>GEW!$E$12+($F30-GEW!$E$12)*SUM(Fasering!$D$5:$D$7)</f>
        <v>2588.7117310002614</v>
      </c>
      <c r="L30" s="45">
        <f>GEW!$E$12+($F30-GEW!$E$12)*SUM(Fasering!$D$5:$D$8)</f>
        <v>2881.2822858568138</v>
      </c>
      <c r="M30" s="45">
        <f>GEW!$E$12+($F30-GEW!$E$12)*SUM(Fasering!$D$5:$D$9)</f>
        <v>3173.8528407133663</v>
      </c>
      <c r="N30" s="45">
        <f>GEW!$E$12+($F30-GEW!$E$12)*SUM(Fasering!$D$5:$D$10)</f>
        <v>3465.7656934767806</v>
      </c>
      <c r="O30" s="75">
        <f>GEW!$E$12+($F30-GEW!$E$12)*SUM(Fasering!$D$5:$D$11)</f>
        <v>3758.3362483333331</v>
      </c>
      <c r="P30" s="125">
        <f t="shared" si="4"/>
        <v>0</v>
      </c>
      <c r="Q30" s="127">
        <f t="shared" si="5"/>
        <v>0</v>
      </c>
      <c r="R30" s="45">
        <f>$P30*SUM(Fasering!$D$5)</f>
        <v>0</v>
      </c>
      <c r="S30" s="45">
        <f>$P30*SUM(Fasering!$D$5:$D$6)</f>
        <v>0</v>
      </c>
      <c r="T30" s="45">
        <f>$P30*SUM(Fasering!$D$5:$D$7)</f>
        <v>0</v>
      </c>
      <c r="U30" s="45">
        <f>$P30*SUM(Fasering!$D$5:$D$8)</f>
        <v>0</v>
      </c>
      <c r="V30" s="45">
        <f>$P30*SUM(Fasering!$D$5:$D$9)</f>
        <v>0</v>
      </c>
      <c r="W30" s="45">
        <f>$P30*SUM(Fasering!$D$5:$D$10)</f>
        <v>0</v>
      </c>
      <c r="X30" s="75">
        <f>$P30*SUM(Fasering!$D$5:$D$11)</f>
        <v>0</v>
      </c>
      <c r="Y30" s="125">
        <f t="shared" si="6"/>
        <v>0</v>
      </c>
      <c r="Z30" s="127">
        <f t="shared" si="7"/>
        <v>0</v>
      </c>
      <c r="AA30" s="74">
        <f>$Y30*SUM(Fasering!$D$5)</f>
        <v>0</v>
      </c>
      <c r="AB30" s="45">
        <f>$Y30*SUM(Fasering!$D$5:$D$6)</f>
        <v>0</v>
      </c>
      <c r="AC30" s="45">
        <f>$Y30*SUM(Fasering!$D$5:$D$7)</f>
        <v>0</v>
      </c>
      <c r="AD30" s="45">
        <f>$Y30*SUM(Fasering!$D$5:$D$8)</f>
        <v>0</v>
      </c>
      <c r="AE30" s="45">
        <f>$Y30*SUM(Fasering!$D$5:$D$9)</f>
        <v>0</v>
      </c>
      <c r="AF30" s="45">
        <f>$Y30*SUM(Fasering!$D$5:$D$10)</f>
        <v>0</v>
      </c>
      <c r="AG30" s="75">
        <f>$Y30*SUM(Fasering!$D$5:$D$11)</f>
        <v>0</v>
      </c>
      <c r="AH30" s="5">
        <f>($AK$3+(I30+R30)*12*7.57%)*SUM(Fasering!$D$5)</f>
        <v>0</v>
      </c>
      <c r="AI30" s="9">
        <f>($AK$3+(J30+S30)*12*7.57%)*SUM(Fasering!$D$5:$D$6)</f>
        <v>572.69909473034488</v>
      </c>
      <c r="AJ30" s="9">
        <f>($AK$3+(K30+T30)*12*7.57%)*SUM(Fasering!$D$5:$D$7)</f>
        <v>1009.4388901475622</v>
      </c>
      <c r="AK30" s="9">
        <f>($AK$3+(L30+U30)*12*7.57%)*SUM(Fasering!$D$5:$D$8)</f>
        <v>1525.035074428597</v>
      </c>
      <c r="AL30" s="9">
        <f>($AK$3+(M30+V30)*12*7.57%)*SUM(Fasering!$D$5:$D$9)</f>
        <v>2119.4876475734491</v>
      </c>
      <c r="AM30" s="9">
        <f>($AK$3+(N30+W30)*12*7.57%)*SUM(Fasering!$D$5:$D$10)</f>
        <v>2791.1945672152106</v>
      </c>
      <c r="AN30" s="86">
        <f>($AK$3+(O30+X30)*12*7.57%)*SUM(Fasering!$D$5:$D$11)</f>
        <v>3543.1826479860001</v>
      </c>
      <c r="AO30" s="5">
        <f>($AK$3+(I30+AA30)*12*7.57%)*SUM(Fasering!$D$5)</f>
        <v>0</v>
      </c>
      <c r="AP30" s="9">
        <f>($AK$3+(J30+AB30)*12*7.57%)*SUM(Fasering!$D$5:$D$6)</f>
        <v>572.69909473034488</v>
      </c>
      <c r="AQ30" s="9">
        <f>($AK$3+(K30+AC30)*12*7.57%)*SUM(Fasering!$D$5:$D$7)</f>
        <v>1009.4388901475622</v>
      </c>
      <c r="AR30" s="9">
        <f>($AK$3+(L30+AD30)*12*7.57%)*SUM(Fasering!$D$5:$D$8)</f>
        <v>1525.035074428597</v>
      </c>
      <c r="AS30" s="9">
        <f>($AK$3+(M30+AE30)*12*7.57%)*SUM(Fasering!$D$5:$D$9)</f>
        <v>2119.4876475734491</v>
      </c>
      <c r="AT30" s="9">
        <f>($AK$3+(N30+AF30)*12*7.57%)*SUM(Fasering!$D$5:$D$10)</f>
        <v>2791.1945672152106</v>
      </c>
      <c r="AU30" s="86">
        <f>($AK$3+(O30+AG30)*12*7.57%)*SUM(Fasering!$D$5:$D$11)</f>
        <v>3543.1826479860001</v>
      </c>
    </row>
    <row r="31" spans="1:47" ht="15" x14ac:dyDescent="0.3">
      <c r="A31" s="32">
        <f t="shared" si="8"/>
        <v>21</v>
      </c>
      <c r="B31" s="125">
        <v>34192.81</v>
      </c>
      <c r="C31" s="126"/>
      <c r="D31" s="125">
        <f t="shared" si="0"/>
        <v>45117.412794999997</v>
      </c>
      <c r="E31" s="127">
        <f t="shared" si="1"/>
        <v>1118.43144864018</v>
      </c>
      <c r="F31" s="125">
        <f t="shared" si="2"/>
        <v>3759.7843995833327</v>
      </c>
      <c r="G31" s="127">
        <f t="shared" si="3"/>
        <v>93.202620720014991</v>
      </c>
      <c r="H31" s="45">
        <f>'L4'!$H$10</f>
        <v>1674.41</v>
      </c>
      <c r="I31" s="45">
        <f>GEW!$E$12+($F31-GEW!$E$12)*SUM(Fasering!$D$5)</f>
        <v>1786.2247433333332</v>
      </c>
      <c r="J31" s="45">
        <f>GEW!$E$12+($F31-GEW!$E$12)*SUM(Fasering!$D$5:$D$6)</f>
        <v>2296.515615478248</v>
      </c>
      <c r="K31" s="45">
        <f>GEW!$E$12+($F31-GEW!$E$12)*SUM(Fasering!$D$5:$D$7)</f>
        <v>2589.3010093100079</v>
      </c>
      <c r="L31" s="45">
        <f>GEW!$E$12+($F31-GEW!$E$12)*SUM(Fasering!$D$5:$D$8)</f>
        <v>2882.0864031417677</v>
      </c>
      <c r="M31" s="45">
        <f>GEW!$E$12+($F31-GEW!$E$12)*SUM(Fasering!$D$5:$D$9)</f>
        <v>3174.8717969735276</v>
      </c>
      <c r="N31" s="45">
        <f>GEW!$E$12+($F31-GEW!$E$12)*SUM(Fasering!$D$5:$D$10)</f>
        <v>3466.9990057515733</v>
      </c>
      <c r="O31" s="75">
        <f>GEW!$E$12+($F31-GEW!$E$12)*SUM(Fasering!$D$5:$D$11)</f>
        <v>3759.7843995833327</v>
      </c>
      <c r="P31" s="125">
        <f t="shared" si="4"/>
        <v>0</v>
      </c>
      <c r="Q31" s="127">
        <f t="shared" si="5"/>
        <v>0</v>
      </c>
      <c r="R31" s="45">
        <f>$P31*SUM(Fasering!$D$5)</f>
        <v>0</v>
      </c>
      <c r="S31" s="45">
        <f>$P31*SUM(Fasering!$D$5:$D$6)</f>
        <v>0</v>
      </c>
      <c r="T31" s="45">
        <f>$P31*SUM(Fasering!$D$5:$D$7)</f>
        <v>0</v>
      </c>
      <c r="U31" s="45">
        <f>$P31*SUM(Fasering!$D$5:$D$8)</f>
        <v>0</v>
      </c>
      <c r="V31" s="45">
        <f>$P31*SUM(Fasering!$D$5:$D$9)</f>
        <v>0</v>
      </c>
      <c r="W31" s="45">
        <f>$P31*SUM(Fasering!$D$5:$D$10)</f>
        <v>0</v>
      </c>
      <c r="X31" s="75">
        <f>$P31*SUM(Fasering!$D$5:$D$11)</f>
        <v>0</v>
      </c>
      <c r="Y31" s="125">
        <f t="shared" si="6"/>
        <v>0</v>
      </c>
      <c r="Z31" s="127">
        <f t="shared" si="7"/>
        <v>0</v>
      </c>
      <c r="AA31" s="74">
        <f>$Y31*SUM(Fasering!$D$5)</f>
        <v>0</v>
      </c>
      <c r="AB31" s="45">
        <f>$Y31*SUM(Fasering!$D$5:$D$6)</f>
        <v>0</v>
      </c>
      <c r="AC31" s="45">
        <f>$Y31*SUM(Fasering!$D$5:$D$7)</f>
        <v>0</v>
      </c>
      <c r="AD31" s="45">
        <f>$Y31*SUM(Fasering!$D$5:$D$8)</f>
        <v>0</v>
      </c>
      <c r="AE31" s="45">
        <f>$Y31*SUM(Fasering!$D$5:$D$9)</f>
        <v>0</v>
      </c>
      <c r="AF31" s="45">
        <f>$Y31*SUM(Fasering!$D$5:$D$10)</f>
        <v>0</v>
      </c>
      <c r="AG31" s="75">
        <f>$Y31*SUM(Fasering!$D$5:$D$11)</f>
        <v>0</v>
      </c>
      <c r="AH31" s="5">
        <f>($AK$3+(I31+R31)*12*7.57%)*SUM(Fasering!$D$5)</f>
        <v>0</v>
      </c>
      <c r="AI31" s="9">
        <f>($AK$3+(J31+S31)*12*7.57%)*SUM(Fasering!$D$5:$D$6)</f>
        <v>572.78704276351721</v>
      </c>
      <c r="AJ31" s="9">
        <f>($AK$3+(K31+T31)*12*7.57%)*SUM(Fasering!$D$5:$D$7)</f>
        <v>1009.6567133374297</v>
      </c>
      <c r="AK31" s="9">
        <f>($AK$3+(L31+U31)*12*7.57%)*SUM(Fasering!$D$5:$D$8)</f>
        <v>1525.4406782119536</v>
      </c>
      <c r="AL31" s="9">
        <f>($AK$3+(M31+V31)*12*7.57%)*SUM(Fasering!$D$5:$D$9)</f>
        <v>2120.1389373870893</v>
      </c>
      <c r="AM31" s="9">
        <f>($AK$3+(N31+W31)*12*7.57%)*SUM(Fasering!$D$5:$D$10)</f>
        <v>2792.148701078951</v>
      </c>
      <c r="AN31" s="86">
        <f>($AK$3+(O31+X31)*12*7.57%)*SUM(Fasering!$D$5:$D$11)</f>
        <v>3544.4981485815001</v>
      </c>
      <c r="AO31" s="5">
        <f>($AK$3+(I31+AA31)*12*7.57%)*SUM(Fasering!$D$5)</f>
        <v>0</v>
      </c>
      <c r="AP31" s="9">
        <f>($AK$3+(J31+AB31)*12*7.57%)*SUM(Fasering!$D$5:$D$6)</f>
        <v>572.78704276351721</v>
      </c>
      <c r="AQ31" s="9">
        <f>($AK$3+(K31+AC31)*12*7.57%)*SUM(Fasering!$D$5:$D$7)</f>
        <v>1009.6567133374297</v>
      </c>
      <c r="AR31" s="9">
        <f>($AK$3+(L31+AD31)*12*7.57%)*SUM(Fasering!$D$5:$D$8)</f>
        <v>1525.4406782119536</v>
      </c>
      <c r="AS31" s="9">
        <f>($AK$3+(M31+AE31)*12*7.57%)*SUM(Fasering!$D$5:$D$9)</f>
        <v>2120.1389373870893</v>
      </c>
      <c r="AT31" s="9">
        <f>($AK$3+(N31+AF31)*12*7.57%)*SUM(Fasering!$D$5:$D$10)</f>
        <v>2792.148701078951</v>
      </c>
      <c r="AU31" s="86">
        <f>($AK$3+(O31+AG31)*12*7.57%)*SUM(Fasering!$D$5:$D$11)</f>
        <v>3544.4981485815001</v>
      </c>
    </row>
    <row r="32" spans="1:47" ht="15" x14ac:dyDescent="0.3">
      <c r="A32" s="32">
        <f t="shared" si="8"/>
        <v>22</v>
      </c>
      <c r="B32" s="125">
        <v>35404.14</v>
      </c>
      <c r="C32" s="126"/>
      <c r="D32" s="125">
        <f t="shared" si="0"/>
        <v>46715.762729999995</v>
      </c>
      <c r="E32" s="127">
        <f t="shared" si="1"/>
        <v>1158.0535085610027</v>
      </c>
      <c r="F32" s="125">
        <f t="shared" si="2"/>
        <v>3892.9802274999993</v>
      </c>
      <c r="G32" s="127">
        <f t="shared" si="3"/>
        <v>96.504459046750227</v>
      </c>
      <c r="H32" s="45">
        <f>'L4'!$H$10</f>
        <v>1674.41</v>
      </c>
      <c r="I32" s="45">
        <f>GEW!$E$12+($F32-GEW!$E$12)*SUM(Fasering!$D$5)</f>
        <v>1786.2247433333332</v>
      </c>
      <c r="J32" s="45">
        <f>GEW!$E$12+($F32-GEW!$E$12)*SUM(Fasering!$D$5:$D$6)</f>
        <v>2330.9552205737473</v>
      </c>
      <c r="K32" s="45">
        <f>GEW!$E$12+($F32-GEW!$E$12)*SUM(Fasering!$D$5:$D$7)</f>
        <v>2643.5007431707199</v>
      </c>
      <c r="L32" s="45">
        <f>GEW!$E$12+($F32-GEW!$E$12)*SUM(Fasering!$D$5:$D$8)</f>
        <v>2956.0462657676921</v>
      </c>
      <c r="M32" s="45">
        <f>GEW!$E$12+($F32-GEW!$E$12)*SUM(Fasering!$D$5:$D$9)</f>
        <v>3268.5917883646644</v>
      </c>
      <c r="N32" s="45">
        <f>GEW!$E$12+($F32-GEW!$E$12)*SUM(Fasering!$D$5:$D$10)</f>
        <v>3580.4347049030271</v>
      </c>
      <c r="O32" s="75">
        <f>GEW!$E$12+($F32-GEW!$E$12)*SUM(Fasering!$D$5:$D$11)</f>
        <v>3892.9802274999993</v>
      </c>
      <c r="P32" s="125">
        <f t="shared" si="4"/>
        <v>0</v>
      </c>
      <c r="Q32" s="127">
        <f t="shared" si="5"/>
        <v>0</v>
      </c>
      <c r="R32" s="45">
        <f>$P32*SUM(Fasering!$D$5)</f>
        <v>0</v>
      </c>
      <c r="S32" s="45">
        <f>$P32*SUM(Fasering!$D$5:$D$6)</f>
        <v>0</v>
      </c>
      <c r="T32" s="45">
        <f>$P32*SUM(Fasering!$D$5:$D$7)</f>
        <v>0</v>
      </c>
      <c r="U32" s="45">
        <f>$P32*SUM(Fasering!$D$5:$D$8)</f>
        <v>0</v>
      </c>
      <c r="V32" s="45">
        <f>$P32*SUM(Fasering!$D$5:$D$9)</f>
        <v>0</v>
      </c>
      <c r="W32" s="45">
        <f>$P32*SUM(Fasering!$D$5:$D$10)</f>
        <v>0</v>
      </c>
      <c r="X32" s="75">
        <f>$P32*SUM(Fasering!$D$5:$D$11)</f>
        <v>0</v>
      </c>
      <c r="Y32" s="125">
        <f t="shared" si="6"/>
        <v>0</v>
      </c>
      <c r="Z32" s="127">
        <f t="shared" si="7"/>
        <v>0</v>
      </c>
      <c r="AA32" s="74">
        <f>$Y32*SUM(Fasering!$D$5)</f>
        <v>0</v>
      </c>
      <c r="AB32" s="45">
        <f>$Y32*SUM(Fasering!$D$5:$D$6)</f>
        <v>0</v>
      </c>
      <c r="AC32" s="45">
        <f>$Y32*SUM(Fasering!$D$5:$D$7)</f>
        <v>0</v>
      </c>
      <c r="AD32" s="45">
        <f>$Y32*SUM(Fasering!$D$5:$D$8)</f>
        <v>0</v>
      </c>
      <c r="AE32" s="45">
        <f>$Y32*SUM(Fasering!$D$5:$D$9)</f>
        <v>0</v>
      </c>
      <c r="AF32" s="45">
        <f>$Y32*SUM(Fasering!$D$5:$D$10)</f>
        <v>0</v>
      </c>
      <c r="AG32" s="75">
        <f>$Y32*SUM(Fasering!$D$5:$D$11)</f>
        <v>0</v>
      </c>
      <c r="AH32" s="5">
        <f>($AK$3+(I32+R32)*12*7.57%)*SUM(Fasering!$D$5)</f>
        <v>0</v>
      </c>
      <c r="AI32" s="9">
        <f>($AK$3+(J32+S32)*12*7.57%)*SUM(Fasering!$D$5:$D$6)</f>
        <v>580.87619166424224</v>
      </c>
      <c r="AJ32" s="9">
        <f>($AK$3+(K32+T32)*12*7.57%)*SUM(Fasering!$D$5:$D$7)</f>
        <v>1029.691319607899</v>
      </c>
      <c r="AK32" s="9">
        <f>($AK$3+(L32+U32)*12*7.57%)*SUM(Fasering!$D$5:$D$8)</f>
        <v>1562.7466790390883</v>
      </c>
      <c r="AL32" s="9">
        <f>($AK$3+(M32+V32)*12*7.57%)*SUM(Fasering!$D$5:$D$9)</f>
        <v>2180.0422699578107</v>
      </c>
      <c r="AM32" s="9">
        <f>($AK$3+(N32+W32)*12*7.57%)*SUM(Fasering!$D$5:$D$10)</f>
        <v>2879.9065578112732</v>
      </c>
      <c r="AN32" s="86">
        <f>($AK$3+(O32+X32)*12*7.57%)*SUM(Fasering!$D$5:$D$11)</f>
        <v>3665.4932386609994</v>
      </c>
      <c r="AO32" s="5">
        <f>($AK$3+(I32+AA32)*12*7.57%)*SUM(Fasering!$D$5)</f>
        <v>0</v>
      </c>
      <c r="AP32" s="9">
        <f>($AK$3+(J32+AB32)*12*7.57%)*SUM(Fasering!$D$5:$D$6)</f>
        <v>580.87619166424224</v>
      </c>
      <c r="AQ32" s="9">
        <f>($AK$3+(K32+AC32)*12*7.57%)*SUM(Fasering!$D$5:$D$7)</f>
        <v>1029.691319607899</v>
      </c>
      <c r="AR32" s="9">
        <f>($AK$3+(L32+AD32)*12*7.57%)*SUM(Fasering!$D$5:$D$8)</f>
        <v>1562.7466790390883</v>
      </c>
      <c r="AS32" s="9">
        <f>($AK$3+(M32+AE32)*12*7.57%)*SUM(Fasering!$D$5:$D$9)</f>
        <v>2180.0422699578107</v>
      </c>
      <c r="AT32" s="9">
        <f>($AK$3+(N32+AF32)*12*7.57%)*SUM(Fasering!$D$5:$D$10)</f>
        <v>2879.9065578112732</v>
      </c>
      <c r="AU32" s="86">
        <f>($AK$3+(O32+AG32)*12*7.57%)*SUM(Fasering!$D$5:$D$11)</f>
        <v>3665.4932386609994</v>
      </c>
    </row>
    <row r="33" spans="1:47" ht="15" x14ac:dyDescent="0.3">
      <c r="A33" s="32">
        <f t="shared" si="8"/>
        <v>23</v>
      </c>
      <c r="B33" s="125">
        <v>36628.620000000003</v>
      </c>
      <c r="C33" s="126"/>
      <c r="D33" s="125">
        <f t="shared" si="0"/>
        <v>48331.464090000001</v>
      </c>
      <c r="E33" s="127">
        <f t="shared" si="1"/>
        <v>1198.1056990721345</v>
      </c>
      <c r="F33" s="125">
        <f t="shared" si="2"/>
        <v>4027.6220075000001</v>
      </c>
      <c r="G33" s="127">
        <f t="shared" si="3"/>
        <v>99.84214158934455</v>
      </c>
      <c r="H33" s="45">
        <f>'L4'!$H$10</f>
        <v>1674.41</v>
      </c>
      <c r="I33" s="45">
        <f>GEW!$E$12+($F33-GEW!$E$12)*SUM(Fasering!$D$5)</f>
        <v>1786.2247433333332</v>
      </c>
      <c r="J33" s="45">
        <f>GEW!$E$12+($F33-GEW!$E$12)*SUM(Fasering!$D$5:$D$6)</f>
        <v>2365.768696379133</v>
      </c>
      <c r="K33" s="45">
        <f>GEW!$E$12+($F33-GEW!$E$12)*SUM(Fasering!$D$5:$D$7)</f>
        <v>2698.2888604614373</v>
      </c>
      <c r="L33" s="45">
        <f>GEW!$E$12+($F33-GEW!$E$12)*SUM(Fasering!$D$5:$D$8)</f>
        <v>3030.8090245437425</v>
      </c>
      <c r="M33" s="45">
        <f>GEW!$E$12+($F33-GEW!$E$12)*SUM(Fasering!$D$5:$D$9)</f>
        <v>3363.3291886260467</v>
      </c>
      <c r="N33" s="45">
        <f>GEW!$E$12+($F33-GEW!$E$12)*SUM(Fasering!$D$5:$D$10)</f>
        <v>3695.1018434176958</v>
      </c>
      <c r="O33" s="75">
        <f>GEW!$E$12+($F33-GEW!$E$12)*SUM(Fasering!$D$5:$D$11)</f>
        <v>4027.6220075000001</v>
      </c>
      <c r="P33" s="125">
        <f t="shared" si="4"/>
        <v>0</v>
      </c>
      <c r="Q33" s="127">
        <f t="shared" si="5"/>
        <v>0</v>
      </c>
      <c r="R33" s="45">
        <f>$P33*SUM(Fasering!$D$5)</f>
        <v>0</v>
      </c>
      <c r="S33" s="45">
        <f>$P33*SUM(Fasering!$D$5:$D$6)</f>
        <v>0</v>
      </c>
      <c r="T33" s="45">
        <f>$P33*SUM(Fasering!$D$5:$D$7)</f>
        <v>0</v>
      </c>
      <c r="U33" s="45">
        <f>$P33*SUM(Fasering!$D$5:$D$8)</f>
        <v>0</v>
      </c>
      <c r="V33" s="45">
        <f>$P33*SUM(Fasering!$D$5:$D$9)</f>
        <v>0</v>
      </c>
      <c r="W33" s="45">
        <f>$P33*SUM(Fasering!$D$5:$D$10)</f>
        <v>0</v>
      </c>
      <c r="X33" s="75">
        <f>$P33*SUM(Fasering!$D$5:$D$11)</f>
        <v>0</v>
      </c>
      <c r="Y33" s="125">
        <f t="shared" si="6"/>
        <v>0</v>
      </c>
      <c r="Z33" s="127">
        <f t="shared" si="7"/>
        <v>0</v>
      </c>
      <c r="AA33" s="74">
        <f>$Y33*SUM(Fasering!$D$5)</f>
        <v>0</v>
      </c>
      <c r="AB33" s="45">
        <f>$Y33*SUM(Fasering!$D$5:$D$6)</f>
        <v>0</v>
      </c>
      <c r="AC33" s="45">
        <f>$Y33*SUM(Fasering!$D$5:$D$7)</f>
        <v>0</v>
      </c>
      <c r="AD33" s="45">
        <f>$Y33*SUM(Fasering!$D$5:$D$8)</f>
        <v>0</v>
      </c>
      <c r="AE33" s="45">
        <f>$Y33*SUM(Fasering!$D$5:$D$9)</f>
        <v>0</v>
      </c>
      <c r="AF33" s="45">
        <f>$Y33*SUM(Fasering!$D$5:$D$10)</f>
        <v>0</v>
      </c>
      <c r="AG33" s="75">
        <f>$Y33*SUM(Fasering!$D$5:$D$11)</f>
        <v>0</v>
      </c>
      <c r="AH33" s="5">
        <f>($AK$3+(I33+R33)*12*7.57%)*SUM(Fasering!$D$5)</f>
        <v>0</v>
      </c>
      <c r="AI33" s="9">
        <f>($AK$3+(J33+S33)*12*7.57%)*SUM(Fasering!$D$5:$D$6)</f>
        <v>589.05315504000293</v>
      </c>
      <c r="AJ33" s="9">
        <f>($AK$3+(K33+T33)*12*7.57%)*SUM(Fasering!$D$5:$D$7)</f>
        <v>1049.9434182813111</v>
      </c>
      <c r="AK33" s="9">
        <f>($AK$3+(L33+U33)*12*7.57%)*SUM(Fasering!$D$5:$D$8)</f>
        <v>1600.457667698505</v>
      </c>
      <c r="AL33" s="9">
        <f>($AK$3+(M33+V33)*12*7.57%)*SUM(Fasering!$D$5:$D$9)</f>
        <v>2240.5959032915825</v>
      </c>
      <c r="AM33" s="9">
        <f>($AK$3+(N33+W33)*12*7.57%)*SUM(Fasering!$D$5:$D$10)</f>
        <v>2968.6170994568988</v>
      </c>
      <c r="AN33" s="86">
        <f>($AK$3+(O33+X33)*12*7.57%)*SUM(Fasering!$D$5:$D$11)</f>
        <v>3787.8018316130006</v>
      </c>
      <c r="AO33" s="5">
        <f>($AK$3+(I33+AA33)*12*7.57%)*SUM(Fasering!$D$5)</f>
        <v>0</v>
      </c>
      <c r="AP33" s="9">
        <f>($AK$3+(J33+AB33)*12*7.57%)*SUM(Fasering!$D$5:$D$6)</f>
        <v>589.05315504000293</v>
      </c>
      <c r="AQ33" s="9">
        <f>($AK$3+(K33+AC33)*12*7.57%)*SUM(Fasering!$D$5:$D$7)</f>
        <v>1049.9434182813111</v>
      </c>
      <c r="AR33" s="9">
        <f>($AK$3+(L33+AD33)*12*7.57%)*SUM(Fasering!$D$5:$D$8)</f>
        <v>1600.457667698505</v>
      </c>
      <c r="AS33" s="9">
        <f>($AK$3+(M33+AE33)*12*7.57%)*SUM(Fasering!$D$5:$D$9)</f>
        <v>2240.5959032915825</v>
      </c>
      <c r="AT33" s="9">
        <f>($AK$3+(N33+AF33)*12*7.57%)*SUM(Fasering!$D$5:$D$10)</f>
        <v>2968.6170994568988</v>
      </c>
      <c r="AU33" s="86">
        <f>($AK$3+(O33+AG33)*12*7.57%)*SUM(Fasering!$D$5:$D$11)</f>
        <v>3787.8018316130006</v>
      </c>
    </row>
    <row r="34" spans="1:47" ht="15" x14ac:dyDescent="0.3">
      <c r="A34" s="32">
        <f t="shared" si="8"/>
        <v>24</v>
      </c>
      <c r="B34" s="125">
        <v>37839.919999999998</v>
      </c>
      <c r="C34" s="126"/>
      <c r="D34" s="125">
        <f t="shared" si="0"/>
        <v>49929.774439999994</v>
      </c>
      <c r="E34" s="127">
        <f t="shared" si="1"/>
        <v>1237.7267777064394</v>
      </c>
      <c r="F34" s="125">
        <f t="shared" si="2"/>
        <v>4160.8145366666658</v>
      </c>
      <c r="G34" s="127">
        <f t="shared" si="3"/>
        <v>103.14389814220327</v>
      </c>
      <c r="H34" s="45">
        <f>'L4'!$H$10</f>
        <v>1674.41</v>
      </c>
      <c r="I34" s="45">
        <f>GEW!$E$12+($F34-GEW!$E$12)*SUM(Fasering!$D$5)</f>
        <v>1786.2247433333332</v>
      </c>
      <c r="J34" s="45">
        <f>GEW!$E$12+($F34-GEW!$E$12)*SUM(Fasering!$D$5:$D$6)</f>
        <v>2400.2074485376515</v>
      </c>
      <c r="K34" s="45">
        <f>GEW!$E$12+($F34-GEW!$E$12)*SUM(Fasering!$D$5:$D$7)</f>
        <v>2752.4872520025369</v>
      </c>
      <c r="L34" s="45">
        <f>GEW!$E$12+($F34-GEW!$E$12)*SUM(Fasering!$D$5:$D$8)</f>
        <v>3104.7670554674228</v>
      </c>
      <c r="M34" s="45">
        <f>GEW!$E$12+($F34-GEW!$E$12)*SUM(Fasering!$D$5:$D$9)</f>
        <v>3457.0468589323082</v>
      </c>
      <c r="N34" s="45">
        <f>GEW!$E$12+($F34-GEW!$E$12)*SUM(Fasering!$D$5:$D$10)</f>
        <v>3808.5347332017805</v>
      </c>
      <c r="O34" s="75">
        <f>GEW!$E$12+($F34-GEW!$E$12)*SUM(Fasering!$D$5:$D$11)</f>
        <v>4160.8145366666658</v>
      </c>
      <c r="P34" s="125">
        <f t="shared" si="4"/>
        <v>0</v>
      </c>
      <c r="Q34" s="127">
        <f t="shared" si="5"/>
        <v>0</v>
      </c>
      <c r="R34" s="45">
        <f>$P34*SUM(Fasering!$D$5)</f>
        <v>0</v>
      </c>
      <c r="S34" s="45">
        <f>$P34*SUM(Fasering!$D$5:$D$6)</f>
        <v>0</v>
      </c>
      <c r="T34" s="45">
        <f>$P34*SUM(Fasering!$D$5:$D$7)</f>
        <v>0</v>
      </c>
      <c r="U34" s="45">
        <f>$P34*SUM(Fasering!$D$5:$D$8)</f>
        <v>0</v>
      </c>
      <c r="V34" s="45">
        <f>$P34*SUM(Fasering!$D$5:$D$9)</f>
        <v>0</v>
      </c>
      <c r="W34" s="45">
        <f>$P34*SUM(Fasering!$D$5:$D$10)</f>
        <v>0</v>
      </c>
      <c r="X34" s="75">
        <f>$P34*SUM(Fasering!$D$5:$D$11)</f>
        <v>0</v>
      </c>
      <c r="Y34" s="125">
        <f t="shared" si="6"/>
        <v>0</v>
      </c>
      <c r="Z34" s="127">
        <f t="shared" si="7"/>
        <v>0</v>
      </c>
      <c r="AA34" s="74">
        <f>$Y34*SUM(Fasering!$D$5)</f>
        <v>0</v>
      </c>
      <c r="AB34" s="45">
        <f>$Y34*SUM(Fasering!$D$5:$D$6)</f>
        <v>0</v>
      </c>
      <c r="AC34" s="45">
        <f>$Y34*SUM(Fasering!$D$5:$D$7)</f>
        <v>0</v>
      </c>
      <c r="AD34" s="45">
        <f>$Y34*SUM(Fasering!$D$5:$D$8)</f>
        <v>0</v>
      </c>
      <c r="AE34" s="45">
        <f>$Y34*SUM(Fasering!$D$5:$D$9)</f>
        <v>0</v>
      </c>
      <c r="AF34" s="45">
        <f>$Y34*SUM(Fasering!$D$5:$D$10)</f>
        <v>0</v>
      </c>
      <c r="AG34" s="75">
        <f>$Y34*SUM(Fasering!$D$5:$D$11)</f>
        <v>0</v>
      </c>
      <c r="AH34" s="5">
        <f>($AK$3+(I34+R34)*12*7.57%)*SUM(Fasering!$D$5)</f>
        <v>0</v>
      </c>
      <c r="AI34" s="9">
        <f>($AK$3+(J34+S34)*12*7.57%)*SUM(Fasering!$D$5:$D$6)</f>
        <v>597.14210360352263</v>
      </c>
      <c r="AJ34" s="9">
        <f>($AK$3+(K34+T34)*12*7.57%)*SUM(Fasering!$D$5:$D$7)</f>
        <v>1069.9775283713936</v>
      </c>
      <c r="AK34" s="9">
        <f>($AK$3+(L34+U34)*12*7.57%)*SUM(Fasering!$D$5:$D$8)</f>
        <v>1637.7627445990258</v>
      </c>
      <c r="AL34" s="9">
        <f>($AK$3+(M34+V34)*12*7.57%)*SUM(Fasering!$D$5:$D$9)</f>
        <v>2300.4977522864187</v>
      </c>
      <c r="AM34" s="9">
        <f>($AK$3+(N34+W34)*12*7.57%)*SUM(Fasering!$D$5:$D$10)</f>
        <v>3056.3727827635626</v>
      </c>
      <c r="AN34" s="86">
        <f>($AK$3+(O34+X34)*12*7.57%)*SUM(Fasering!$D$5:$D$11)</f>
        <v>3908.7939251079997</v>
      </c>
      <c r="AO34" s="5">
        <f>($AK$3+(I34+AA34)*12*7.57%)*SUM(Fasering!$D$5)</f>
        <v>0</v>
      </c>
      <c r="AP34" s="9">
        <f>($AK$3+(J34+AB34)*12*7.57%)*SUM(Fasering!$D$5:$D$6)</f>
        <v>597.14210360352263</v>
      </c>
      <c r="AQ34" s="9">
        <f>($AK$3+(K34+AC34)*12*7.57%)*SUM(Fasering!$D$5:$D$7)</f>
        <v>1069.9775283713936</v>
      </c>
      <c r="AR34" s="9">
        <f>($AK$3+(L34+AD34)*12*7.57%)*SUM(Fasering!$D$5:$D$8)</f>
        <v>1637.7627445990258</v>
      </c>
      <c r="AS34" s="9">
        <f>($AK$3+(M34+AE34)*12*7.57%)*SUM(Fasering!$D$5:$D$9)</f>
        <v>2300.4977522864187</v>
      </c>
      <c r="AT34" s="9">
        <f>($AK$3+(N34+AF34)*12*7.57%)*SUM(Fasering!$D$5:$D$10)</f>
        <v>3056.3727827635626</v>
      </c>
      <c r="AU34" s="86">
        <f>($AK$3+(O34+AG34)*12*7.57%)*SUM(Fasering!$D$5:$D$11)</f>
        <v>3908.7939251079997</v>
      </c>
    </row>
    <row r="35" spans="1:47" ht="15" x14ac:dyDescent="0.3">
      <c r="A35" s="32">
        <f t="shared" si="8"/>
        <v>25</v>
      </c>
      <c r="B35" s="125">
        <v>37853.1</v>
      </c>
      <c r="C35" s="126"/>
      <c r="D35" s="125">
        <f t="shared" si="0"/>
        <v>49947.165449999993</v>
      </c>
      <c r="E35" s="127">
        <f t="shared" si="1"/>
        <v>1238.1578895832661</v>
      </c>
      <c r="F35" s="125">
        <f t="shared" si="2"/>
        <v>4162.2637874999991</v>
      </c>
      <c r="G35" s="127">
        <f t="shared" si="3"/>
        <v>103.17982413193883</v>
      </c>
      <c r="H35" s="45">
        <f>'L4'!$H$10</f>
        <v>1674.41</v>
      </c>
      <c r="I35" s="45">
        <f>GEW!$E$12+($F35-GEW!$E$12)*SUM(Fasering!$D$5)</f>
        <v>1786.2247433333332</v>
      </c>
      <c r="J35" s="45">
        <f>GEW!$E$12+($F35-GEW!$E$12)*SUM(Fasering!$D$5:$D$6)</f>
        <v>2400.5821721845177</v>
      </c>
      <c r="K35" s="45">
        <f>GEW!$E$12+($F35-GEW!$E$12)*SUM(Fasering!$D$5:$D$7)</f>
        <v>2753.0769777521546</v>
      </c>
      <c r="L35" s="45">
        <f>GEW!$E$12+($F35-GEW!$E$12)*SUM(Fasering!$D$5:$D$8)</f>
        <v>3105.5717833197914</v>
      </c>
      <c r="M35" s="45">
        <f>GEW!$E$12+($F35-GEW!$E$12)*SUM(Fasering!$D$5:$D$9)</f>
        <v>3458.0665888874282</v>
      </c>
      <c r="N35" s="45">
        <f>GEW!$E$12+($F35-GEW!$E$12)*SUM(Fasering!$D$5:$D$10)</f>
        <v>3809.7689819323623</v>
      </c>
      <c r="O35" s="75">
        <f>GEW!$E$12+($F35-GEW!$E$12)*SUM(Fasering!$D$5:$D$11)</f>
        <v>4162.2637874999991</v>
      </c>
      <c r="P35" s="125">
        <f t="shared" si="4"/>
        <v>0</v>
      </c>
      <c r="Q35" s="127">
        <f t="shared" si="5"/>
        <v>0</v>
      </c>
      <c r="R35" s="45">
        <f>$P35*SUM(Fasering!$D$5)</f>
        <v>0</v>
      </c>
      <c r="S35" s="45">
        <f>$P35*SUM(Fasering!$D$5:$D$6)</f>
        <v>0</v>
      </c>
      <c r="T35" s="45">
        <f>$P35*SUM(Fasering!$D$5:$D$7)</f>
        <v>0</v>
      </c>
      <c r="U35" s="45">
        <f>$P35*SUM(Fasering!$D$5:$D$8)</f>
        <v>0</v>
      </c>
      <c r="V35" s="45">
        <f>$P35*SUM(Fasering!$D$5:$D$9)</f>
        <v>0</v>
      </c>
      <c r="W35" s="45">
        <f>$P35*SUM(Fasering!$D$5:$D$10)</f>
        <v>0</v>
      </c>
      <c r="X35" s="75">
        <f>$P35*SUM(Fasering!$D$5:$D$11)</f>
        <v>0</v>
      </c>
      <c r="Y35" s="125">
        <f t="shared" si="6"/>
        <v>0</v>
      </c>
      <c r="Z35" s="127">
        <f t="shared" si="7"/>
        <v>0</v>
      </c>
      <c r="AA35" s="74">
        <f>$Y35*SUM(Fasering!$D$5)</f>
        <v>0</v>
      </c>
      <c r="AB35" s="45">
        <f>$Y35*SUM(Fasering!$D$5:$D$6)</f>
        <v>0</v>
      </c>
      <c r="AC35" s="45">
        <f>$Y35*SUM(Fasering!$D$5:$D$7)</f>
        <v>0</v>
      </c>
      <c r="AD35" s="45">
        <f>$Y35*SUM(Fasering!$D$5:$D$8)</f>
        <v>0</v>
      </c>
      <c r="AE35" s="45">
        <f>$Y35*SUM(Fasering!$D$5:$D$9)</f>
        <v>0</v>
      </c>
      <c r="AF35" s="45">
        <f>$Y35*SUM(Fasering!$D$5:$D$10)</f>
        <v>0</v>
      </c>
      <c r="AG35" s="75">
        <f>$Y35*SUM(Fasering!$D$5:$D$11)</f>
        <v>0</v>
      </c>
      <c r="AH35" s="5">
        <f>($AK$3+(I35+R35)*12*7.57%)*SUM(Fasering!$D$5)</f>
        <v>0</v>
      </c>
      <c r="AI35" s="9">
        <f>($AK$3+(J35+S35)*12*7.57%)*SUM(Fasering!$D$5:$D$6)</f>
        <v>597.23011841576329</v>
      </c>
      <c r="AJ35" s="9">
        <f>($AK$3+(K35+T35)*12*7.57%)*SUM(Fasering!$D$5:$D$7)</f>
        <v>1070.1955169547234</v>
      </c>
      <c r="AK35" s="9">
        <f>($AK$3+(L35+U35)*12*7.57%)*SUM(Fasering!$D$5:$D$8)</f>
        <v>1638.1686563579201</v>
      </c>
      <c r="AL35" s="9">
        <f>($AK$3+(M35+V35)*12*7.57%)*SUM(Fasering!$D$5:$D$9)</f>
        <v>2301.1495366253539</v>
      </c>
      <c r="AM35" s="9">
        <f>($AK$3+(N35+W35)*12*7.57%)*SUM(Fasering!$D$5:$D$10)</f>
        <v>3057.3276411025222</v>
      </c>
      <c r="AN35" s="86">
        <f>($AK$3+(O35+X35)*12*7.57%)*SUM(Fasering!$D$5:$D$11)</f>
        <v>3910.1104245649994</v>
      </c>
      <c r="AO35" s="5">
        <f>($AK$3+(I35+AA35)*12*7.57%)*SUM(Fasering!$D$5)</f>
        <v>0</v>
      </c>
      <c r="AP35" s="9">
        <f>($AK$3+(J35+AB35)*12*7.57%)*SUM(Fasering!$D$5:$D$6)</f>
        <v>597.23011841576329</v>
      </c>
      <c r="AQ35" s="9">
        <f>($AK$3+(K35+AC35)*12*7.57%)*SUM(Fasering!$D$5:$D$7)</f>
        <v>1070.1955169547234</v>
      </c>
      <c r="AR35" s="9">
        <f>($AK$3+(L35+AD35)*12*7.57%)*SUM(Fasering!$D$5:$D$8)</f>
        <v>1638.1686563579201</v>
      </c>
      <c r="AS35" s="9">
        <f>($AK$3+(M35+AE35)*12*7.57%)*SUM(Fasering!$D$5:$D$9)</f>
        <v>2301.1495366253539</v>
      </c>
      <c r="AT35" s="9">
        <f>($AK$3+(N35+AF35)*12*7.57%)*SUM(Fasering!$D$5:$D$10)</f>
        <v>3057.3276411025222</v>
      </c>
      <c r="AU35" s="86">
        <f>($AK$3+(O35+AG35)*12*7.57%)*SUM(Fasering!$D$5:$D$11)</f>
        <v>3910.1104245649994</v>
      </c>
    </row>
    <row r="36" spans="1:47" ht="15" x14ac:dyDescent="0.3">
      <c r="A36" s="32">
        <f t="shared" si="8"/>
        <v>26</v>
      </c>
      <c r="B36" s="125">
        <v>37853.1</v>
      </c>
      <c r="C36" s="126"/>
      <c r="D36" s="125">
        <f t="shared" si="0"/>
        <v>49947.165449999993</v>
      </c>
      <c r="E36" s="127">
        <f t="shared" si="1"/>
        <v>1238.1578895832661</v>
      </c>
      <c r="F36" s="125">
        <f t="shared" si="2"/>
        <v>4162.2637874999991</v>
      </c>
      <c r="G36" s="127">
        <f t="shared" si="3"/>
        <v>103.17982413193883</v>
      </c>
      <c r="H36" s="45">
        <f>'L4'!$H$10</f>
        <v>1674.41</v>
      </c>
      <c r="I36" s="45">
        <f>GEW!$E$12+($F36-GEW!$E$12)*SUM(Fasering!$D$5)</f>
        <v>1786.2247433333332</v>
      </c>
      <c r="J36" s="45">
        <f>GEW!$E$12+($F36-GEW!$E$12)*SUM(Fasering!$D$5:$D$6)</f>
        <v>2400.5821721845177</v>
      </c>
      <c r="K36" s="45">
        <f>GEW!$E$12+($F36-GEW!$E$12)*SUM(Fasering!$D$5:$D$7)</f>
        <v>2753.0769777521546</v>
      </c>
      <c r="L36" s="45">
        <f>GEW!$E$12+($F36-GEW!$E$12)*SUM(Fasering!$D$5:$D$8)</f>
        <v>3105.5717833197914</v>
      </c>
      <c r="M36" s="45">
        <f>GEW!$E$12+($F36-GEW!$E$12)*SUM(Fasering!$D$5:$D$9)</f>
        <v>3458.0665888874282</v>
      </c>
      <c r="N36" s="45">
        <f>GEW!$E$12+($F36-GEW!$E$12)*SUM(Fasering!$D$5:$D$10)</f>
        <v>3809.7689819323623</v>
      </c>
      <c r="O36" s="75">
        <f>GEW!$E$12+($F36-GEW!$E$12)*SUM(Fasering!$D$5:$D$11)</f>
        <v>4162.2637874999991</v>
      </c>
      <c r="P36" s="125">
        <f t="shared" si="4"/>
        <v>0</v>
      </c>
      <c r="Q36" s="127">
        <f t="shared" si="5"/>
        <v>0</v>
      </c>
      <c r="R36" s="45">
        <f>$P36*SUM(Fasering!$D$5)</f>
        <v>0</v>
      </c>
      <c r="S36" s="45">
        <f>$P36*SUM(Fasering!$D$5:$D$6)</f>
        <v>0</v>
      </c>
      <c r="T36" s="45">
        <f>$P36*SUM(Fasering!$D$5:$D$7)</f>
        <v>0</v>
      </c>
      <c r="U36" s="45">
        <f>$P36*SUM(Fasering!$D$5:$D$8)</f>
        <v>0</v>
      </c>
      <c r="V36" s="45">
        <f>$P36*SUM(Fasering!$D$5:$D$9)</f>
        <v>0</v>
      </c>
      <c r="W36" s="45">
        <f>$P36*SUM(Fasering!$D$5:$D$10)</f>
        <v>0</v>
      </c>
      <c r="X36" s="75">
        <f>$P36*SUM(Fasering!$D$5:$D$11)</f>
        <v>0</v>
      </c>
      <c r="Y36" s="125">
        <f t="shared" si="6"/>
        <v>0</v>
      </c>
      <c r="Z36" s="127">
        <f t="shared" si="7"/>
        <v>0</v>
      </c>
      <c r="AA36" s="74">
        <f>$Y36*SUM(Fasering!$D$5)</f>
        <v>0</v>
      </c>
      <c r="AB36" s="45">
        <f>$Y36*SUM(Fasering!$D$5:$D$6)</f>
        <v>0</v>
      </c>
      <c r="AC36" s="45">
        <f>$Y36*SUM(Fasering!$D$5:$D$7)</f>
        <v>0</v>
      </c>
      <c r="AD36" s="45">
        <f>$Y36*SUM(Fasering!$D$5:$D$8)</f>
        <v>0</v>
      </c>
      <c r="AE36" s="45">
        <f>$Y36*SUM(Fasering!$D$5:$D$9)</f>
        <v>0</v>
      </c>
      <c r="AF36" s="45">
        <f>$Y36*SUM(Fasering!$D$5:$D$10)</f>
        <v>0</v>
      </c>
      <c r="AG36" s="75">
        <f>$Y36*SUM(Fasering!$D$5:$D$11)</f>
        <v>0</v>
      </c>
      <c r="AH36" s="5">
        <f>($AK$3+(I36+R36)*12*7.57%)*SUM(Fasering!$D$5)</f>
        <v>0</v>
      </c>
      <c r="AI36" s="9">
        <f>($AK$3+(J36+S36)*12*7.57%)*SUM(Fasering!$D$5:$D$6)</f>
        <v>597.23011841576329</v>
      </c>
      <c r="AJ36" s="9">
        <f>($AK$3+(K36+T36)*12*7.57%)*SUM(Fasering!$D$5:$D$7)</f>
        <v>1070.1955169547234</v>
      </c>
      <c r="AK36" s="9">
        <f>($AK$3+(L36+U36)*12*7.57%)*SUM(Fasering!$D$5:$D$8)</f>
        <v>1638.1686563579201</v>
      </c>
      <c r="AL36" s="9">
        <f>($AK$3+(M36+V36)*12*7.57%)*SUM(Fasering!$D$5:$D$9)</f>
        <v>2301.1495366253539</v>
      </c>
      <c r="AM36" s="9">
        <f>($AK$3+(N36+W36)*12*7.57%)*SUM(Fasering!$D$5:$D$10)</f>
        <v>3057.3276411025222</v>
      </c>
      <c r="AN36" s="86">
        <f>($AK$3+(O36+X36)*12*7.57%)*SUM(Fasering!$D$5:$D$11)</f>
        <v>3910.1104245649994</v>
      </c>
      <c r="AO36" s="5">
        <f>($AK$3+(I36+AA36)*12*7.57%)*SUM(Fasering!$D$5)</f>
        <v>0</v>
      </c>
      <c r="AP36" s="9">
        <f>($AK$3+(J36+AB36)*12*7.57%)*SUM(Fasering!$D$5:$D$6)</f>
        <v>597.23011841576329</v>
      </c>
      <c r="AQ36" s="9">
        <f>($AK$3+(K36+AC36)*12*7.57%)*SUM(Fasering!$D$5:$D$7)</f>
        <v>1070.1955169547234</v>
      </c>
      <c r="AR36" s="9">
        <f>($AK$3+(L36+AD36)*12*7.57%)*SUM(Fasering!$D$5:$D$8)</f>
        <v>1638.1686563579201</v>
      </c>
      <c r="AS36" s="9">
        <f>($AK$3+(M36+AE36)*12*7.57%)*SUM(Fasering!$D$5:$D$9)</f>
        <v>2301.1495366253539</v>
      </c>
      <c r="AT36" s="9">
        <f>($AK$3+(N36+AF36)*12*7.57%)*SUM(Fasering!$D$5:$D$10)</f>
        <v>3057.3276411025222</v>
      </c>
      <c r="AU36" s="86">
        <f>($AK$3+(O36+AG36)*12*7.57%)*SUM(Fasering!$D$5:$D$11)</f>
        <v>3910.1104245649994</v>
      </c>
    </row>
    <row r="37" spans="1:47" ht="15" x14ac:dyDescent="0.3">
      <c r="A37" s="32">
        <f t="shared" si="8"/>
        <v>27</v>
      </c>
      <c r="B37" s="125">
        <v>37866.239999999998</v>
      </c>
      <c r="C37" s="126"/>
      <c r="D37" s="125">
        <f t="shared" si="0"/>
        <v>49964.503679999994</v>
      </c>
      <c r="E37" s="127">
        <f t="shared" si="1"/>
        <v>1238.5876930780689</v>
      </c>
      <c r="F37" s="125">
        <f t="shared" si="2"/>
        <v>4163.7086399999998</v>
      </c>
      <c r="G37" s="127">
        <f t="shared" si="3"/>
        <v>103.21564108983908</v>
      </c>
      <c r="H37" s="45">
        <f>'L4'!$H$10</f>
        <v>1674.41</v>
      </c>
      <c r="I37" s="45">
        <f>GEW!$E$12+($F37-GEW!$E$12)*SUM(Fasering!$D$5)</f>
        <v>1786.2247433333332</v>
      </c>
      <c r="J37" s="45">
        <f>GEW!$E$12+($F37-GEW!$E$12)*SUM(Fasering!$D$5:$D$6)</f>
        <v>2400.9557585820767</v>
      </c>
      <c r="K37" s="45">
        <f>GEW!$E$12+($F37-GEW!$E$12)*SUM(Fasering!$D$5:$D$7)</f>
        <v>2753.6649137422892</v>
      </c>
      <c r="L37" s="45">
        <f>GEW!$E$12+($F37-GEW!$E$12)*SUM(Fasering!$D$5:$D$8)</f>
        <v>3106.3740689025021</v>
      </c>
      <c r="M37" s="45">
        <f>GEW!$E$12+($F37-GEW!$E$12)*SUM(Fasering!$D$5:$D$9)</f>
        <v>3459.0832240627151</v>
      </c>
      <c r="N37" s="45">
        <f>GEW!$E$12+($F37-GEW!$E$12)*SUM(Fasering!$D$5:$D$10)</f>
        <v>3810.9994848397873</v>
      </c>
      <c r="O37" s="75">
        <f>GEW!$E$12+($F37-GEW!$E$12)*SUM(Fasering!$D$5:$D$11)</f>
        <v>4163.7086399999998</v>
      </c>
      <c r="P37" s="125">
        <f t="shared" si="4"/>
        <v>0</v>
      </c>
      <c r="Q37" s="127">
        <f t="shared" si="5"/>
        <v>0</v>
      </c>
      <c r="R37" s="45">
        <f>$P37*SUM(Fasering!$D$5)</f>
        <v>0</v>
      </c>
      <c r="S37" s="45">
        <f>$P37*SUM(Fasering!$D$5:$D$6)</f>
        <v>0</v>
      </c>
      <c r="T37" s="45">
        <f>$P37*SUM(Fasering!$D$5:$D$7)</f>
        <v>0</v>
      </c>
      <c r="U37" s="45">
        <f>$P37*SUM(Fasering!$D$5:$D$8)</f>
        <v>0</v>
      </c>
      <c r="V37" s="45">
        <f>$P37*SUM(Fasering!$D$5:$D$9)</f>
        <v>0</v>
      </c>
      <c r="W37" s="45">
        <f>$P37*SUM(Fasering!$D$5:$D$10)</f>
        <v>0</v>
      </c>
      <c r="X37" s="75">
        <f>$P37*SUM(Fasering!$D$5:$D$11)</f>
        <v>0</v>
      </c>
      <c r="Y37" s="125">
        <f t="shared" si="6"/>
        <v>0</v>
      </c>
      <c r="Z37" s="127">
        <f t="shared" si="7"/>
        <v>0</v>
      </c>
      <c r="AA37" s="74">
        <f>$Y37*SUM(Fasering!$D$5)</f>
        <v>0</v>
      </c>
      <c r="AB37" s="45">
        <f>$Y37*SUM(Fasering!$D$5:$D$6)</f>
        <v>0</v>
      </c>
      <c r="AC37" s="45">
        <f>$Y37*SUM(Fasering!$D$5:$D$7)</f>
        <v>0</v>
      </c>
      <c r="AD37" s="45">
        <f>$Y37*SUM(Fasering!$D$5:$D$8)</f>
        <v>0</v>
      </c>
      <c r="AE37" s="45">
        <f>$Y37*SUM(Fasering!$D$5:$D$9)</f>
        <v>0</v>
      </c>
      <c r="AF37" s="45">
        <f>$Y37*SUM(Fasering!$D$5:$D$10)</f>
        <v>0</v>
      </c>
      <c r="AG37" s="75">
        <f>$Y37*SUM(Fasering!$D$5:$D$11)</f>
        <v>0</v>
      </c>
      <c r="AH37" s="5">
        <f>($AK$3+(I37+R37)*12*7.57%)*SUM(Fasering!$D$5)</f>
        <v>0</v>
      </c>
      <c r="AI37" s="9">
        <f>($AK$3+(J37+S37)*12*7.57%)*SUM(Fasering!$D$5:$D$6)</f>
        <v>597.31786611173015</v>
      </c>
      <c r="AJ37" s="9">
        <f>($AK$3+(K37+T37)*12*7.57%)*SUM(Fasering!$D$5:$D$7)</f>
        <v>1070.4128439642038</v>
      </c>
      <c r="AK37" s="9">
        <f>($AK$3+(L37+U37)*12*7.57%)*SUM(Fasering!$D$5:$D$8)</f>
        <v>1638.5733362146636</v>
      </c>
      <c r="AL37" s="9">
        <f>($AK$3+(M37+V37)*12*7.57%)*SUM(Fasering!$D$5:$D$9)</f>
        <v>2301.7993428631089</v>
      </c>
      <c r="AM37" s="9">
        <f>($AK$3+(N37+W37)*12*7.57%)*SUM(Fasering!$D$5:$D$10)</f>
        <v>3058.2796015406052</v>
      </c>
      <c r="AN37" s="86">
        <f>($AK$3+(O37+X37)*12*7.57%)*SUM(Fasering!$D$5:$D$11)</f>
        <v>3911.4229285759998</v>
      </c>
      <c r="AO37" s="5">
        <f>($AK$3+(I37+AA37)*12*7.57%)*SUM(Fasering!$D$5)</f>
        <v>0</v>
      </c>
      <c r="AP37" s="9">
        <f>($AK$3+(J37+AB37)*12*7.57%)*SUM(Fasering!$D$5:$D$6)</f>
        <v>597.31786611173015</v>
      </c>
      <c r="AQ37" s="9">
        <f>($AK$3+(K37+AC37)*12*7.57%)*SUM(Fasering!$D$5:$D$7)</f>
        <v>1070.4128439642038</v>
      </c>
      <c r="AR37" s="9">
        <f>($AK$3+(L37+AD37)*12*7.57%)*SUM(Fasering!$D$5:$D$8)</f>
        <v>1638.5733362146636</v>
      </c>
      <c r="AS37" s="9">
        <f>($AK$3+(M37+AE37)*12*7.57%)*SUM(Fasering!$D$5:$D$9)</f>
        <v>2301.7993428631089</v>
      </c>
      <c r="AT37" s="9">
        <f>($AK$3+(N37+AF37)*12*7.57%)*SUM(Fasering!$D$5:$D$10)</f>
        <v>3058.2796015406052</v>
      </c>
      <c r="AU37" s="86">
        <f>($AK$3+(O37+AG37)*12*7.57%)*SUM(Fasering!$D$5:$D$11)</f>
        <v>3911.4229285759998</v>
      </c>
    </row>
    <row r="38" spans="1:47" ht="15" x14ac:dyDescent="0.3">
      <c r="A38" s="35"/>
      <c r="B38" s="128"/>
      <c r="C38" s="129"/>
      <c r="D38" s="128"/>
      <c r="E38" s="129"/>
      <c r="F38" s="128"/>
      <c r="G38" s="129"/>
      <c r="H38" s="46"/>
      <c r="I38" s="46"/>
      <c r="J38" s="46"/>
      <c r="K38" s="46"/>
      <c r="L38" s="46"/>
      <c r="M38" s="46"/>
      <c r="N38" s="46"/>
      <c r="O38" s="73"/>
      <c r="P38" s="128"/>
      <c r="Q38" s="129"/>
      <c r="R38" s="46"/>
      <c r="S38" s="46"/>
      <c r="T38" s="46"/>
      <c r="U38" s="46"/>
      <c r="V38" s="46"/>
      <c r="W38" s="46"/>
      <c r="X38" s="73"/>
      <c r="Y38" s="128"/>
      <c r="Z38" s="129"/>
      <c r="AA38" s="72"/>
      <c r="AB38" s="46"/>
      <c r="AC38" s="46"/>
      <c r="AD38" s="46"/>
      <c r="AE38" s="46"/>
      <c r="AF38" s="46"/>
      <c r="AG38" s="73"/>
      <c r="AH38" s="87"/>
      <c r="AI38" s="88"/>
      <c r="AJ38" s="88"/>
      <c r="AK38" s="88"/>
      <c r="AL38" s="88"/>
      <c r="AM38" s="88"/>
      <c r="AN38" s="89"/>
      <c r="AO38" s="87"/>
      <c r="AP38" s="88"/>
      <c r="AQ38" s="88"/>
      <c r="AR38" s="88"/>
      <c r="AS38" s="88"/>
      <c r="AT38" s="88"/>
      <c r="AU38" s="89"/>
    </row>
    <row r="39" spans="1:47" ht="15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</sheetData>
  <mergeCells count="169">
    <mergeCell ref="AH6:AN6"/>
    <mergeCell ref="AO6:AU6"/>
    <mergeCell ref="AA6:AG6"/>
    <mergeCell ref="B7:C7"/>
    <mergeCell ref="D7:E7"/>
    <mergeCell ref="F7:G7"/>
    <mergeCell ref="P7:Q7"/>
    <mergeCell ref="Y7:Z7"/>
    <mergeCell ref="B6:E6"/>
    <mergeCell ref="F6:G6"/>
    <mergeCell ref="P6:Q6"/>
    <mergeCell ref="R6:X6"/>
    <mergeCell ref="Y6:Z6"/>
    <mergeCell ref="H6:O6"/>
    <mergeCell ref="B8:C8"/>
    <mergeCell ref="D8:E8"/>
    <mergeCell ref="F8:G8"/>
    <mergeCell ref="P8:Q8"/>
    <mergeCell ref="Y8:Z8"/>
    <mergeCell ref="B9:C9"/>
    <mergeCell ref="D9:E9"/>
    <mergeCell ref="F9:G9"/>
    <mergeCell ref="P9:Q9"/>
    <mergeCell ref="Y9:Z9"/>
    <mergeCell ref="B10:C10"/>
    <mergeCell ref="D10:E10"/>
    <mergeCell ref="F10:G10"/>
    <mergeCell ref="P10:Q10"/>
    <mergeCell ref="Y10:Z10"/>
    <mergeCell ref="B11:C11"/>
    <mergeCell ref="D11:E11"/>
    <mergeCell ref="F11:G11"/>
    <mergeCell ref="P11:Q11"/>
    <mergeCell ref="Y11:Z11"/>
    <mergeCell ref="B12:C12"/>
    <mergeCell ref="D12:E12"/>
    <mergeCell ref="F12:G12"/>
    <mergeCell ref="P12:Q12"/>
    <mergeCell ref="Y12:Z12"/>
    <mergeCell ref="B13:C13"/>
    <mergeCell ref="D13:E13"/>
    <mergeCell ref="F13:G13"/>
    <mergeCell ref="P13:Q13"/>
    <mergeCell ref="Y13:Z13"/>
    <mergeCell ref="B14:C14"/>
    <mergeCell ref="D14:E14"/>
    <mergeCell ref="F14:G14"/>
    <mergeCell ref="P14:Q14"/>
    <mergeCell ref="Y14:Z14"/>
    <mergeCell ref="B15:C15"/>
    <mergeCell ref="D15:E15"/>
    <mergeCell ref="F15:G15"/>
    <mergeCell ref="P15:Q15"/>
    <mergeCell ref="Y15:Z15"/>
    <mergeCell ref="B16:C16"/>
    <mergeCell ref="D16:E16"/>
    <mergeCell ref="F16:G16"/>
    <mergeCell ref="P16:Q16"/>
    <mergeCell ref="Y16:Z16"/>
    <mergeCell ref="B17:C17"/>
    <mergeCell ref="D17:E17"/>
    <mergeCell ref="F17:G17"/>
    <mergeCell ref="P17:Q17"/>
    <mergeCell ref="Y17:Z17"/>
    <mergeCell ref="B18:C18"/>
    <mergeCell ref="D18:E18"/>
    <mergeCell ref="F18:G18"/>
    <mergeCell ref="P18:Q18"/>
    <mergeCell ref="Y18:Z18"/>
    <mergeCell ref="B19:C19"/>
    <mergeCell ref="D19:E19"/>
    <mergeCell ref="F19:G19"/>
    <mergeCell ref="P19:Q19"/>
    <mergeCell ref="Y19:Z19"/>
    <mergeCell ref="B20:C20"/>
    <mergeCell ref="D20:E20"/>
    <mergeCell ref="F20:G20"/>
    <mergeCell ref="P20:Q20"/>
    <mergeCell ref="Y20:Z20"/>
    <mergeCell ref="B21:C21"/>
    <mergeCell ref="D21:E21"/>
    <mergeCell ref="F21:G21"/>
    <mergeCell ref="P21:Q21"/>
    <mergeCell ref="Y21:Z21"/>
    <mergeCell ref="B22:C22"/>
    <mergeCell ref="D22:E22"/>
    <mergeCell ref="F22:G22"/>
    <mergeCell ref="P22:Q22"/>
    <mergeCell ref="Y22:Z22"/>
    <mergeCell ref="B23:C23"/>
    <mergeCell ref="D23:E23"/>
    <mergeCell ref="F23:G23"/>
    <mergeCell ref="P23:Q23"/>
    <mergeCell ref="Y23:Z23"/>
    <mergeCell ref="B24:C24"/>
    <mergeCell ref="D24:E24"/>
    <mergeCell ref="F24:G24"/>
    <mergeCell ref="P24:Q24"/>
    <mergeCell ref="Y24:Z24"/>
    <mergeCell ref="B25:C25"/>
    <mergeCell ref="D25:E25"/>
    <mergeCell ref="F25:G25"/>
    <mergeCell ref="P25:Q25"/>
    <mergeCell ref="Y25:Z25"/>
    <mergeCell ref="B26:C26"/>
    <mergeCell ref="D26:E26"/>
    <mergeCell ref="F26:G26"/>
    <mergeCell ref="P26:Q26"/>
    <mergeCell ref="Y26:Z26"/>
    <mergeCell ref="B27:C27"/>
    <mergeCell ref="D27:E27"/>
    <mergeCell ref="F27:G27"/>
    <mergeCell ref="P27:Q27"/>
    <mergeCell ref="Y27:Z27"/>
    <mergeCell ref="B28:C28"/>
    <mergeCell ref="D28:E28"/>
    <mergeCell ref="F28:G28"/>
    <mergeCell ref="P28:Q28"/>
    <mergeCell ref="Y28:Z28"/>
    <mergeCell ref="B29:C29"/>
    <mergeCell ref="D29:E29"/>
    <mergeCell ref="F29:G29"/>
    <mergeCell ref="P29:Q29"/>
    <mergeCell ref="Y29:Z29"/>
    <mergeCell ref="B30:C30"/>
    <mergeCell ref="D30:E30"/>
    <mergeCell ref="F30:G30"/>
    <mergeCell ref="P30:Q30"/>
    <mergeCell ref="Y30:Z30"/>
    <mergeCell ref="B31:C31"/>
    <mergeCell ref="D31:E31"/>
    <mergeCell ref="F31:G31"/>
    <mergeCell ref="P31:Q31"/>
    <mergeCell ref="Y31:Z31"/>
    <mergeCell ref="B32:C32"/>
    <mergeCell ref="D32:E32"/>
    <mergeCell ref="F32:G32"/>
    <mergeCell ref="P32:Q32"/>
    <mergeCell ref="Y32:Z32"/>
    <mergeCell ref="B33:C33"/>
    <mergeCell ref="D33:E33"/>
    <mergeCell ref="F33:G33"/>
    <mergeCell ref="P33:Q33"/>
    <mergeCell ref="Y33:Z33"/>
    <mergeCell ref="B34:C34"/>
    <mergeCell ref="D34:E34"/>
    <mergeCell ref="F34:G34"/>
    <mergeCell ref="P34:Q34"/>
    <mergeCell ref="Y34:Z34"/>
    <mergeCell ref="B35:C35"/>
    <mergeCell ref="D35:E35"/>
    <mergeCell ref="F35:G35"/>
    <mergeCell ref="P35:Q35"/>
    <mergeCell ref="Y35:Z35"/>
    <mergeCell ref="B38:C38"/>
    <mergeCell ref="D38:E38"/>
    <mergeCell ref="F38:G38"/>
    <mergeCell ref="P38:Q38"/>
    <mergeCell ref="Y38:Z38"/>
    <mergeCell ref="B36:C36"/>
    <mergeCell ref="D36:E36"/>
    <mergeCell ref="F36:G36"/>
    <mergeCell ref="P36:Q36"/>
    <mergeCell ref="Y36:Z36"/>
    <mergeCell ref="B37:C37"/>
    <mergeCell ref="D37:E37"/>
    <mergeCell ref="F37:G37"/>
    <mergeCell ref="P37:Q37"/>
    <mergeCell ref="Y37:Z37"/>
  </mergeCells>
  <pageMargins left="0.74803149606299213" right="0.74803149606299213" top="0.98425196850393704" bottom="0.98425196850393704" header="0.51181102362204722" footer="0.51181102362204722"/>
  <pageSetup paperSize="9" scale="71" orientation="landscape" r:id="rId1"/>
  <headerFooter alignWithMargins="0"/>
  <colBreaks count="3" manualBreakCount="3">
    <brk id="15" max="37" man="1"/>
    <brk id="24" max="1048575" man="1"/>
    <brk id="33" max="37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8"/>
  <sheetViews>
    <sheetView zoomScale="80" zoomScaleNormal="80" workbookViewId="0"/>
  </sheetViews>
  <sheetFormatPr defaultRowHeight="15" x14ac:dyDescent="0.3"/>
  <cols>
    <col min="1" max="1" width="5" style="23" bestFit="1" customWidth="1"/>
    <col min="2" max="3" width="7.75" style="23" customWidth="1"/>
    <col min="4" max="4" width="8.875" style="23" bestFit="1" customWidth="1"/>
    <col min="5" max="7" width="7.75" style="23" customWidth="1"/>
    <col min="8" max="15" width="11.25" style="23" customWidth="1"/>
    <col min="16" max="17" width="7.75" style="23" customWidth="1"/>
    <col min="18" max="24" width="11.25" style="23" customWidth="1"/>
    <col min="25" max="26" width="7.75" style="23" customWidth="1"/>
    <col min="27" max="33" width="11.25" style="23" customWidth="1"/>
    <col min="34" max="43" width="11.25" customWidth="1"/>
    <col min="44" max="44" width="11.25" style="23" customWidth="1"/>
    <col min="45" max="47" width="11.25" customWidth="1"/>
  </cols>
  <sheetData>
    <row r="1" spans="1:47" ht="16.5" x14ac:dyDescent="0.3">
      <c r="A1" s="21" t="s">
        <v>45</v>
      </c>
      <c r="B1" s="21" t="s">
        <v>19</v>
      </c>
      <c r="C1" s="21" t="s">
        <v>127</v>
      </c>
      <c r="D1" s="21"/>
      <c r="E1" s="21"/>
      <c r="G1" s="21"/>
      <c r="H1" s="21"/>
      <c r="I1" s="21"/>
      <c r="J1" s="21"/>
      <c r="K1" s="21"/>
      <c r="L1" s="104">
        <f>D8</f>
        <v>42917</v>
      </c>
      <c r="O1" s="24" t="s">
        <v>46</v>
      </c>
      <c r="AR1"/>
    </row>
    <row r="2" spans="1:47" ht="16.5" x14ac:dyDescent="0.3">
      <c r="A2" s="21"/>
      <c r="B2" s="21"/>
      <c r="C2"/>
      <c r="D2"/>
      <c r="E2"/>
      <c r="F2"/>
      <c r="G2"/>
      <c r="H2"/>
      <c r="I2"/>
      <c r="J2"/>
      <c r="K2"/>
      <c r="L2"/>
      <c r="M2"/>
      <c r="AH2" s="80" t="str">
        <f>'L4'!$AH$2</f>
        <v>Berekening eindejaarspremie 2015:</v>
      </c>
      <c r="AR2"/>
    </row>
    <row r="3" spans="1:47" ht="16.5" x14ac:dyDescent="0.3">
      <c r="A3" s="21"/>
      <c r="B3" s="21"/>
      <c r="C3"/>
      <c r="D3"/>
      <c r="E3"/>
      <c r="F3"/>
      <c r="G3"/>
      <c r="H3"/>
      <c r="I3"/>
      <c r="J3"/>
      <c r="K3"/>
      <c r="L3"/>
      <c r="M3"/>
      <c r="N3" s="23" t="s">
        <v>21</v>
      </c>
      <c r="O3" s="25">
        <f>'L4'!O3</f>
        <v>1.3194999999999999</v>
      </c>
      <c r="AH3" s="81" t="s">
        <v>94</v>
      </c>
      <c r="AK3" s="82">
        <f>'L4'!$AK$3</f>
        <v>129.11000000000001</v>
      </c>
      <c r="AR3"/>
    </row>
    <row r="4" spans="1:47" x14ac:dyDescent="0.3">
      <c r="A4" s="24"/>
      <c r="C4"/>
      <c r="D4"/>
      <c r="E4"/>
      <c r="F4"/>
      <c r="G4"/>
      <c r="H4"/>
      <c r="I4"/>
      <c r="J4"/>
      <c r="K4"/>
      <c r="L4"/>
      <c r="M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 s="81" t="s">
        <v>49</v>
      </c>
      <c r="AR4"/>
    </row>
    <row r="5" spans="1:47" ht="17.25" x14ac:dyDescent="0.35">
      <c r="A5" s="21"/>
      <c r="B5" s="21"/>
      <c r="C5" s="21"/>
      <c r="D5" s="21"/>
      <c r="E5" s="26"/>
      <c r="F5" s="27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47" x14ac:dyDescent="0.3">
      <c r="A6" s="28"/>
      <c r="B6" s="134" t="s">
        <v>22</v>
      </c>
      <c r="C6" s="149"/>
      <c r="D6" s="149"/>
      <c r="E6" s="135"/>
      <c r="F6" s="134" t="s">
        <v>23</v>
      </c>
      <c r="G6" s="135"/>
      <c r="H6" s="146" t="s">
        <v>38</v>
      </c>
      <c r="I6" s="147"/>
      <c r="J6" s="147"/>
      <c r="K6" s="147"/>
      <c r="L6" s="147"/>
      <c r="M6" s="147"/>
      <c r="N6" s="147"/>
      <c r="O6" s="148"/>
      <c r="P6" s="134" t="s">
        <v>24</v>
      </c>
      <c r="Q6" s="137"/>
      <c r="R6" s="146" t="s">
        <v>39</v>
      </c>
      <c r="S6" s="147"/>
      <c r="T6" s="147"/>
      <c r="U6" s="147"/>
      <c r="V6" s="147"/>
      <c r="W6" s="147"/>
      <c r="X6" s="148"/>
      <c r="Y6" s="134" t="s">
        <v>25</v>
      </c>
      <c r="Z6" s="135"/>
      <c r="AA6" s="146" t="s">
        <v>40</v>
      </c>
      <c r="AB6" s="147"/>
      <c r="AC6" s="147"/>
      <c r="AD6" s="147"/>
      <c r="AE6" s="147"/>
      <c r="AF6" s="147"/>
      <c r="AG6" s="148"/>
      <c r="AH6" s="146" t="s">
        <v>101</v>
      </c>
      <c r="AI6" s="147"/>
      <c r="AJ6" s="147"/>
      <c r="AK6" s="147"/>
      <c r="AL6" s="147"/>
      <c r="AM6" s="147"/>
      <c r="AN6" s="148"/>
      <c r="AO6" s="146" t="s">
        <v>102</v>
      </c>
      <c r="AP6" s="147"/>
      <c r="AQ6" s="147"/>
      <c r="AR6" s="147"/>
      <c r="AS6" s="147"/>
      <c r="AT6" s="147"/>
      <c r="AU6" s="148"/>
    </row>
    <row r="7" spans="1:47" x14ac:dyDescent="0.3">
      <c r="A7" s="32"/>
      <c r="B7" s="150">
        <v>1</v>
      </c>
      <c r="C7" s="151"/>
      <c r="D7" s="150"/>
      <c r="E7" s="151"/>
      <c r="F7" s="150"/>
      <c r="G7" s="151"/>
      <c r="H7" s="43" t="s">
        <v>107</v>
      </c>
      <c r="I7" s="43" t="s">
        <v>108</v>
      </c>
      <c r="J7" s="43" t="s">
        <v>32</v>
      </c>
      <c r="K7" s="43" t="s">
        <v>33</v>
      </c>
      <c r="L7" s="43" t="s">
        <v>34</v>
      </c>
      <c r="M7" s="43" t="s">
        <v>35</v>
      </c>
      <c r="N7" s="43" t="s">
        <v>36</v>
      </c>
      <c r="O7" s="108" t="s">
        <v>37</v>
      </c>
      <c r="P7" s="150"/>
      <c r="Q7" s="151"/>
      <c r="R7" s="43" t="s">
        <v>109</v>
      </c>
      <c r="S7" s="43" t="s">
        <v>32</v>
      </c>
      <c r="T7" s="43" t="s">
        <v>33</v>
      </c>
      <c r="U7" s="43" t="s">
        <v>34</v>
      </c>
      <c r="V7" s="43" t="s">
        <v>35</v>
      </c>
      <c r="W7" s="43" t="s">
        <v>36</v>
      </c>
      <c r="X7" s="108" t="s">
        <v>37</v>
      </c>
      <c r="Y7" s="152" t="s">
        <v>27</v>
      </c>
      <c r="Z7" s="151"/>
      <c r="AA7" s="43" t="s">
        <v>109</v>
      </c>
      <c r="AB7" s="43" t="s">
        <v>32</v>
      </c>
      <c r="AC7" s="43" t="s">
        <v>33</v>
      </c>
      <c r="AD7" s="43" t="s">
        <v>34</v>
      </c>
      <c r="AE7" s="43" t="s">
        <v>35</v>
      </c>
      <c r="AF7" s="43" t="s">
        <v>36</v>
      </c>
      <c r="AG7" s="108" t="s">
        <v>37</v>
      </c>
      <c r="AH7" s="43" t="s">
        <v>109</v>
      </c>
      <c r="AI7" s="43" t="s">
        <v>32</v>
      </c>
      <c r="AJ7" s="43" t="s">
        <v>33</v>
      </c>
      <c r="AK7" s="43" t="s">
        <v>34</v>
      </c>
      <c r="AL7" s="43" t="s">
        <v>35</v>
      </c>
      <c r="AM7" s="43" t="s">
        <v>36</v>
      </c>
      <c r="AN7" s="108" t="s">
        <v>37</v>
      </c>
      <c r="AO7" s="43" t="s">
        <v>109</v>
      </c>
      <c r="AP7" s="43" t="s">
        <v>32</v>
      </c>
      <c r="AQ7" s="43" t="s">
        <v>33</v>
      </c>
      <c r="AR7" s="43" t="s">
        <v>34</v>
      </c>
      <c r="AS7" s="43" t="s">
        <v>35</v>
      </c>
      <c r="AT7" s="43" t="s">
        <v>36</v>
      </c>
      <c r="AU7" s="108" t="s">
        <v>37</v>
      </c>
    </row>
    <row r="8" spans="1:47" x14ac:dyDescent="0.3">
      <c r="A8" s="32"/>
      <c r="B8" s="138" t="s">
        <v>30</v>
      </c>
      <c r="C8" s="139"/>
      <c r="D8" s="144">
        <f>'L4'!$D$8</f>
        <v>42917</v>
      </c>
      <c r="E8" s="143"/>
      <c r="F8" s="144">
        <f>D8</f>
        <v>42917</v>
      </c>
      <c r="G8" s="145"/>
      <c r="H8" s="47"/>
      <c r="I8" s="47" t="s">
        <v>103</v>
      </c>
      <c r="J8" s="47" t="s">
        <v>104</v>
      </c>
      <c r="K8" s="47" t="s">
        <v>105</v>
      </c>
      <c r="L8" s="47" t="s">
        <v>105</v>
      </c>
      <c r="M8" s="47" t="s">
        <v>105</v>
      </c>
      <c r="N8" s="47" t="s">
        <v>106</v>
      </c>
      <c r="O8" s="53" t="s">
        <v>105</v>
      </c>
      <c r="P8" s="142"/>
      <c r="Q8" s="143"/>
      <c r="R8" s="47" t="s">
        <v>103</v>
      </c>
      <c r="S8" s="47" t="s">
        <v>104</v>
      </c>
      <c r="T8" s="47" t="s">
        <v>105</v>
      </c>
      <c r="U8" s="47" t="s">
        <v>105</v>
      </c>
      <c r="V8" s="47" t="s">
        <v>105</v>
      </c>
      <c r="W8" s="47" t="s">
        <v>106</v>
      </c>
      <c r="X8" s="53" t="s">
        <v>105</v>
      </c>
      <c r="Y8" s="142"/>
      <c r="Z8" s="143"/>
      <c r="AA8" s="47" t="s">
        <v>103</v>
      </c>
      <c r="AB8" s="47" t="s">
        <v>104</v>
      </c>
      <c r="AC8" s="47" t="s">
        <v>105</v>
      </c>
      <c r="AD8" s="47" t="s">
        <v>105</v>
      </c>
      <c r="AE8" s="47" t="s">
        <v>105</v>
      </c>
      <c r="AF8" s="47" t="s">
        <v>106</v>
      </c>
      <c r="AG8" s="53" t="s">
        <v>105</v>
      </c>
      <c r="AH8" s="47" t="s">
        <v>103</v>
      </c>
      <c r="AI8" s="47" t="s">
        <v>104</v>
      </c>
      <c r="AJ8" s="47" t="s">
        <v>105</v>
      </c>
      <c r="AK8" s="47" t="s">
        <v>105</v>
      </c>
      <c r="AL8" s="47" t="s">
        <v>105</v>
      </c>
      <c r="AM8" s="47" t="s">
        <v>106</v>
      </c>
      <c r="AN8" s="53" t="s">
        <v>105</v>
      </c>
      <c r="AO8" s="47" t="s">
        <v>103</v>
      </c>
      <c r="AP8" s="47" t="s">
        <v>104</v>
      </c>
      <c r="AQ8" s="47" t="s">
        <v>105</v>
      </c>
      <c r="AR8" s="47" t="s">
        <v>105</v>
      </c>
      <c r="AS8" s="47" t="s">
        <v>105</v>
      </c>
      <c r="AT8" s="47" t="s">
        <v>106</v>
      </c>
      <c r="AU8" s="53" t="s">
        <v>105</v>
      </c>
    </row>
    <row r="9" spans="1:47" x14ac:dyDescent="0.3">
      <c r="A9" s="32"/>
      <c r="B9" s="134"/>
      <c r="C9" s="135"/>
      <c r="D9" s="136"/>
      <c r="E9" s="137"/>
      <c r="F9" s="136"/>
      <c r="G9" s="137"/>
      <c r="H9" s="44"/>
      <c r="I9" s="44"/>
      <c r="J9" s="44"/>
      <c r="K9" s="44"/>
      <c r="L9" s="44"/>
      <c r="M9" s="44"/>
      <c r="N9" s="44"/>
      <c r="O9" s="50"/>
      <c r="P9" s="136"/>
      <c r="Q9" s="137"/>
      <c r="R9" s="44"/>
      <c r="S9" s="44"/>
      <c r="T9" s="44"/>
      <c r="U9" s="44"/>
      <c r="V9" s="44"/>
      <c r="W9" s="44"/>
      <c r="X9" s="50"/>
      <c r="Y9" s="136"/>
      <c r="Z9" s="137"/>
      <c r="AA9" s="49"/>
      <c r="AB9" s="44"/>
      <c r="AC9" s="44"/>
      <c r="AD9" s="44"/>
      <c r="AE9" s="44"/>
      <c r="AF9" s="44"/>
      <c r="AG9" s="50"/>
      <c r="AH9" s="83"/>
      <c r="AI9" s="84"/>
      <c r="AJ9" s="84"/>
      <c r="AK9" s="84"/>
      <c r="AL9" s="84"/>
      <c r="AM9" s="84"/>
      <c r="AN9" s="85"/>
      <c r="AO9" s="83"/>
      <c r="AP9" s="84"/>
      <c r="AQ9" s="84"/>
      <c r="AR9" s="84"/>
      <c r="AS9" s="84"/>
      <c r="AT9" s="84"/>
      <c r="AU9" s="85"/>
    </row>
    <row r="10" spans="1:47" x14ac:dyDescent="0.3">
      <c r="A10" s="32">
        <v>0</v>
      </c>
      <c r="B10" s="125">
        <v>20228.900000000001</v>
      </c>
      <c r="C10" s="126"/>
      <c r="D10" s="125">
        <f t="shared" ref="D10:D37" si="0">B10*$O$3</f>
        <v>26692.03355</v>
      </c>
      <c r="E10" s="127">
        <f t="shared" ref="E10:E37" si="1">D10/40.3399</f>
        <v>661.67822800750616</v>
      </c>
      <c r="F10" s="125">
        <f t="shared" ref="F10:F37" si="2">B10/12*$O$3</f>
        <v>2224.3361291666665</v>
      </c>
      <c r="G10" s="127">
        <f t="shared" ref="G10:G37" si="3">F10/40.3399</f>
        <v>55.139852333958849</v>
      </c>
      <c r="H10" s="45">
        <f>'L4'!$H$10</f>
        <v>1674.41</v>
      </c>
      <c r="I10" s="45">
        <f>GEW!$E$12+($F10-GEW!$E$12)*SUM(Fasering!$D$5)</f>
        <v>1786.2247433333332</v>
      </c>
      <c r="J10" s="45">
        <f>GEW!$E$12+($F10-GEW!$E$12)*SUM(Fasering!$D$5:$D$6)</f>
        <v>1899.5044409930979</v>
      </c>
      <c r="K10" s="45">
        <f>GEW!$E$12+($F10-GEW!$E$12)*SUM(Fasering!$D$5:$D$7)</f>
        <v>1964.5000007863721</v>
      </c>
      <c r="L10" s="45">
        <f>GEW!$E$12+($F10-GEW!$E$12)*SUM(Fasering!$D$5:$D$8)</f>
        <v>2029.4955605796463</v>
      </c>
      <c r="M10" s="45">
        <f>GEW!$E$12+($F10-GEW!$E$12)*SUM(Fasering!$D$5:$D$9)</f>
        <v>2094.4911203729207</v>
      </c>
      <c r="N10" s="45">
        <f>GEW!$E$12+($F10-GEW!$E$12)*SUM(Fasering!$D$5:$D$10)</f>
        <v>2159.3405693733921</v>
      </c>
      <c r="O10" s="55">
        <f>GEW!$E$12+($F10-GEW!$E$12)*SUM(Fasering!$D$5:$D$11)</f>
        <v>2224.3361291666665</v>
      </c>
      <c r="P10" s="125">
        <f t="shared" ref="P10:P37" si="4">((B10&lt;19968.2)*913.03+(B10&gt;19968.2)*(B10&lt;20424.71)*(20424.71-B10+456.51)+(B10&gt;20424.71)*(B10&lt;22659.62)*456.51+(B10&gt;22659.62)*(B10&lt;23116.13)*(23116.13-B10))/12*$O$3</f>
        <v>71.728019999999745</v>
      </c>
      <c r="Q10" s="127">
        <f t="shared" ref="Q10:Q37" si="5">P10/40.3399</f>
        <v>1.7780911702805349</v>
      </c>
      <c r="R10" s="45">
        <f>$P10*SUM(Fasering!$D$5)</f>
        <v>0</v>
      </c>
      <c r="S10" s="45">
        <f>$P10*SUM(Fasering!$D$5:$D$6)</f>
        <v>18.546261708944858</v>
      </c>
      <c r="T10" s="45">
        <f>$P10*SUM(Fasering!$D$5:$D$7)</f>
        <v>29.187397647230377</v>
      </c>
      <c r="U10" s="45">
        <f>$P10*SUM(Fasering!$D$5:$D$8)</f>
        <v>39.828533585515892</v>
      </c>
      <c r="V10" s="45">
        <f>$P10*SUM(Fasering!$D$5:$D$9)</f>
        <v>50.469669523801407</v>
      </c>
      <c r="W10" s="45">
        <f>$P10*SUM(Fasering!$D$5:$D$10)</f>
        <v>61.086884061714237</v>
      </c>
      <c r="X10" s="55">
        <f>$P10*SUM(Fasering!$D$5:$D$11)</f>
        <v>71.728019999999745</v>
      </c>
      <c r="Y10" s="125">
        <f t="shared" ref="Y10:Y37" si="6">((B10&lt;19968.2)*456.51+(B10&gt;19968.2)*(B10&lt;20196.46)*(20196.46-B10+228.26)+(B10&gt;20196.46)*(B10&lt;22659.62)*228.26+(B10&gt;22659.62)*(B10&lt;22887.88)*(22887.88-B10))/12*$O$3</f>
        <v>25.099089166666662</v>
      </c>
      <c r="Z10" s="127">
        <f t="shared" ref="Z10:Z37" si="7">Y10/40.3399</f>
        <v>0.62219016821228268</v>
      </c>
      <c r="AA10" s="54">
        <f>$Y10*SUM(Fasering!$D$5)</f>
        <v>0</v>
      </c>
      <c r="AB10" s="45">
        <f>$Y10*SUM(Fasering!$D$5:$D$6)</f>
        <v>6.4897131740307943</v>
      </c>
      <c r="AC10" s="45">
        <f>$Y10*SUM(Fasering!$D$5:$D$7)</f>
        <v>10.213262489202888</v>
      </c>
      <c r="AD10" s="45">
        <f>$Y10*SUM(Fasering!$D$5:$D$8)</f>
        <v>13.936811804374981</v>
      </c>
      <c r="AE10" s="45">
        <f>$Y10*SUM(Fasering!$D$5:$D$9)</f>
        <v>17.660361119547076</v>
      </c>
      <c r="AF10" s="45">
        <f>$Y10*SUM(Fasering!$D$5:$D$10)</f>
        <v>21.375539851494572</v>
      </c>
      <c r="AG10" s="55">
        <f>$Y10*SUM(Fasering!$D$5:$D$11)</f>
        <v>25.099089166666662</v>
      </c>
      <c r="AH10" s="5">
        <f>($AK$3+(I10+R10)*12*7.57%)*SUM(Fasering!$D$5)</f>
        <v>0</v>
      </c>
      <c r="AI10" s="9">
        <f>($AK$3+(J10+S10)*12*7.57%)*SUM(Fasering!$D$5:$D$6)</f>
        <v>483.8934847608221</v>
      </c>
      <c r="AJ10" s="9">
        <f>($AK$3+(K10+T10)*12*7.57%)*SUM(Fasering!$D$5:$D$7)</f>
        <v>789.4917174371227</v>
      </c>
      <c r="AK10" s="9">
        <f>($AK$3+(L10+U10)*12*7.57%)*SUM(Fasering!$D$5:$D$8)</f>
        <v>1115.4762692148329</v>
      </c>
      <c r="AL10" s="9">
        <f>($AK$3+(M10+V10)*12*7.57%)*SUM(Fasering!$D$5:$D$9)</f>
        <v>1461.8471400939525</v>
      </c>
      <c r="AM10" s="9">
        <f>($AK$3+(N10+W10)*12*7.57%)*SUM(Fasering!$D$5:$D$10)</f>
        <v>1827.7569927092929</v>
      </c>
      <c r="AN10" s="86">
        <f>($AK$3+(O10+X10)*12*7.57%)*SUM(Fasering!$D$5:$D$11)</f>
        <v>2214.8546731029996</v>
      </c>
      <c r="AO10" s="5">
        <f>($AK$3+(I10+AA10)*12*7.57%)*SUM(Fasering!$D$5)</f>
        <v>0</v>
      </c>
      <c r="AP10" s="9">
        <f>($AK$3+(J10+AB10)*12*7.57%)*SUM(Fasering!$D$5:$D$6)</f>
        <v>481.0616515833712</v>
      </c>
      <c r="AQ10" s="9">
        <f>($AK$3+(K10+AC10)*12*7.57%)*SUM(Fasering!$D$5:$D$7)</f>
        <v>782.47804227423956</v>
      </c>
      <c r="AR10" s="9">
        <f>($AK$3+(L10+AD10)*12*7.57%)*SUM(Fasering!$D$5:$D$8)</f>
        <v>1102.4162585565032</v>
      </c>
      <c r="AS10" s="9">
        <f>($AK$3+(M10+AE10)*12*7.57%)*SUM(Fasering!$D$5:$D$9)</f>
        <v>1440.8763004301616</v>
      </c>
      <c r="AT10" s="9">
        <f>($AK$3+(N10+AF10)*12*7.57%)*SUM(Fasering!$D$5:$D$10)</f>
        <v>1797.0348965621586</v>
      </c>
      <c r="AU10" s="86">
        <f>($AK$3+(O10+AG10)*12*7.57%)*SUM(Fasering!$D$5:$D$11)</f>
        <v>2172.4969523340001</v>
      </c>
    </row>
    <row r="11" spans="1:47" x14ac:dyDescent="0.3">
      <c r="A11" s="32">
        <f t="shared" ref="A11:A37" si="8">+A10+1</f>
        <v>1</v>
      </c>
      <c r="B11" s="125">
        <v>20614.2</v>
      </c>
      <c r="C11" s="126"/>
      <c r="D11" s="125">
        <f t="shared" si="0"/>
        <v>27200.436900000001</v>
      </c>
      <c r="E11" s="127">
        <f t="shared" si="1"/>
        <v>674.2812178513085</v>
      </c>
      <c r="F11" s="125">
        <f t="shared" si="2"/>
        <v>2266.7030749999999</v>
      </c>
      <c r="G11" s="127">
        <f t="shared" si="3"/>
        <v>56.190101487609041</v>
      </c>
      <c r="H11" s="45">
        <f>'L4'!$H$10</f>
        <v>1674.41</v>
      </c>
      <c r="I11" s="45">
        <f>GEW!$E$12+($F11-GEW!$E$12)*SUM(Fasering!$D$5)</f>
        <v>1786.2247433333332</v>
      </c>
      <c r="J11" s="45">
        <f>GEW!$E$12+($F11-GEW!$E$12)*SUM(Fasering!$D$5:$D$6)</f>
        <v>1910.4589949489116</v>
      </c>
      <c r="K11" s="45">
        <f>GEW!$E$12+($F11-GEW!$E$12)*SUM(Fasering!$D$5:$D$7)</f>
        <v>1981.7398590054638</v>
      </c>
      <c r="L11" s="45">
        <f>GEW!$E$12+($F11-GEW!$E$12)*SUM(Fasering!$D$5:$D$8)</f>
        <v>2053.0207230620158</v>
      </c>
      <c r="M11" s="45">
        <f>GEW!$E$12+($F11-GEW!$E$12)*SUM(Fasering!$D$5:$D$9)</f>
        <v>2124.301587118568</v>
      </c>
      <c r="N11" s="45">
        <f>GEW!$E$12+($F11-GEW!$E$12)*SUM(Fasering!$D$5:$D$10)</f>
        <v>2195.4222109434477</v>
      </c>
      <c r="O11" s="55">
        <f>GEW!$E$12+($F11-GEW!$E$12)*SUM(Fasering!$D$5:$D$11)</f>
        <v>2266.7030749999999</v>
      </c>
      <c r="P11" s="125">
        <f t="shared" si="4"/>
        <v>50.197078749999989</v>
      </c>
      <c r="Q11" s="127">
        <f t="shared" si="5"/>
        <v>1.2443530784657371</v>
      </c>
      <c r="R11" s="45">
        <f>$P11*SUM(Fasering!$D$5)</f>
        <v>0</v>
      </c>
      <c r="S11" s="45">
        <f>$P11*SUM(Fasering!$D$5:$D$6)</f>
        <v>12.979142035734679</v>
      </c>
      <c r="T11" s="45">
        <f>$P11*SUM(Fasering!$D$5:$D$7)</f>
        <v>20.426077538535051</v>
      </c>
      <c r="U11" s="45">
        <f>$P11*SUM(Fasering!$D$5:$D$8)</f>
        <v>27.873013041335419</v>
      </c>
      <c r="V11" s="45">
        <f>$P11*SUM(Fasering!$D$5:$D$9)</f>
        <v>35.319948544135791</v>
      </c>
      <c r="W11" s="45">
        <f>$P11*SUM(Fasering!$D$5:$D$10)</f>
        <v>42.750143247199624</v>
      </c>
      <c r="X11" s="55">
        <f>$P11*SUM(Fasering!$D$5:$D$11)</f>
        <v>50.197078749999989</v>
      </c>
      <c r="Y11" s="125">
        <f t="shared" si="6"/>
        <v>25.099089166666662</v>
      </c>
      <c r="Z11" s="127">
        <f t="shared" si="7"/>
        <v>0.62219016821228268</v>
      </c>
      <c r="AA11" s="54">
        <f>$Y11*SUM(Fasering!$D$5)</f>
        <v>0</v>
      </c>
      <c r="AB11" s="45">
        <f>$Y11*SUM(Fasering!$D$5:$D$6)</f>
        <v>6.4897131740307943</v>
      </c>
      <c r="AC11" s="45">
        <f>$Y11*SUM(Fasering!$D$5:$D$7)</f>
        <v>10.213262489202888</v>
      </c>
      <c r="AD11" s="45">
        <f>$Y11*SUM(Fasering!$D$5:$D$8)</f>
        <v>13.936811804374981</v>
      </c>
      <c r="AE11" s="45">
        <f>$Y11*SUM(Fasering!$D$5:$D$9)</f>
        <v>17.660361119547076</v>
      </c>
      <c r="AF11" s="45">
        <f>$Y11*SUM(Fasering!$D$5:$D$10)</f>
        <v>21.375539851494572</v>
      </c>
      <c r="AG11" s="55">
        <f>$Y11*SUM(Fasering!$D$5:$D$11)</f>
        <v>25.099089166666662</v>
      </c>
      <c r="AH11" s="5">
        <f>($AK$3+(I11+R11)*12*7.57%)*SUM(Fasering!$D$5)</f>
        <v>0</v>
      </c>
      <c r="AI11" s="9">
        <f>($AK$3+(J11+S11)*12*7.57%)*SUM(Fasering!$D$5:$D$6)</f>
        <v>485.15888132922078</v>
      </c>
      <c r="AJ11" s="9">
        <f>($AK$3+(K11+T11)*12*7.57%)*SUM(Fasering!$D$5:$D$7)</f>
        <v>792.62575815450884</v>
      </c>
      <c r="AK11" s="9">
        <f>($AK$3+(L11+U11)*12*7.57%)*SUM(Fasering!$D$5:$D$8)</f>
        <v>1121.3120976816701</v>
      </c>
      <c r="AL11" s="9">
        <f>($AK$3+(M11+V11)*12*7.57%)*SUM(Fasering!$D$5:$D$9)</f>
        <v>1471.2178999107048</v>
      </c>
      <c r="AM11" s="9">
        <f>($AK$3+(N11+W11)*12*7.57%)*SUM(Fasering!$D$5:$D$10)</f>
        <v>1841.4850736386913</v>
      </c>
      <c r="AN11" s="86">
        <f>($AK$3+(O11+X11)*12*7.57%)*SUM(Fasering!$D$5:$D$11)</f>
        <v>2233.7820996665</v>
      </c>
      <c r="AO11" s="5">
        <f>($AK$3+(I11+AA11)*12*7.57%)*SUM(Fasering!$D$5)</f>
        <v>0</v>
      </c>
      <c r="AP11" s="9">
        <f>($AK$3+(J11+AB11)*12*7.57%)*SUM(Fasering!$D$5:$D$6)</f>
        <v>483.63464909144039</v>
      </c>
      <c r="AQ11" s="9">
        <f>($AK$3+(K11+AC11)*12*7.57%)*SUM(Fasering!$D$5:$D$7)</f>
        <v>788.85065237719402</v>
      </c>
      <c r="AR11" s="9">
        <f>($AK$3+(L11+AD11)*12*7.57%)*SUM(Fasering!$D$5:$D$8)</f>
        <v>1114.2825560301023</v>
      </c>
      <c r="AS11" s="9">
        <f>($AK$3+(M11+AE11)*12*7.57%)*SUM(Fasering!$D$5:$D$9)</f>
        <v>1459.9303600501651</v>
      </c>
      <c r="AT11" s="9">
        <f>($AK$3+(N11+AF11)*12*7.57%)*SUM(Fasering!$D$5:$D$10)</f>
        <v>1824.9489267595154</v>
      </c>
      <c r="AU11" s="86">
        <f>($AK$3+(O11+AG11)*12*7.57%)*SUM(Fasering!$D$5:$D$11)</f>
        <v>2210.983085929</v>
      </c>
    </row>
    <row r="12" spans="1:47" x14ac:dyDescent="0.3">
      <c r="A12" s="32">
        <f t="shared" si="8"/>
        <v>2</v>
      </c>
      <c r="B12" s="125">
        <v>21206.19</v>
      </c>
      <c r="C12" s="126"/>
      <c r="D12" s="125">
        <f t="shared" si="0"/>
        <v>27981.567704999998</v>
      </c>
      <c r="E12" s="127">
        <f t="shared" si="1"/>
        <v>693.64494470734928</v>
      </c>
      <c r="F12" s="125">
        <f t="shared" si="2"/>
        <v>2331.7973087499995</v>
      </c>
      <c r="G12" s="127">
        <f t="shared" si="3"/>
        <v>57.803745392279097</v>
      </c>
      <c r="H12" s="45">
        <f>'L4'!$H$10</f>
        <v>1674.41</v>
      </c>
      <c r="I12" s="45">
        <f>GEW!$E$12+($F12-GEW!$E$12)*SUM(Fasering!$D$5)</f>
        <v>1786.2247433333332</v>
      </c>
      <c r="J12" s="45">
        <f>GEW!$E$12+($F12-GEW!$E$12)*SUM(Fasering!$D$5:$D$6)</f>
        <v>1927.2900003896129</v>
      </c>
      <c r="K12" s="45">
        <f>GEW!$E$12+($F12-GEW!$E$12)*SUM(Fasering!$D$5:$D$7)</f>
        <v>2008.2278519126012</v>
      </c>
      <c r="L12" s="45">
        <f>GEW!$E$12+($F12-GEW!$E$12)*SUM(Fasering!$D$5:$D$8)</f>
        <v>2089.1657034355894</v>
      </c>
      <c r="M12" s="45">
        <f>GEW!$E$12+($F12-GEW!$E$12)*SUM(Fasering!$D$5:$D$9)</f>
        <v>2170.1035549585777</v>
      </c>
      <c r="N12" s="45">
        <f>GEW!$E$12+($F12-GEW!$E$12)*SUM(Fasering!$D$5:$D$10)</f>
        <v>2250.8594572270113</v>
      </c>
      <c r="O12" s="55">
        <f>GEW!$E$12+($F12-GEW!$E$12)*SUM(Fasering!$D$5:$D$11)</f>
        <v>2331.7973087499995</v>
      </c>
      <c r="P12" s="125">
        <f t="shared" si="4"/>
        <v>50.197078749999989</v>
      </c>
      <c r="Q12" s="127">
        <f t="shared" si="5"/>
        <v>1.2443530784657371</v>
      </c>
      <c r="R12" s="45">
        <f>$P12*SUM(Fasering!$D$5)</f>
        <v>0</v>
      </c>
      <c r="S12" s="45">
        <f>$P12*SUM(Fasering!$D$5:$D$6)</f>
        <v>12.979142035734679</v>
      </c>
      <c r="T12" s="45">
        <f>$P12*SUM(Fasering!$D$5:$D$7)</f>
        <v>20.426077538535051</v>
      </c>
      <c r="U12" s="45">
        <f>$P12*SUM(Fasering!$D$5:$D$8)</f>
        <v>27.873013041335419</v>
      </c>
      <c r="V12" s="45">
        <f>$P12*SUM(Fasering!$D$5:$D$9)</f>
        <v>35.319948544135791</v>
      </c>
      <c r="W12" s="45">
        <f>$P12*SUM(Fasering!$D$5:$D$10)</f>
        <v>42.750143247199624</v>
      </c>
      <c r="X12" s="55">
        <f>$P12*SUM(Fasering!$D$5:$D$11)</f>
        <v>50.197078749999989</v>
      </c>
      <c r="Y12" s="125">
        <f t="shared" si="6"/>
        <v>25.099089166666662</v>
      </c>
      <c r="Z12" s="127">
        <f t="shared" si="7"/>
        <v>0.62219016821228268</v>
      </c>
      <c r="AA12" s="54">
        <f>$Y12*SUM(Fasering!$D$5)</f>
        <v>0</v>
      </c>
      <c r="AB12" s="45">
        <f>$Y12*SUM(Fasering!$D$5:$D$6)</f>
        <v>6.4897131740307943</v>
      </c>
      <c r="AC12" s="45">
        <f>$Y12*SUM(Fasering!$D$5:$D$7)</f>
        <v>10.213262489202888</v>
      </c>
      <c r="AD12" s="45">
        <f>$Y12*SUM(Fasering!$D$5:$D$8)</f>
        <v>13.936811804374981</v>
      </c>
      <c r="AE12" s="45">
        <f>$Y12*SUM(Fasering!$D$5:$D$9)</f>
        <v>17.660361119547076</v>
      </c>
      <c r="AF12" s="45">
        <f>$Y12*SUM(Fasering!$D$5:$D$10)</f>
        <v>21.375539851494572</v>
      </c>
      <c r="AG12" s="55">
        <f>$Y12*SUM(Fasering!$D$5:$D$11)</f>
        <v>25.099089166666662</v>
      </c>
      <c r="AH12" s="5">
        <f>($AK$3+(I12+R12)*12*7.57%)*SUM(Fasering!$D$5)</f>
        <v>0</v>
      </c>
      <c r="AI12" s="9">
        <f>($AK$3+(J12+S12)*12*7.57%)*SUM(Fasering!$D$5:$D$6)</f>
        <v>489.11213540345346</v>
      </c>
      <c r="AJ12" s="9">
        <f>($AK$3+(K12+T12)*12*7.57%)*SUM(Fasering!$D$5:$D$7)</f>
        <v>802.41688573002921</v>
      </c>
      <c r="AK12" s="9">
        <f>($AK$3+(L12+U12)*12*7.57%)*SUM(Fasering!$D$5:$D$8)</f>
        <v>1139.5439415472192</v>
      </c>
      <c r="AL12" s="9">
        <f>($AK$3+(M12+V12)*12*7.57%)*SUM(Fasering!$D$5:$D$9)</f>
        <v>1500.4933028550233</v>
      </c>
      <c r="AM12" s="9">
        <f>($AK$3+(N12+W12)*12*7.57%)*SUM(Fasering!$D$5:$D$10)</f>
        <v>1884.3732821425403</v>
      </c>
      <c r="AN12" s="86">
        <f>($AK$3+(O12+X12)*12*7.57%)*SUM(Fasering!$D$5:$D$11)</f>
        <v>2292.9137016049999</v>
      </c>
      <c r="AO12" s="5">
        <f>($AK$3+(I12+AA12)*12*7.57%)*SUM(Fasering!$D$5)</f>
        <v>0</v>
      </c>
      <c r="AP12" s="9">
        <f>($AK$3+(J12+AB12)*12*7.57%)*SUM(Fasering!$D$5:$D$6)</f>
        <v>487.58790316567314</v>
      </c>
      <c r="AQ12" s="9">
        <f>($AK$3+(K12+AC12)*12*7.57%)*SUM(Fasering!$D$5:$D$7)</f>
        <v>798.6417799527145</v>
      </c>
      <c r="AR12" s="9">
        <f>($AK$3+(L12+AD12)*12*7.57%)*SUM(Fasering!$D$5:$D$8)</f>
        <v>1132.5143998956514</v>
      </c>
      <c r="AS12" s="9">
        <f>($AK$3+(M12+AE12)*12*7.57%)*SUM(Fasering!$D$5:$D$9)</f>
        <v>1489.2057629944836</v>
      </c>
      <c r="AT12" s="9">
        <f>($AK$3+(N12+AF12)*12*7.57%)*SUM(Fasering!$D$5:$D$10)</f>
        <v>1867.8371352633644</v>
      </c>
      <c r="AU12" s="86">
        <f>($AK$3+(O12+AG12)*12*7.57%)*SUM(Fasering!$D$5:$D$11)</f>
        <v>2270.1146878674999</v>
      </c>
    </row>
    <row r="13" spans="1:47" x14ac:dyDescent="0.3">
      <c r="A13" s="32">
        <f t="shared" si="8"/>
        <v>3</v>
      </c>
      <c r="B13" s="125">
        <v>22005.19</v>
      </c>
      <c r="C13" s="126"/>
      <c r="D13" s="125">
        <f t="shared" si="0"/>
        <v>29035.848204999995</v>
      </c>
      <c r="E13" s="127">
        <f t="shared" si="1"/>
        <v>719.77987563181853</v>
      </c>
      <c r="F13" s="125">
        <f t="shared" si="2"/>
        <v>2419.6540170833327</v>
      </c>
      <c r="G13" s="127">
        <f t="shared" si="3"/>
        <v>59.981656302651537</v>
      </c>
      <c r="H13" s="45">
        <f>'L4'!$H$10</f>
        <v>1674.41</v>
      </c>
      <c r="I13" s="45">
        <f>GEW!$E$12+($F13-GEW!$E$12)*SUM(Fasering!$D$5)</f>
        <v>1786.2247433333332</v>
      </c>
      <c r="J13" s="45">
        <f>GEW!$E$12+($F13-GEW!$E$12)*SUM(Fasering!$D$5:$D$6)</f>
        <v>1950.0065553096629</v>
      </c>
      <c r="K13" s="45">
        <f>GEW!$E$12+($F13-GEW!$E$12)*SUM(Fasering!$D$5:$D$7)</f>
        <v>2043.9782975836479</v>
      </c>
      <c r="L13" s="45">
        <f>GEW!$E$12+($F13-GEW!$E$12)*SUM(Fasering!$D$5:$D$8)</f>
        <v>2137.9500398576329</v>
      </c>
      <c r="M13" s="45">
        <f>GEW!$E$12+($F13-GEW!$E$12)*SUM(Fasering!$D$5:$D$9)</f>
        <v>2231.9217821316179</v>
      </c>
      <c r="N13" s="45">
        <f>GEW!$E$12+($F13-GEW!$E$12)*SUM(Fasering!$D$5:$D$10)</f>
        <v>2325.6822748093477</v>
      </c>
      <c r="O13" s="55">
        <f>GEW!$E$12+($F13-GEW!$E$12)*SUM(Fasering!$D$5:$D$11)</f>
        <v>2419.6540170833327</v>
      </c>
      <c r="P13" s="125">
        <f t="shared" si="4"/>
        <v>50.197078749999989</v>
      </c>
      <c r="Q13" s="127">
        <f t="shared" si="5"/>
        <v>1.2443530784657371</v>
      </c>
      <c r="R13" s="45">
        <f>$P13*SUM(Fasering!$D$5)</f>
        <v>0</v>
      </c>
      <c r="S13" s="45">
        <f>$P13*SUM(Fasering!$D$5:$D$6)</f>
        <v>12.979142035734679</v>
      </c>
      <c r="T13" s="45">
        <f>$P13*SUM(Fasering!$D$5:$D$7)</f>
        <v>20.426077538535051</v>
      </c>
      <c r="U13" s="45">
        <f>$P13*SUM(Fasering!$D$5:$D$8)</f>
        <v>27.873013041335419</v>
      </c>
      <c r="V13" s="45">
        <f>$P13*SUM(Fasering!$D$5:$D$9)</f>
        <v>35.319948544135791</v>
      </c>
      <c r="W13" s="45">
        <f>$P13*SUM(Fasering!$D$5:$D$10)</f>
        <v>42.750143247199624</v>
      </c>
      <c r="X13" s="55">
        <f>$P13*SUM(Fasering!$D$5:$D$11)</f>
        <v>50.197078749999989</v>
      </c>
      <c r="Y13" s="125">
        <f t="shared" si="6"/>
        <v>25.099089166666662</v>
      </c>
      <c r="Z13" s="127">
        <f t="shared" si="7"/>
        <v>0.62219016821228268</v>
      </c>
      <c r="AA13" s="54">
        <f>$Y13*SUM(Fasering!$D$5)</f>
        <v>0</v>
      </c>
      <c r="AB13" s="45">
        <f>$Y13*SUM(Fasering!$D$5:$D$6)</f>
        <v>6.4897131740307943</v>
      </c>
      <c r="AC13" s="45">
        <f>$Y13*SUM(Fasering!$D$5:$D$7)</f>
        <v>10.213262489202888</v>
      </c>
      <c r="AD13" s="45">
        <f>$Y13*SUM(Fasering!$D$5:$D$8)</f>
        <v>13.936811804374981</v>
      </c>
      <c r="AE13" s="45">
        <f>$Y13*SUM(Fasering!$D$5:$D$9)</f>
        <v>17.660361119547076</v>
      </c>
      <c r="AF13" s="45">
        <f>$Y13*SUM(Fasering!$D$5:$D$10)</f>
        <v>21.375539851494572</v>
      </c>
      <c r="AG13" s="55">
        <f>$Y13*SUM(Fasering!$D$5:$D$11)</f>
        <v>25.099089166666662</v>
      </c>
      <c r="AH13" s="5">
        <f>($AK$3+(I13+R13)*12*7.57%)*SUM(Fasering!$D$5)</f>
        <v>0</v>
      </c>
      <c r="AI13" s="9">
        <f>($AK$3+(J13+S13)*12*7.57%)*SUM(Fasering!$D$5:$D$6)</f>
        <v>494.44778297404076</v>
      </c>
      <c r="AJ13" s="9">
        <f>($AK$3+(K13+T13)*12*7.57%)*SUM(Fasering!$D$5:$D$7)</f>
        <v>815.63182336890975</v>
      </c>
      <c r="AK13" s="9">
        <f>($AK$3+(L13+U13)*12*7.57%)*SUM(Fasering!$D$5:$D$8)</f>
        <v>1164.1511870219297</v>
      </c>
      <c r="AL13" s="9">
        <f>($AK$3+(M13+V13)*12*7.57%)*SUM(Fasering!$D$5:$D$9)</f>
        <v>1540.0058739331</v>
      </c>
      <c r="AM13" s="9">
        <f>($AK$3+(N13+W13)*12*7.57%)*SUM(Fasering!$D$5:$D$10)</f>
        <v>1942.2588521598977</v>
      </c>
      <c r="AN13" s="86">
        <f>($AK$3+(O13+X13)*12*7.57%)*SUM(Fasering!$D$5:$D$11)</f>
        <v>2372.7227354549996</v>
      </c>
      <c r="AO13" s="5">
        <f>($AK$3+(I13+AA13)*12*7.57%)*SUM(Fasering!$D$5)</f>
        <v>0</v>
      </c>
      <c r="AP13" s="9">
        <f>($AK$3+(J13+AB13)*12*7.57%)*SUM(Fasering!$D$5:$D$6)</f>
        <v>492.92355073626032</v>
      </c>
      <c r="AQ13" s="9">
        <f>($AK$3+(K13+AC13)*12*7.57%)*SUM(Fasering!$D$5:$D$7)</f>
        <v>811.85671759159504</v>
      </c>
      <c r="AR13" s="9">
        <f>($AK$3+(L13+AD13)*12*7.57%)*SUM(Fasering!$D$5:$D$8)</f>
        <v>1157.1216453703619</v>
      </c>
      <c r="AS13" s="9">
        <f>($AK$3+(M13+AE13)*12*7.57%)*SUM(Fasering!$D$5:$D$9)</f>
        <v>1528.7183340725605</v>
      </c>
      <c r="AT13" s="9">
        <f>($AK$3+(N13+AF13)*12*7.57%)*SUM(Fasering!$D$5:$D$10)</f>
        <v>1925.7227052807216</v>
      </c>
      <c r="AU13" s="86">
        <f>($AK$3+(O13+AG13)*12*7.57%)*SUM(Fasering!$D$5:$D$11)</f>
        <v>2349.9237217174996</v>
      </c>
    </row>
    <row r="14" spans="1:47" x14ac:dyDescent="0.3">
      <c r="A14" s="32">
        <f t="shared" si="8"/>
        <v>4</v>
      </c>
      <c r="B14" s="125">
        <v>22799.46</v>
      </c>
      <c r="C14" s="126"/>
      <c r="D14" s="125">
        <f t="shared" si="0"/>
        <v>30083.887469999998</v>
      </c>
      <c r="E14" s="127">
        <f t="shared" si="1"/>
        <v>745.76009038197913</v>
      </c>
      <c r="F14" s="125">
        <f t="shared" si="2"/>
        <v>2506.9906224999995</v>
      </c>
      <c r="G14" s="127">
        <f t="shared" si="3"/>
        <v>62.146674198498246</v>
      </c>
      <c r="H14" s="45">
        <f>'L4'!$H$10</f>
        <v>1674.41</v>
      </c>
      <c r="I14" s="45">
        <f>GEW!$E$12+($F14-GEW!$E$12)*SUM(Fasering!$D$5)</f>
        <v>1786.2247433333332</v>
      </c>
      <c r="J14" s="45">
        <f>GEW!$E$12+($F14-GEW!$E$12)*SUM(Fasering!$D$5:$D$6)</f>
        <v>1972.5886304990847</v>
      </c>
      <c r="K14" s="45">
        <f>GEW!$E$12+($F14-GEW!$E$12)*SUM(Fasering!$D$5:$D$7)</f>
        <v>2079.5171041958411</v>
      </c>
      <c r="L14" s="45">
        <f>GEW!$E$12+($F14-GEW!$E$12)*SUM(Fasering!$D$5:$D$8)</f>
        <v>2186.4455778925967</v>
      </c>
      <c r="M14" s="45">
        <f>GEW!$E$12+($F14-GEW!$E$12)*SUM(Fasering!$D$5:$D$9)</f>
        <v>2293.3740515893533</v>
      </c>
      <c r="N14" s="45">
        <f>GEW!$E$12+($F14-GEW!$E$12)*SUM(Fasering!$D$5:$D$10)</f>
        <v>2400.0621488032434</v>
      </c>
      <c r="O14" s="55">
        <f>GEW!$E$12+($F14-GEW!$E$12)*SUM(Fasering!$D$5:$D$11)</f>
        <v>2506.9906224999995</v>
      </c>
      <c r="P14" s="125">
        <f t="shared" si="4"/>
        <v>34.820505416666869</v>
      </c>
      <c r="Q14" s="127">
        <f t="shared" si="5"/>
        <v>0.86317778221232255</v>
      </c>
      <c r="R14" s="45">
        <f>$P14*SUM(Fasering!$D$5)</f>
        <v>0</v>
      </c>
      <c r="S14" s="45">
        <f>$P14*SUM(Fasering!$D$5:$D$6)</f>
        <v>9.0033184562356254</v>
      </c>
      <c r="T14" s="45">
        <f>$P14*SUM(Fasering!$D$5:$D$7)</f>
        <v>14.169078386295881</v>
      </c>
      <c r="U14" s="45">
        <f>$P14*SUM(Fasering!$D$5:$D$8)</f>
        <v>19.334838316356137</v>
      </c>
      <c r="V14" s="45">
        <f>$P14*SUM(Fasering!$D$5:$D$9)</f>
        <v>24.500598246416391</v>
      </c>
      <c r="W14" s="45">
        <f>$P14*SUM(Fasering!$D$5:$D$10)</f>
        <v>29.654745486606618</v>
      </c>
      <c r="X14" s="55">
        <f>$P14*SUM(Fasering!$D$5:$D$11)</f>
        <v>34.820505416666869</v>
      </c>
      <c r="Y14" s="125">
        <f t="shared" si="6"/>
        <v>9.7225158333335404</v>
      </c>
      <c r="Z14" s="127">
        <f t="shared" si="7"/>
        <v>0.24101487195886803</v>
      </c>
      <c r="AA14" s="54">
        <f>$Y14*SUM(Fasering!$D$5)</f>
        <v>0</v>
      </c>
      <c r="AB14" s="45">
        <f>$Y14*SUM(Fasering!$D$5:$D$6)</f>
        <v>2.513889594531741</v>
      </c>
      <c r="AC14" s="45">
        <f>$Y14*SUM(Fasering!$D$5:$D$7)</f>
        <v>3.9562633369637203</v>
      </c>
      <c r="AD14" s="45">
        <f>$Y14*SUM(Fasering!$D$5:$D$8)</f>
        <v>5.3986370793956997</v>
      </c>
      <c r="AE14" s="45">
        <f>$Y14*SUM(Fasering!$D$5:$D$9)</f>
        <v>6.8410108218276786</v>
      </c>
      <c r="AF14" s="45">
        <f>$Y14*SUM(Fasering!$D$5:$D$10)</f>
        <v>8.2801420909015615</v>
      </c>
      <c r="AG14" s="55">
        <f>$Y14*SUM(Fasering!$D$5:$D$11)</f>
        <v>9.7225158333335404</v>
      </c>
      <c r="AH14" s="5">
        <f>($AK$3+(I14+R14)*12*7.57%)*SUM(Fasering!$D$5)</f>
        <v>0</v>
      </c>
      <c r="AI14" s="9">
        <f>($AK$3+(J14+S14)*12*7.57%)*SUM(Fasering!$D$5:$D$6)</f>
        <v>498.81800555178717</v>
      </c>
      <c r="AJ14" s="9">
        <f>($AK$3+(K14+T14)*12*7.57%)*SUM(Fasering!$D$5:$D$7)</f>
        <v>826.45566772311827</v>
      </c>
      <c r="AK14" s="9">
        <f>($AK$3+(L14+U14)*12*7.57%)*SUM(Fasering!$D$5:$D$8)</f>
        <v>1184.3060301458529</v>
      </c>
      <c r="AL14" s="9">
        <f>($AK$3+(M14+V14)*12*7.57%)*SUM(Fasering!$D$5:$D$9)</f>
        <v>1572.369092819991</v>
      </c>
      <c r="AM14" s="9">
        <f>($AK$3+(N14+W14)*12*7.57%)*SUM(Fasering!$D$5:$D$10)</f>
        <v>1989.6706839326882</v>
      </c>
      <c r="AN14" s="86">
        <f>($AK$3+(O14+X14)*12*7.57%)*SUM(Fasering!$D$5:$D$11)</f>
        <v>2438.0912285995</v>
      </c>
      <c r="AO14" s="5">
        <f>($AK$3+(I14+AA14)*12*7.57%)*SUM(Fasering!$D$5)</f>
        <v>0</v>
      </c>
      <c r="AP14" s="9">
        <f>($AK$3+(J14+AB14)*12*7.57%)*SUM(Fasering!$D$5:$D$6)</f>
        <v>497.29377331400673</v>
      </c>
      <c r="AQ14" s="9">
        <f>($AK$3+(K14+AC14)*12*7.57%)*SUM(Fasering!$D$5:$D$7)</f>
        <v>822.68056194580367</v>
      </c>
      <c r="AR14" s="9">
        <f>($AK$3+(L14+AD14)*12*7.57%)*SUM(Fasering!$D$5:$D$8)</f>
        <v>1177.2764884942849</v>
      </c>
      <c r="AS14" s="9">
        <f>($AK$3+(M14+AE14)*12*7.57%)*SUM(Fasering!$D$5:$D$9)</f>
        <v>1561.0815529594518</v>
      </c>
      <c r="AT14" s="9">
        <f>($AK$3+(N14+AF14)*12*7.57%)*SUM(Fasering!$D$5:$D$10)</f>
        <v>1973.1345370535118</v>
      </c>
      <c r="AU14" s="86">
        <f>($AK$3+(O14+AG14)*12*7.57%)*SUM(Fasering!$D$5:$D$11)</f>
        <v>2415.292214862</v>
      </c>
    </row>
    <row r="15" spans="1:47" x14ac:dyDescent="0.3">
      <c r="A15" s="32">
        <f t="shared" si="8"/>
        <v>5</v>
      </c>
      <c r="B15" s="125">
        <v>22807.51</v>
      </c>
      <c r="C15" s="126"/>
      <c r="D15" s="125">
        <f t="shared" si="0"/>
        <v>30094.509444999996</v>
      </c>
      <c r="E15" s="127">
        <f t="shared" si="1"/>
        <v>746.0234022642594</v>
      </c>
      <c r="F15" s="125">
        <f t="shared" si="2"/>
        <v>2507.8757870833329</v>
      </c>
      <c r="G15" s="127">
        <f t="shared" si="3"/>
        <v>62.168616855354941</v>
      </c>
      <c r="H15" s="45">
        <f>'L4'!$H$10</f>
        <v>1674.41</v>
      </c>
      <c r="I15" s="45">
        <f>GEW!$E$12+($F15-GEW!$E$12)*SUM(Fasering!$D$5)</f>
        <v>1786.2247433333332</v>
      </c>
      <c r="J15" s="45">
        <f>GEW!$E$12+($F15-GEW!$E$12)*SUM(Fasering!$D$5:$D$6)</f>
        <v>1972.8175019222467</v>
      </c>
      <c r="K15" s="45">
        <f>GEW!$E$12+($F15-GEW!$E$12)*SUM(Fasering!$D$5:$D$7)</f>
        <v>2079.8772932917755</v>
      </c>
      <c r="L15" s="45">
        <f>GEW!$E$12+($F15-GEW!$E$12)*SUM(Fasering!$D$5:$D$8)</f>
        <v>2186.9370846613047</v>
      </c>
      <c r="M15" s="45">
        <f>GEW!$E$12+($F15-GEW!$E$12)*SUM(Fasering!$D$5:$D$9)</f>
        <v>2293.9968760308338</v>
      </c>
      <c r="N15" s="45">
        <f>GEW!$E$12+($F15-GEW!$E$12)*SUM(Fasering!$D$5:$D$10)</f>
        <v>2400.8159957138041</v>
      </c>
      <c r="O15" s="55">
        <f>GEW!$E$12+($F15-GEW!$E$12)*SUM(Fasering!$D$5:$D$11)</f>
        <v>2507.8757870833329</v>
      </c>
      <c r="P15" s="125">
        <f t="shared" si="4"/>
        <v>33.935340833333619</v>
      </c>
      <c r="Q15" s="127">
        <f t="shared" si="5"/>
        <v>0.84123512535563105</v>
      </c>
      <c r="R15" s="45">
        <f>$P15*SUM(Fasering!$D$5)</f>
        <v>0</v>
      </c>
      <c r="S15" s="45">
        <f>$P15*SUM(Fasering!$D$5:$D$6)</f>
        <v>8.7744470330736917</v>
      </c>
      <c r="T15" s="45">
        <f>$P15*SUM(Fasering!$D$5:$D$7)</f>
        <v>13.80888929036109</v>
      </c>
      <c r="U15" s="45">
        <f>$P15*SUM(Fasering!$D$5:$D$8)</f>
        <v>18.843331547648489</v>
      </c>
      <c r="V15" s="45">
        <f>$P15*SUM(Fasering!$D$5:$D$9)</f>
        <v>23.877773804935885</v>
      </c>
      <c r="W15" s="45">
        <f>$P15*SUM(Fasering!$D$5:$D$10)</f>
        <v>28.900898576046224</v>
      </c>
      <c r="X15" s="55">
        <f>$P15*SUM(Fasering!$D$5:$D$11)</f>
        <v>33.935340833333619</v>
      </c>
      <c r="Y15" s="125">
        <f t="shared" si="6"/>
        <v>8.8373512500002871</v>
      </c>
      <c r="Z15" s="127">
        <f t="shared" si="7"/>
        <v>0.21907221510217642</v>
      </c>
      <c r="AA15" s="54">
        <f>$Y15*SUM(Fasering!$D$5)</f>
        <v>0</v>
      </c>
      <c r="AB15" s="45">
        <f>$Y15*SUM(Fasering!$D$5:$D$6)</f>
        <v>2.2850181713698063</v>
      </c>
      <c r="AC15" s="45">
        <f>$Y15*SUM(Fasering!$D$5:$D$7)</f>
        <v>3.5960742410289273</v>
      </c>
      <c r="AD15" s="45">
        <f>$Y15*SUM(Fasering!$D$5:$D$8)</f>
        <v>4.9071303106880482</v>
      </c>
      <c r="AE15" s="45">
        <f>$Y15*SUM(Fasering!$D$5:$D$9)</f>
        <v>6.2181863803471691</v>
      </c>
      <c r="AF15" s="45">
        <f>$Y15*SUM(Fasering!$D$5:$D$10)</f>
        <v>7.5262951803411671</v>
      </c>
      <c r="AG15" s="55">
        <f>$Y15*SUM(Fasering!$D$5:$D$11)</f>
        <v>8.8373512500002871</v>
      </c>
      <c r="AH15" s="5">
        <f>($AK$3+(I15+R15)*12*7.57%)*SUM(Fasering!$D$5)</f>
        <v>0</v>
      </c>
      <c r="AI15" s="9">
        <f>($AK$3+(J15+S15)*12*7.57%)*SUM(Fasering!$D$5:$D$6)</f>
        <v>498.81800555178717</v>
      </c>
      <c r="AJ15" s="9">
        <f>($AK$3+(K15+T15)*12*7.57%)*SUM(Fasering!$D$5:$D$7)</f>
        <v>826.45566772311827</v>
      </c>
      <c r="AK15" s="9">
        <f>($AK$3+(L15+U15)*12*7.57%)*SUM(Fasering!$D$5:$D$8)</f>
        <v>1184.3060301458529</v>
      </c>
      <c r="AL15" s="9">
        <f>($AK$3+(M15+V15)*12*7.57%)*SUM(Fasering!$D$5:$D$9)</f>
        <v>1572.369092819991</v>
      </c>
      <c r="AM15" s="9">
        <f>($AK$3+(N15+W15)*12*7.57%)*SUM(Fasering!$D$5:$D$10)</f>
        <v>1989.6706839326882</v>
      </c>
      <c r="AN15" s="86">
        <f>($AK$3+(O15+X15)*12*7.57%)*SUM(Fasering!$D$5:$D$11)</f>
        <v>2438.0912285995</v>
      </c>
      <c r="AO15" s="5">
        <f>($AK$3+(I15+AA15)*12*7.57%)*SUM(Fasering!$D$5)</f>
        <v>0</v>
      </c>
      <c r="AP15" s="9">
        <f>($AK$3+(J15+AB15)*12*7.57%)*SUM(Fasering!$D$5:$D$6)</f>
        <v>497.29377331400673</v>
      </c>
      <c r="AQ15" s="9">
        <f>($AK$3+(K15+AC15)*12*7.57%)*SUM(Fasering!$D$5:$D$7)</f>
        <v>822.68056194580333</v>
      </c>
      <c r="AR15" s="9">
        <f>($AK$3+(L15+AD15)*12*7.57%)*SUM(Fasering!$D$5:$D$8)</f>
        <v>1177.2764884942851</v>
      </c>
      <c r="AS15" s="9">
        <f>($AK$3+(M15+AE15)*12*7.57%)*SUM(Fasering!$D$5:$D$9)</f>
        <v>1561.0815529594518</v>
      </c>
      <c r="AT15" s="9">
        <f>($AK$3+(N15+AF15)*12*7.57%)*SUM(Fasering!$D$5:$D$10)</f>
        <v>1973.1345370535123</v>
      </c>
      <c r="AU15" s="86">
        <f>($AK$3+(O15+AG15)*12*7.57%)*SUM(Fasering!$D$5:$D$11)</f>
        <v>2415.292214862</v>
      </c>
    </row>
    <row r="16" spans="1:47" x14ac:dyDescent="0.3">
      <c r="A16" s="32">
        <f t="shared" si="8"/>
        <v>6</v>
      </c>
      <c r="B16" s="125">
        <v>23939.58</v>
      </c>
      <c r="C16" s="126"/>
      <c r="D16" s="125">
        <f t="shared" si="0"/>
        <v>31588.275809999999</v>
      </c>
      <c r="E16" s="127">
        <f t="shared" si="1"/>
        <v>783.05290320501535</v>
      </c>
      <c r="F16" s="125">
        <f t="shared" si="2"/>
        <v>2632.3563174999999</v>
      </c>
      <c r="G16" s="127">
        <f t="shared" si="3"/>
        <v>65.254408600417946</v>
      </c>
      <c r="H16" s="45">
        <f>'L4'!$H$10</f>
        <v>1674.41</v>
      </c>
      <c r="I16" s="45">
        <f>GEW!$E$12+($F16-GEW!$E$12)*SUM(Fasering!$D$5)</f>
        <v>1786.2247433333332</v>
      </c>
      <c r="J16" s="45">
        <f>GEW!$E$12+($F16-GEW!$E$12)*SUM(Fasering!$D$5:$D$6)</f>
        <v>2005.0036475146635</v>
      </c>
      <c r="K16" s="45">
        <f>GEW!$E$12+($F16-GEW!$E$12)*SUM(Fasering!$D$5:$D$7)</f>
        <v>2130.5306187371098</v>
      </c>
      <c r="L16" s="45">
        <f>GEW!$E$12+($F16-GEW!$E$12)*SUM(Fasering!$D$5:$D$8)</f>
        <v>2256.057589959556</v>
      </c>
      <c r="M16" s="45">
        <f>GEW!$E$12+($F16-GEW!$E$12)*SUM(Fasering!$D$5:$D$9)</f>
        <v>2381.5845611820023</v>
      </c>
      <c r="N16" s="45">
        <f>GEW!$E$12+($F16-GEW!$E$12)*SUM(Fasering!$D$5:$D$10)</f>
        <v>2506.8293462775537</v>
      </c>
      <c r="O16" s="55">
        <f>GEW!$E$12+($F16-GEW!$E$12)*SUM(Fasering!$D$5:$D$11)</f>
        <v>2632.3563174999999</v>
      </c>
      <c r="P16" s="125">
        <f t="shared" si="4"/>
        <v>0</v>
      </c>
      <c r="Q16" s="127">
        <f t="shared" si="5"/>
        <v>0</v>
      </c>
      <c r="R16" s="45">
        <f>$P16*SUM(Fasering!$D$5)</f>
        <v>0</v>
      </c>
      <c r="S16" s="45">
        <f>$P16*SUM(Fasering!$D$5:$D$6)</f>
        <v>0</v>
      </c>
      <c r="T16" s="45">
        <f>$P16*SUM(Fasering!$D$5:$D$7)</f>
        <v>0</v>
      </c>
      <c r="U16" s="45">
        <f>$P16*SUM(Fasering!$D$5:$D$8)</f>
        <v>0</v>
      </c>
      <c r="V16" s="45">
        <f>$P16*SUM(Fasering!$D$5:$D$9)</f>
        <v>0</v>
      </c>
      <c r="W16" s="45">
        <f>$P16*SUM(Fasering!$D$5:$D$10)</f>
        <v>0</v>
      </c>
      <c r="X16" s="55">
        <f>$P16*SUM(Fasering!$D$5:$D$11)</f>
        <v>0</v>
      </c>
      <c r="Y16" s="125">
        <f t="shared" si="6"/>
        <v>0</v>
      </c>
      <c r="Z16" s="127">
        <f t="shared" si="7"/>
        <v>0</v>
      </c>
      <c r="AA16" s="54">
        <f>$Y16*SUM(Fasering!$D$5)</f>
        <v>0</v>
      </c>
      <c r="AB16" s="45">
        <f>$Y16*SUM(Fasering!$D$5:$D$6)</f>
        <v>0</v>
      </c>
      <c r="AC16" s="45">
        <f>$Y16*SUM(Fasering!$D$5:$D$7)</f>
        <v>0</v>
      </c>
      <c r="AD16" s="45">
        <f>$Y16*SUM(Fasering!$D$5:$D$8)</f>
        <v>0</v>
      </c>
      <c r="AE16" s="45">
        <f>$Y16*SUM(Fasering!$D$5:$D$9)</f>
        <v>0</v>
      </c>
      <c r="AF16" s="45">
        <f>$Y16*SUM(Fasering!$D$5:$D$10)</f>
        <v>0</v>
      </c>
      <c r="AG16" s="55">
        <f>$Y16*SUM(Fasering!$D$5:$D$11)</f>
        <v>0</v>
      </c>
      <c r="AH16" s="5">
        <f>($AK$3+(I16+R16)*12*7.57%)*SUM(Fasering!$D$5)</f>
        <v>0</v>
      </c>
      <c r="AI16" s="9">
        <f>($AK$3+(J16+S16)*12*7.57%)*SUM(Fasering!$D$5:$D$6)</f>
        <v>504.31692794477846</v>
      </c>
      <c r="AJ16" s="9">
        <f>($AK$3+(K16+T16)*12*7.57%)*SUM(Fasering!$D$5:$D$7)</f>
        <v>840.07499237735624</v>
      </c>
      <c r="AK16" s="9">
        <f>($AK$3+(L16+U16)*12*7.57%)*SUM(Fasering!$D$5:$D$8)</f>
        <v>1209.6662758106218</v>
      </c>
      <c r="AL16" s="9">
        <f>($AK$3+(M16+V16)*12*7.57%)*SUM(Fasering!$D$5:$D$9)</f>
        <v>1613.0907782445747</v>
      </c>
      <c r="AM16" s="9">
        <f>($AK$3+(N16+W16)*12*7.57%)*SUM(Fasering!$D$5:$D$10)</f>
        <v>2049.3275958610902</v>
      </c>
      <c r="AN16" s="86">
        <f>($AK$3+(O16+X16)*12*7.57%)*SUM(Fasering!$D$5:$D$11)</f>
        <v>2520.342478817</v>
      </c>
      <c r="AO16" s="5">
        <f>($AK$3+(I16+AA16)*12*7.57%)*SUM(Fasering!$D$5)</f>
        <v>0</v>
      </c>
      <c r="AP16" s="9">
        <f>($AK$3+(J16+AB16)*12*7.57%)*SUM(Fasering!$D$5:$D$6)</f>
        <v>504.31692794477846</v>
      </c>
      <c r="AQ16" s="9">
        <f>($AK$3+(K16+AC16)*12*7.57%)*SUM(Fasering!$D$5:$D$7)</f>
        <v>840.07499237735624</v>
      </c>
      <c r="AR16" s="9">
        <f>($AK$3+(L16+AD16)*12*7.57%)*SUM(Fasering!$D$5:$D$8)</f>
        <v>1209.6662758106218</v>
      </c>
      <c r="AS16" s="9">
        <f>($AK$3+(M16+AE16)*12*7.57%)*SUM(Fasering!$D$5:$D$9)</f>
        <v>1613.0907782445747</v>
      </c>
      <c r="AT16" s="9">
        <f>($AK$3+(N16+AF16)*12*7.57%)*SUM(Fasering!$D$5:$D$10)</f>
        <v>2049.3275958610902</v>
      </c>
      <c r="AU16" s="86">
        <f>($AK$3+(O16+AG16)*12*7.57%)*SUM(Fasering!$D$5:$D$11)</f>
        <v>2520.342478817</v>
      </c>
    </row>
    <row r="17" spans="1:47" x14ac:dyDescent="0.3">
      <c r="A17" s="32">
        <f t="shared" si="8"/>
        <v>7</v>
      </c>
      <c r="B17" s="125">
        <v>25236.69</v>
      </c>
      <c r="C17" s="126"/>
      <c r="D17" s="125">
        <f t="shared" si="0"/>
        <v>33299.812454999992</v>
      </c>
      <c r="E17" s="127">
        <f t="shared" si="1"/>
        <v>825.48078837577668</v>
      </c>
      <c r="F17" s="125">
        <f t="shared" si="2"/>
        <v>2774.9843712499996</v>
      </c>
      <c r="G17" s="127">
        <f t="shared" si="3"/>
        <v>68.79006569798139</v>
      </c>
      <c r="H17" s="45">
        <f>'L4'!$H$10</f>
        <v>1674.41</v>
      </c>
      <c r="I17" s="45">
        <f>GEW!$E$12+($F17-GEW!$E$12)*SUM(Fasering!$D$5)</f>
        <v>1786.2247433333332</v>
      </c>
      <c r="J17" s="45">
        <f>GEW!$E$12+($F17-GEW!$E$12)*SUM(Fasering!$D$5:$D$6)</f>
        <v>2041.8820837503906</v>
      </c>
      <c r="K17" s="45">
        <f>GEW!$E$12+($F17-GEW!$E$12)*SUM(Fasering!$D$5:$D$7)</f>
        <v>2188.5684918089137</v>
      </c>
      <c r="L17" s="45">
        <f>GEW!$E$12+($F17-GEW!$E$12)*SUM(Fasering!$D$5:$D$8)</f>
        <v>2335.2548998674365</v>
      </c>
      <c r="M17" s="45">
        <f>GEW!$E$12+($F17-GEW!$E$12)*SUM(Fasering!$D$5:$D$9)</f>
        <v>2481.9413079259593</v>
      </c>
      <c r="N17" s="45">
        <f>GEW!$E$12+($F17-GEW!$E$12)*SUM(Fasering!$D$5:$D$10)</f>
        <v>2628.2979631914768</v>
      </c>
      <c r="O17" s="55">
        <f>GEW!$E$12+($F17-GEW!$E$12)*SUM(Fasering!$D$5:$D$11)</f>
        <v>2774.9843712499996</v>
      </c>
      <c r="P17" s="125">
        <f t="shared" si="4"/>
        <v>0</v>
      </c>
      <c r="Q17" s="127">
        <f t="shared" si="5"/>
        <v>0</v>
      </c>
      <c r="R17" s="45">
        <f>$P17*SUM(Fasering!$D$5)</f>
        <v>0</v>
      </c>
      <c r="S17" s="45">
        <f>$P17*SUM(Fasering!$D$5:$D$6)</f>
        <v>0</v>
      </c>
      <c r="T17" s="45">
        <f>$P17*SUM(Fasering!$D$5:$D$7)</f>
        <v>0</v>
      </c>
      <c r="U17" s="45">
        <f>$P17*SUM(Fasering!$D$5:$D$8)</f>
        <v>0</v>
      </c>
      <c r="V17" s="45">
        <f>$P17*SUM(Fasering!$D$5:$D$9)</f>
        <v>0</v>
      </c>
      <c r="W17" s="45">
        <f>$P17*SUM(Fasering!$D$5:$D$10)</f>
        <v>0</v>
      </c>
      <c r="X17" s="55">
        <f>$P17*SUM(Fasering!$D$5:$D$11)</f>
        <v>0</v>
      </c>
      <c r="Y17" s="125">
        <f t="shared" si="6"/>
        <v>0</v>
      </c>
      <c r="Z17" s="127">
        <f t="shared" si="7"/>
        <v>0</v>
      </c>
      <c r="AA17" s="54">
        <f>$Y17*SUM(Fasering!$D$5)</f>
        <v>0</v>
      </c>
      <c r="AB17" s="45">
        <f>$Y17*SUM(Fasering!$D$5:$D$6)</f>
        <v>0</v>
      </c>
      <c r="AC17" s="45">
        <f>$Y17*SUM(Fasering!$D$5:$D$7)</f>
        <v>0</v>
      </c>
      <c r="AD17" s="45">
        <f>$Y17*SUM(Fasering!$D$5:$D$8)</f>
        <v>0</v>
      </c>
      <c r="AE17" s="45">
        <f>$Y17*SUM(Fasering!$D$5:$D$9)</f>
        <v>0</v>
      </c>
      <c r="AF17" s="45">
        <f>$Y17*SUM(Fasering!$D$5:$D$10)</f>
        <v>0</v>
      </c>
      <c r="AG17" s="55">
        <f>$Y17*SUM(Fasering!$D$5:$D$11)</f>
        <v>0</v>
      </c>
      <c r="AH17" s="5">
        <f>($AK$3+(I17+R17)*12*7.57%)*SUM(Fasering!$D$5)</f>
        <v>0</v>
      </c>
      <c r="AI17" s="9">
        <f>($AK$3+(J17+S17)*12*7.57%)*SUM(Fasering!$D$5:$D$6)</f>
        <v>512.97890769482149</v>
      </c>
      <c r="AJ17" s="9">
        <f>($AK$3+(K17+T17)*12*7.57%)*SUM(Fasering!$D$5:$D$7)</f>
        <v>861.52834376755436</v>
      </c>
      <c r="AK17" s="9">
        <f>($AK$3+(L17+U17)*12*7.57%)*SUM(Fasering!$D$5:$D$8)</f>
        <v>1249.614090801487</v>
      </c>
      <c r="AL17" s="9">
        <f>($AK$3+(M17+V17)*12*7.57%)*SUM(Fasering!$D$5:$D$9)</f>
        <v>1677.2361487966198</v>
      </c>
      <c r="AM17" s="9">
        <f>($AK$3+(N17+W17)*12*7.57%)*SUM(Fasering!$D$5:$D$10)</f>
        <v>2143.3000010240621</v>
      </c>
      <c r="AN17" s="86">
        <f>($AK$3+(O17+X17)*12*7.57%)*SUM(Fasering!$D$5:$D$11)</f>
        <v>2649.9058028434997</v>
      </c>
      <c r="AO17" s="5">
        <f>($AK$3+(I17+AA17)*12*7.57%)*SUM(Fasering!$D$5)</f>
        <v>0</v>
      </c>
      <c r="AP17" s="9">
        <f>($AK$3+(J17+AB17)*12*7.57%)*SUM(Fasering!$D$5:$D$6)</f>
        <v>512.97890769482149</v>
      </c>
      <c r="AQ17" s="9">
        <f>($AK$3+(K17+AC17)*12*7.57%)*SUM(Fasering!$D$5:$D$7)</f>
        <v>861.52834376755436</v>
      </c>
      <c r="AR17" s="9">
        <f>($AK$3+(L17+AD17)*12*7.57%)*SUM(Fasering!$D$5:$D$8)</f>
        <v>1249.614090801487</v>
      </c>
      <c r="AS17" s="9">
        <f>($AK$3+(M17+AE17)*12*7.57%)*SUM(Fasering!$D$5:$D$9)</f>
        <v>1677.2361487966198</v>
      </c>
      <c r="AT17" s="9">
        <f>($AK$3+(N17+AF17)*12*7.57%)*SUM(Fasering!$D$5:$D$10)</f>
        <v>2143.3000010240621</v>
      </c>
      <c r="AU17" s="86">
        <f>($AK$3+(O17+AG17)*12*7.57%)*SUM(Fasering!$D$5:$D$11)</f>
        <v>2649.9058028434997</v>
      </c>
    </row>
    <row r="18" spans="1:47" x14ac:dyDescent="0.3">
      <c r="A18" s="32">
        <f t="shared" si="8"/>
        <v>8</v>
      </c>
      <c r="B18" s="125">
        <v>25236.69</v>
      </c>
      <c r="C18" s="126"/>
      <c r="D18" s="125">
        <f t="shared" si="0"/>
        <v>33299.812454999992</v>
      </c>
      <c r="E18" s="127">
        <f t="shared" si="1"/>
        <v>825.48078837577668</v>
      </c>
      <c r="F18" s="125">
        <f t="shared" si="2"/>
        <v>2774.9843712499996</v>
      </c>
      <c r="G18" s="127">
        <f t="shared" si="3"/>
        <v>68.79006569798139</v>
      </c>
      <c r="H18" s="45">
        <f>'L4'!$H$10</f>
        <v>1674.41</v>
      </c>
      <c r="I18" s="45">
        <f>GEW!$E$12+($F18-GEW!$E$12)*SUM(Fasering!$D$5)</f>
        <v>1786.2247433333332</v>
      </c>
      <c r="J18" s="45">
        <f>GEW!$E$12+($F18-GEW!$E$12)*SUM(Fasering!$D$5:$D$6)</f>
        <v>2041.8820837503906</v>
      </c>
      <c r="K18" s="45">
        <f>GEW!$E$12+($F18-GEW!$E$12)*SUM(Fasering!$D$5:$D$7)</f>
        <v>2188.5684918089137</v>
      </c>
      <c r="L18" s="45">
        <f>GEW!$E$12+($F18-GEW!$E$12)*SUM(Fasering!$D$5:$D$8)</f>
        <v>2335.2548998674365</v>
      </c>
      <c r="M18" s="45">
        <f>GEW!$E$12+($F18-GEW!$E$12)*SUM(Fasering!$D$5:$D$9)</f>
        <v>2481.9413079259593</v>
      </c>
      <c r="N18" s="45">
        <f>GEW!$E$12+($F18-GEW!$E$12)*SUM(Fasering!$D$5:$D$10)</f>
        <v>2628.2979631914768</v>
      </c>
      <c r="O18" s="55">
        <f>GEW!$E$12+($F18-GEW!$E$12)*SUM(Fasering!$D$5:$D$11)</f>
        <v>2774.9843712499996</v>
      </c>
      <c r="P18" s="125">
        <f t="shared" si="4"/>
        <v>0</v>
      </c>
      <c r="Q18" s="127">
        <f t="shared" si="5"/>
        <v>0</v>
      </c>
      <c r="R18" s="45">
        <f>$P18*SUM(Fasering!$D$5)</f>
        <v>0</v>
      </c>
      <c r="S18" s="45">
        <f>$P18*SUM(Fasering!$D$5:$D$6)</f>
        <v>0</v>
      </c>
      <c r="T18" s="45">
        <f>$P18*SUM(Fasering!$D$5:$D$7)</f>
        <v>0</v>
      </c>
      <c r="U18" s="45">
        <f>$P18*SUM(Fasering!$D$5:$D$8)</f>
        <v>0</v>
      </c>
      <c r="V18" s="45">
        <f>$P18*SUM(Fasering!$D$5:$D$9)</f>
        <v>0</v>
      </c>
      <c r="W18" s="45">
        <f>$P18*SUM(Fasering!$D$5:$D$10)</f>
        <v>0</v>
      </c>
      <c r="X18" s="55">
        <f>$P18*SUM(Fasering!$D$5:$D$11)</f>
        <v>0</v>
      </c>
      <c r="Y18" s="125">
        <f t="shared" si="6"/>
        <v>0</v>
      </c>
      <c r="Z18" s="127">
        <f t="shared" si="7"/>
        <v>0</v>
      </c>
      <c r="AA18" s="54">
        <f>$Y18*SUM(Fasering!$D$5)</f>
        <v>0</v>
      </c>
      <c r="AB18" s="45">
        <f>$Y18*SUM(Fasering!$D$5:$D$6)</f>
        <v>0</v>
      </c>
      <c r="AC18" s="45">
        <f>$Y18*SUM(Fasering!$D$5:$D$7)</f>
        <v>0</v>
      </c>
      <c r="AD18" s="45">
        <f>$Y18*SUM(Fasering!$D$5:$D$8)</f>
        <v>0</v>
      </c>
      <c r="AE18" s="45">
        <f>$Y18*SUM(Fasering!$D$5:$D$9)</f>
        <v>0</v>
      </c>
      <c r="AF18" s="45">
        <f>$Y18*SUM(Fasering!$D$5:$D$10)</f>
        <v>0</v>
      </c>
      <c r="AG18" s="55">
        <f>$Y18*SUM(Fasering!$D$5:$D$11)</f>
        <v>0</v>
      </c>
      <c r="AH18" s="5">
        <f>($AK$3+(I18+R18)*12*7.57%)*SUM(Fasering!$D$5)</f>
        <v>0</v>
      </c>
      <c r="AI18" s="9">
        <f>($AK$3+(J18+S18)*12*7.57%)*SUM(Fasering!$D$5:$D$6)</f>
        <v>512.97890769482149</v>
      </c>
      <c r="AJ18" s="9">
        <f>($AK$3+(K18+T18)*12*7.57%)*SUM(Fasering!$D$5:$D$7)</f>
        <v>861.52834376755436</v>
      </c>
      <c r="AK18" s="9">
        <f>($AK$3+(L18+U18)*12*7.57%)*SUM(Fasering!$D$5:$D$8)</f>
        <v>1249.614090801487</v>
      </c>
      <c r="AL18" s="9">
        <f>($AK$3+(M18+V18)*12*7.57%)*SUM(Fasering!$D$5:$D$9)</f>
        <v>1677.2361487966198</v>
      </c>
      <c r="AM18" s="9">
        <f>($AK$3+(N18+W18)*12*7.57%)*SUM(Fasering!$D$5:$D$10)</f>
        <v>2143.3000010240621</v>
      </c>
      <c r="AN18" s="86">
        <f>($AK$3+(O18+X18)*12*7.57%)*SUM(Fasering!$D$5:$D$11)</f>
        <v>2649.9058028434997</v>
      </c>
      <c r="AO18" s="5">
        <f>($AK$3+(I18+AA18)*12*7.57%)*SUM(Fasering!$D$5)</f>
        <v>0</v>
      </c>
      <c r="AP18" s="9">
        <f>($AK$3+(J18+AB18)*12*7.57%)*SUM(Fasering!$D$5:$D$6)</f>
        <v>512.97890769482149</v>
      </c>
      <c r="AQ18" s="9">
        <f>($AK$3+(K18+AC18)*12*7.57%)*SUM(Fasering!$D$5:$D$7)</f>
        <v>861.52834376755436</v>
      </c>
      <c r="AR18" s="9">
        <f>($AK$3+(L18+AD18)*12*7.57%)*SUM(Fasering!$D$5:$D$8)</f>
        <v>1249.614090801487</v>
      </c>
      <c r="AS18" s="9">
        <f>($AK$3+(M18+AE18)*12*7.57%)*SUM(Fasering!$D$5:$D$9)</f>
        <v>1677.2361487966198</v>
      </c>
      <c r="AT18" s="9">
        <f>($AK$3+(N18+AF18)*12*7.57%)*SUM(Fasering!$D$5:$D$10)</f>
        <v>2143.3000010240621</v>
      </c>
      <c r="AU18" s="86">
        <f>($AK$3+(O18+AG18)*12*7.57%)*SUM(Fasering!$D$5:$D$11)</f>
        <v>2649.9058028434997</v>
      </c>
    </row>
    <row r="19" spans="1:47" x14ac:dyDescent="0.3">
      <c r="A19" s="32">
        <f t="shared" si="8"/>
        <v>9</v>
      </c>
      <c r="B19" s="125">
        <v>25897.439999999999</v>
      </c>
      <c r="C19" s="126"/>
      <c r="D19" s="125">
        <f t="shared" si="0"/>
        <v>34171.672079999997</v>
      </c>
      <c r="E19" s="127">
        <f t="shared" si="1"/>
        <v>847.09362393064919</v>
      </c>
      <c r="F19" s="125">
        <f t="shared" si="2"/>
        <v>2847.6393399999997</v>
      </c>
      <c r="G19" s="127">
        <f t="shared" si="3"/>
        <v>70.591135327554099</v>
      </c>
      <c r="H19" s="45">
        <f>'L4'!$H$10</f>
        <v>1674.41</v>
      </c>
      <c r="I19" s="45">
        <f>GEW!$E$12+($F19-GEW!$E$12)*SUM(Fasering!$D$5)</f>
        <v>1786.2247433333332</v>
      </c>
      <c r="J19" s="45">
        <f>GEW!$E$12+($F19-GEW!$E$12)*SUM(Fasering!$D$5:$D$6)</f>
        <v>2060.6680207509198</v>
      </c>
      <c r="K19" s="45">
        <f>GEW!$E$12+($F19-GEW!$E$12)*SUM(Fasering!$D$5:$D$7)</f>
        <v>2218.1330812671663</v>
      </c>
      <c r="L19" s="45">
        <f>GEW!$E$12+($F19-GEW!$E$12)*SUM(Fasering!$D$5:$D$8)</f>
        <v>2375.5981417834128</v>
      </c>
      <c r="M19" s="45">
        <f>GEW!$E$12+($F19-GEW!$E$12)*SUM(Fasering!$D$5:$D$9)</f>
        <v>2533.0632022996592</v>
      </c>
      <c r="N19" s="45">
        <f>GEW!$E$12+($F19-GEW!$E$12)*SUM(Fasering!$D$5:$D$10)</f>
        <v>2690.1742794837537</v>
      </c>
      <c r="O19" s="55">
        <f>GEW!$E$12+($F19-GEW!$E$12)*SUM(Fasering!$D$5:$D$11)</f>
        <v>2847.6393399999997</v>
      </c>
      <c r="P19" s="125">
        <f t="shared" si="4"/>
        <v>0</v>
      </c>
      <c r="Q19" s="127">
        <f t="shared" si="5"/>
        <v>0</v>
      </c>
      <c r="R19" s="45">
        <f>$P19*SUM(Fasering!$D$5)</f>
        <v>0</v>
      </c>
      <c r="S19" s="45">
        <f>$P19*SUM(Fasering!$D$5:$D$6)</f>
        <v>0</v>
      </c>
      <c r="T19" s="45">
        <f>$P19*SUM(Fasering!$D$5:$D$7)</f>
        <v>0</v>
      </c>
      <c r="U19" s="45">
        <f>$P19*SUM(Fasering!$D$5:$D$8)</f>
        <v>0</v>
      </c>
      <c r="V19" s="45">
        <f>$P19*SUM(Fasering!$D$5:$D$9)</f>
        <v>0</v>
      </c>
      <c r="W19" s="45">
        <f>$P19*SUM(Fasering!$D$5:$D$10)</f>
        <v>0</v>
      </c>
      <c r="X19" s="55">
        <f>$P19*SUM(Fasering!$D$5:$D$11)</f>
        <v>0</v>
      </c>
      <c r="Y19" s="125">
        <f t="shared" si="6"/>
        <v>0</v>
      </c>
      <c r="Z19" s="127">
        <f t="shared" si="7"/>
        <v>0</v>
      </c>
      <c r="AA19" s="54">
        <f>$Y19*SUM(Fasering!$D$5)</f>
        <v>0</v>
      </c>
      <c r="AB19" s="45">
        <f>$Y19*SUM(Fasering!$D$5:$D$6)</f>
        <v>0</v>
      </c>
      <c r="AC19" s="45">
        <f>$Y19*SUM(Fasering!$D$5:$D$7)</f>
        <v>0</v>
      </c>
      <c r="AD19" s="45">
        <f>$Y19*SUM(Fasering!$D$5:$D$8)</f>
        <v>0</v>
      </c>
      <c r="AE19" s="45">
        <f>$Y19*SUM(Fasering!$D$5:$D$9)</f>
        <v>0</v>
      </c>
      <c r="AF19" s="45">
        <f>$Y19*SUM(Fasering!$D$5:$D$10)</f>
        <v>0</v>
      </c>
      <c r="AG19" s="55">
        <f>$Y19*SUM(Fasering!$D$5:$D$11)</f>
        <v>0</v>
      </c>
      <c r="AH19" s="5">
        <f>($AK$3+(I19+R19)*12*7.57%)*SUM(Fasering!$D$5)</f>
        <v>0</v>
      </c>
      <c r="AI19" s="9">
        <f>($AK$3+(J19+S19)*12*7.57%)*SUM(Fasering!$D$5:$D$6)</f>
        <v>517.39133464383963</v>
      </c>
      <c r="AJ19" s="9">
        <f>($AK$3+(K19+T19)*12*7.57%)*SUM(Fasering!$D$5:$D$7)</f>
        <v>872.45671678994518</v>
      </c>
      <c r="AK19" s="9">
        <f>($AK$3+(L19+U19)*12*7.57%)*SUM(Fasering!$D$5:$D$8)</f>
        <v>1269.9635744653356</v>
      </c>
      <c r="AL19" s="9">
        <f>($AK$3+(M19+V19)*12*7.57%)*SUM(Fasering!$D$5:$D$9)</f>
        <v>1709.9119076700108</v>
      </c>
      <c r="AM19" s="9">
        <f>($AK$3+(N19+W19)*12*7.57%)*SUM(Fasering!$D$5:$D$10)</f>
        <v>2191.1697011354127</v>
      </c>
      <c r="AN19" s="86">
        <f>($AK$3+(O19+X19)*12*7.57%)*SUM(Fasering!$D$5:$D$11)</f>
        <v>2715.9055764559998</v>
      </c>
      <c r="AO19" s="5">
        <f>($AK$3+(I19+AA19)*12*7.57%)*SUM(Fasering!$D$5)</f>
        <v>0</v>
      </c>
      <c r="AP19" s="9">
        <f>($AK$3+(J19+AB19)*12*7.57%)*SUM(Fasering!$D$5:$D$6)</f>
        <v>517.39133464383963</v>
      </c>
      <c r="AQ19" s="9">
        <f>($AK$3+(K19+AC19)*12*7.57%)*SUM(Fasering!$D$5:$D$7)</f>
        <v>872.45671678994518</v>
      </c>
      <c r="AR19" s="9">
        <f>($AK$3+(L19+AD19)*12*7.57%)*SUM(Fasering!$D$5:$D$8)</f>
        <v>1269.9635744653356</v>
      </c>
      <c r="AS19" s="9">
        <f>($AK$3+(M19+AE19)*12*7.57%)*SUM(Fasering!$D$5:$D$9)</f>
        <v>1709.9119076700108</v>
      </c>
      <c r="AT19" s="9">
        <f>($AK$3+(N19+AF19)*12*7.57%)*SUM(Fasering!$D$5:$D$10)</f>
        <v>2191.1697011354127</v>
      </c>
      <c r="AU19" s="86">
        <f>($AK$3+(O19+AG19)*12*7.57%)*SUM(Fasering!$D$5:$D$11)</f>
        <v>2715.9055764559998</v>
      </c>
    </row>
    <row r="20" spans="1:47" x14ac:dyDescent="0.3">
      <c r="A20" s="32">
        <f t="shared" si="8"/>
        <v>10</v>
      </c>
      <c r="B20" s="125">
        <v>26250.83</v>
      </c>
      <c r="C20" s="126"/>
      <c r="D20" s="125">
        <f t="shared" si="0"/>
        <v>34637.970184999998</v>
      </c>
      <c r="E20" s="127">
        <f t="shared" si="1"/>
        <v>858.65285201500251</v>
      </c>
      <c r="F20" s="125">
        <f t="shared" si="2"/>
        <v>2886.4975154166664</v>
      </c>
      <c r="G20" s="127">
        <f t="shared" si="3"/>
        <v>71.554404334583538</v>
      </c>
      <c r="H20" s="45">
        <f>'L4'!$H$10</f>
        <v>1674.41</v>
      </c>
      <c r="I20" s="45">
        <f>GEW!$E$12+($F20-GEW!$E$12)*SUM(Fasering!$D$5)</f>
        <v>1786.2247433333332</v>
      </c>
      <c r="J20" s="45">
        <f>GEW!$E$12+($F20-GEW!$E$12)*SUM(Fasering!$D$5:$D$6)</f>
        <v>2070.7153340715663</v>
      </c>
      <c r="K20" s="45">
        <f>GEW!$E$12+($F20-GEW!$E$12)*SUM(Fasering!$D$5:$D$7)</f>
        <v>2233.9451588587699</v>
      </c>
      <c r="L20" s="45">
        <f>GEW!$E$12+($F20-GEW!$E$12)*SUM(Fasering!$D$5:$D$8)</f>
        <v>2397.1749836459735</v>
      </c>
      <c r="M20" s="45">
        <f>GEW!$E$12+($F20-GEW!$E$12)*SUM(Fasering!$D$5:$D$9)</f>
        <v>2560.4048084331771</v>
      </c>
      <c r="N20" s="45">
        <f>GEW!$E$12+($F20-GEW!$E$12)*SUM(Fasering!$D$5:$D$10)</f>
        <v>2723.2676906294628</v>
      </c>
      <c r="O20" s="55">
        <f>GEW!$E$12+($F20-GEW!$E$12)*SUM(Fasering!$D$5:$D$11)</f>
        <v>2886.4975154166664</v>
      </c>
      <c r="P20" s="125">
        <f t="shared" si="4"/>
        <v>0</v>
      </c>
      <c r="Q20" s="127">
        <f t="shared" si="5"/>
        <v>0</v>
      </c>
      <c r="R20" s="45">
        <f>$P20*SUM(Fasering!$D$5)</f>
        <v>0</v>
      </c>
      <c r="S20" s="45">
        <f>$P20*SUM(Fasering!$D$5:$D$6)</f>
        <v>0</v>
      </c>
      <c r="T20" s="45">
        <f>$P20*SUM(Fasering!$D$5:$D$7)</f>
        <v>0</v>
      </c>
      <c r="U20" s="45">
        <f>$P20*SUM(Fasering!$D$5:$D$8)</f>
        <v>0</v>
      </c>
      <c r="V20" s="45">
        <f>$P20*SUM(Fasering!$D$5:$D$9)</f>
        <v>0</v>
      </c>
      <c r="W20" s="45">
        <f>$P20*SUM(Fasering!$D$5:$D$10)</f>
        <v>0</v>
      </c>
      <c r="X20" s="55">
        <f>$P20*SUM(Fasering!$D$5:$D$11)</f>
        <v>0</v>
      </c>
      <c r="Y20" s="125">
        <f t="shared" si="6"/>
        <v>0</v>
      </c>
      <c r="Z20" s="127">
        <f t="shared" si="7"/>
        <v>0</v>
      </c>
      <c r="AA20" s="54">
        <f>$Y20*SUM(Fasering!$D$5)</f>
        <v>0</v>
      </c>
      <c r="AB20" s="45">
        <f>$Y20*SUM(Fasering!$D$5:$D$6)</f>
        <v>0</v>
      </c>
      <c r="AC20" s="45">
        <f>$Y20*SUM(Fasering!$D$5:$D$7)</f>
        <v>0</v>
      </c>
      <c r="AD20" s="45">
        <f>$Y20*SUM(Fasering!$D$5:$D$8)</f>
        <v>0</v>
      </c>
      <c r="AE20" s="45">
        <f>$Y20*SUM(Fasering!$D$5:$D$9)</f>
        <v>0</v>
      </c>
      <c r="AF20" s="45">
        <f>$Y20*SUM(Fasering!$D$5:$D$10)</f>
        <v>0</v>
      </c>
      <c r="AG20" s="55">
        <f>$Y20*SUM(Fasering!$D$5:$D$11)</f>
        <v>0</v>
      </c>
      <c r="AH20" s="5">
        <f>($AK$3+(I20+R20)*12*7.57%)*SUM(Fasering!$D$5)</f>
        <v>0</v>
      </c>
      <c r="AI20" s="9">
        <f>($AK$3+(J20+S20)*12*7.57%)*SUM(Fasering!$D$5:$D$6)</f>
        <v>519.7512401444277</v>
      </c>
      <c r="AJ20" s="9">
        <f>($AK$3+(K20+T20)*12*7.57%)*SUM(Fasering!$D$5:$D$7)</f>
        <v>878.30155635465599</v>
      </c>
      <c r="AK20" s="9">
        <f>($AK$3+(L20+U20)*12*7.57%)*SUM(Fasering!$D$5:$D$8)</f>
        <v>1280.8471219976357</v>
      </c>
      <c r="AL20" s="9">
        <f>($AK$3+(M20+V20)*12*7.57%)*SUM(Fasering!$D$5:$D$9)</f>
        <v>1727.3879370733671</v>
      </c>
      <c r="AM20" s="9">
        <f>($AK$3+(N20+W20)*12*7.57%)*SUM(Fasering!$D$5:$D$10)</f>
        <v>2216.7719309081708</v>
      </c>
      <c r="AN20" s="86">
        <f>($AK$3+(O20+X20)*12*7.57%)*SUM(Fasering!$D$5:$D$11)</f>
        <v>2751.2043430045001</v>
      </c>
      <c r="AO20" s="5">
        <f>($AK$3+(I20+AA20)*12*7.57%)*SUM(Fasering!$D$5)</f>
        <v>0</v>
      </c>
      <c r="AP20" s="9">
        <f>($AK$3+(J20+AB20)*12*7.57%)*SUM(Fasering!$D$5:$D$6)</f>
        <v>519.7512401444277</v>
      </c>
      <c r="AQ20" s="9">
        <f>($AK$3+(K20+AC20)*12*7.57%)*SUM(Fasering!$D$5:$D$7)</f>
        <v>878.30155635465599</v>
      </c>
      <c r="AR20" s="9">
        <f>($AK$3+(L20+AD20)*12*7.57%)*SUM(Fasering!$D$5:$D$8)</f>
        <v>1280.8471219976357</v>
      </c>
      <c r="AS20" s="9">
        <f>($AK$3+(M20+AE20)*12*7.57%)*SUM(Fasering!$D$5:$D$9)</f>
        <v>1727.3879370733671</v>
      </c>
      <c r="AT20" s="9">
        <f>($AK$3+(N20+AF20)*12*7.57%)*SUM(Fasering!$D$5:$D$10)</f>
        <v>2216.7719309081708</v>
      </c>
      <c r="AU20" s="86">
        <f>($AK$3+(O20+AG20)*12*7.57%)*SUM(Fasering!$D$5:$D$11)</f>
        <v>2751.2043430045001</v>
      </c>
    </row>
    <row r="21" spans="1:47" x14ac:dyDescent="0.3">
      <c r="A21" s="32">
        <f t="shared" si="8"/>
        <v>11</v>
      </c>
      <c r="B21" s="125">
        <v>26557.78</v>
      </c>
      <c r="C21" s="126"/>
      <c r="D21" s="125">
        <f t="shared" si="0"/>
        <v>35042.990709999998</v>
      </c>
      <c r="E21" s="127">
        <f t="shared" si="1"/>
        <v>868.69304856977828</v>
      </c>
      <c r="F21" s="125">
        <f t="shared" si="2"/>
        <v>2920.2492258333327</v>
      </c>
      <c r="G21" s="127">
        <f t="shared" si="3"/>
        <v>72.391087380814838</v>
      </c>
      <c r="H21" s="45">
        <f>'L4'!$H$10</f>
        <v>1674.41</v>
      </c>
      <c r="I21" s="45">
        <f>GEW!$E$12+($F21-GEW!$E$12)*SUM(Fasering!$D$5)</f>
        <v>1786.2247433333332</v>
      </c>
      <c r="J21" s="45">
        <f>GEW!$E$12+($F21-GEW!$E$12)*SUM(Fasering!$D$5:$D$6)</f>
        <v>2079.4423009460461</v>
      </c>
      <c r="K21" s="45">
        <f>GEW!$E$12+($F21-GEW!$E$12)*SUM(Fasering!$D$5:$D$7)</f>
        <v>2247.6793256907195</v>
      </c>
      <c r="L21" s="45">
        <f>GEW!$E$12+($F21-GEW!$E$12)*SUM(Fasering!$D$5:$D$8)</f>
        <v>2415.9163504353928</v>
      </c>
      <c r="M21" s="45">
        <f>GEW!$E$12+($F21-GEW!$E$12)*SUM(Fasering!$D$5:$D$9)</f>
        <v>2584.1533751800662</v>
      </c>
      <c r="N21" s="45">
        <f>GEW!$E$12+($F21-GEW!$E$12)*SUM(Fasering!$D$5:$D$10)</f>
        <v>2752.0122010886598</v>
      </c>
      <c r="O21" s="55">
        <f>GEW!$E$12+($F21-GEW!$E$12)*SUM(Fasering!$D$5:$D$11)</f>
        <v>2920.2492258333327</v>
      </c>
      <c r="P21" s="125">
        <f t="shared" si="4"/>
        <v>0</v>
      </c>
      <c r="Q21" s="127">
        <f t="shared" si="5"/>
        <v>0</v>
      </c>
      <c r="R21" s="45">
        <f>$P21*SUM(Fasering!$D$5)</f>
        <v>0</v>
      </c>
      <c r="S21" s="45">
        <f>$P21*SUM(Fasering!$D$5:$D$6)</f>
        <v>0</v>
      </c>
      <c r="T21" s="45">
        <f>$P21*SUM(Fasering!$D$5:$D$7)</f>
        <v>0</v>
      </c>
      <c r="U21" s="45">
        <f>$P21*SUM(Fasering!$D$5:$D$8)</f>
        <v>0</v>
      </c>
      <c r="V21" s="45">
        <f>$P21*SUM(Fasering!$D$5:$D$9)</f>
        <v>0</v>
      </c>
      <c r="W21" s="45">
        <f>$P21*SUM(Fasering!$D$5:$D$10)</f>
        <v>0</v>
      </c>
      <c r="X21" s="55">
        <f>$P21*SUM(Fasering!$D$5:$D$11)</f>
        <v>0</v>
      </c>
      <c r="Y21" s="125">
        <f t="shared" si="6"/>
        <v>0</v>
      </c>
      <c r="Z21" s="127">
        <f t="shared" si="7"/>
        <v>0</v>
      </c>
      <c r="AA21" s="54">
        <f>$Y21*SUM(Fasering!$D$5)</f>
        <v>0</v>
      </c>
      <c r="AB21" s="45">
        <f>$Y21*SUM(Fasering!$D$5:$D$6)</f>
        <v>0</v>
      </c>
      <c r="AC21" s="45">
        <f>$Y21*SUM(Fasering!$D$5:$D$7)</f>
        <v>0</v>
      </c>
      <c r="AD21" s="45">
        <f>$Y21*SUM(Fasering!$D$5:$D$8)</f>
        <v>0</v>
      </c>
      <c r="AE21" s="45">
        <f>$Y21*SUM(Fasering!$D$5:$D$9)</f>
        <v>0</v>
      </c>
      <c r="AF21" s="45">
        <f>$Y21*SUM(Fasering!$D$5:$D$10)</f>
        <v>0</v>
      </c>
      <c r="AG21" s="55">
        <f>$Y21*SUM(Fasering!$D$5:$D$11)</f>
        <v>0</v>
      </c>
      <c r="AH21" s="5">
        <f>($AK$3+(I21+R21)*12*7.57%)*SUM(Fasering!$D$5)</f>
        <v>0</v>
      </c>
      <c r="AI21" s="9">
        <f>($AK$3+(J21+S21)*12*7.57%)*SUM(Fasering!$D$5:$D$6)</f>
        <v>521.80102365105063</v>
      </c>
      <c r="AJ21" s="9">
        <f>($AK$3+(K21+T21)*12*7.57%)*SUM(Fasering!$D$5:$D$7)</f>
        <v>883.37830868038111</v>
      </c>
      <c r="AK21" s="9">
        <f>($AK$3+(L21+U21)*12*7.57%)*SUM(Fasering!$D$5:$D$8)</f>
        <v>1290.3004311321317</v>
      </c>
      <c r="AL21" s="9">
        <f>($AK$3+(M21+V21)*12*7.57%)*SUM(Fasering!$D$5:$D$9)</f>
        <v>1742.5673910063024</v>
      </c>
      <c r="AM21" s="9">
        <f>($AK$3+(N21+W21)*12*7.57%)*SUM(Fasering!$D$5:$D$10)</f>
        <v>2239.0096977627745</v>
      </c>
      <c r="AN21" s="86">
        <f>($AK$3+(O21+X21)*12*7.57%)*SUM(Fasering!$D$5:$D$11)</f>
        <v>2781.8643967469998</v>
      </c>
      <c r="AO21" s="5">
        <f>($AK$3+(I21+AA21)*12*7.57%)*SUM(Fasering!$D$5)</f>
        <v>0</v>
      </c>
      <c r="AP21" s="9">
        <f>($AK$3+(J21+AB21)*12*7.57%)*SUM(Fasering!$D$5:$D$6)</f>
        <v>521.80102365105063</v>
      </c>
      <c r="AQ21" s="9">
        <f>($AK$3+(K21+AC21)*12*7.57%)*SUM(Fasering!$D$5:$D$7)</f>
        <v>883.37830868038111</v>
      </c>
      <c r="AR21" s="9">
        <f>($AK$3+(L21+AD21)*12*7.57%)*SUM(Fasering!$D$5:$D$8)</f>
        <v>1290.3004311321317</v>
      </c>
      <c r="AS21" s="9">
        <f>($AK$3+(M21+AE21)*12*7.57%)*SUM(Fasering!$D$5:$D$9)</f>
        <v>1742.5673910063024</v>
      </c>
      <c r="AT21" s="9">
        <f>($AK$3+(N21+AF21)*12*7.57%)*SUM(Fasering!$D$5:$D$10)</f>
        <v>2239.0096977627745</v>
      </c>
      <c r="AU21" s="86">
        <f>($AK$3+(O21+AG21)*12*7.57%)*SUM(Fasering!$D$5:$D$11)</f>
        <v>2781.8643967469998</v>
      </c>
    </row>
    <row r="22" spans="1:47" x14ac:dyDescent="0.3">
      <c r="A22" s="32">
        <f t="shared" si="8"/>
        <v>12</v>
      </c>
      <c r="B22" s="125">
        <v>27390.95</v>
      </c>
      <c r="C22" s="126"/>
      <c r="D22" s="125">
        <f t="shared" si="0"/>
        <v>36142.358524999996</v>
      </c>
      <c r="E22" s="127">
        <f t="shared" si="1"/>
        <v>895.94566483803862</v>
      </c>
      <c r="F22" s="125">
        <f t="shared" si="2"/>
        <v>3011.8632104166668</v>
      </c>
      <c r="G22" s="127">
        <f t="shared" si="3"/>
        <v>74.662138736503238</v>
      </c>
      <c r="H22" s="45">
        <f>'L4'!$H$10</f>
        <v>1674.41</v>
      </c>
      <c r="I22" s="45">
        <f>GEW!$E$12+($F22-GEW!$E$12)*SUM(Fasering!$D$5)</f>
        <v>1786.2247433333332</v>
      </c>
      <c r="J22" s="45">
        <f>GEW!$E$12+($F22-GEW!$E$12)*SUM(Fasering!$D$5:$D$6)</f>
        <v>2103.1303510871453</v>
      </c>
      <c r="K22" s="45">
        <f>GEW!$E$12+($F22-GEW!$E$12)*SUM(Fasering!$D$5:$D$7)</f>
        <v>2284.9586734000386</v>
      </c>
      <c r="L22" s="45">
        <f>GEW!$E$12+($F22-GEW!$E$12)*SUM(Fasering!$D$5:$D$8)</f>
        <v>2466.7869957129324</v>
      </c>
      <c r="M22" s="45">
        <f>GEW!$E$12+($F22-GEW!$E$12)*SUM(Fasering!$D$5:$D$9)</f>
        <v>2648.6153180258261</v>
      </c>
      <c r="N22" s="45">
        <f>GEW!$E$12+($F22-GEW!$E$12)*SUM(Fasering!$D$5:$D$10)</f>
        <v>2830.0348881037735</v>
      </c>
      <c r="O22" s="55">
        <f>GEW!$E$12+($F22-GEW!$E$12)*SUM(Fasering!$D$5:$D$11)</f>
        <v>3011.8632104166668</v>
      </c>
      <c r="P22" s="125">
        <f t="shared" si="4"/>
        <v>0</v>
      </c>
      <c r="Q22" s="127">
        <f t="shared" si="5"/>
        <v>0</v>
      </c>
      <c r="R22" s="45">
        <f>$P22*SUM(Fasering!$D$5)</f>
        <v>0</v>
      </c>
      <c r="S22" s="45">
        <f>$P22*SUM(Fasering!$D$5:$D$6)</f>
        <v>0</v>
      </c>
      <c r="T22" s="45">
        <f>$P22*SUM(Fasering!$D$5:$D$7)</f>
        <v>0</v>
      </c>
      <c r="U22" s="45">
        <f>$P22*SUM(Fasering!$D$5:$D$8)</f>
        <v>0</v>
      </c>
      <c r="V22" s="45">
        <f>$P22*SUM(Fasering!$D$5:$D$9)</f>
        <v>0</v>
      </c>
      <c r="W22" s="45">
        <f>$P22*SUM(Fasering!$D$5:$D$10)</f>
        <v>0</v>
      </c>
      <c r="X22" s="55">
        <f>$P22*SUM(Fasering!$D$5:$D$11)</f>
        <v>0</v>
      </c>
      <c r="Y22" s="125">
        <f t="shared" si="6"/>
        <v>0</v>
      </c>
      <c r="Z22" s="127">
        <f t="shared" si="7"/>
        <v>0</v>
      </c>
      <c r="AA22" s="54">
        <f>$Y22*SUM(Fasering!$D$5)</f>
        <v>0</v>
      </c>
      <c r="AB22" s="45">
        <f>$Y22*SUM(Fasering!$D$5:$D$6)</f>
        <v>0</v>
      </c>
      <c r="AC22" s="45">
        <f>$Y22*SUM(Fasering!$D$5:$D$7)</f>
        <v>0</v>
      </c>
      <c r="AD22" s="45">
        <f>$Y22*SUM(Fasering!$D$5:$D$8)</f>
        <v>0</v>
      </c>
      <c r="AE22" s="45">
        <f>$Y22*SUM(Fasering!$D$5:$D$9)</f>
        <v>0</v>
      </c>
      <c r="AF22" s="45">
        <f>$Y22*SUM(Fasering!$D$5:$D$10)</f>
        <v>0</v>
      </c>
      <c r="AG22" s="55">
        <f>$Y22*SUM(Fasering!$D$5:$D$11)</f>
        <v>0</v>
      </c>
      <c r="AH22" s="5">
        <f>($AK$3+(I22+R22)*12*7.57%)*SUM(Fasering!$D$5)</f>
        <v>0</v>
      </c>
      <c r="AI22" s="9">
        <f>($AK$3+(J22+S22)*12*7.57%)*SUM(Fasering!$D$5:$D$6)</f>
        <v>527.36485529859283</v>
      </c>
      <c r="AJ22" s="9">
        <f>($AK$3+(K22+T22)*12*7.57%)*SUM(Fasering!$D$5:$D$7)</f>
        <v>897.15839577998815</v>
      </c>
      <c r="AK22" s="9">
        <f>($AK$3+(L22+U22)*12*7.57%)*SUM(Fasering!$D$5:$D$8)</f>
        <v>1315.960029019697</v>
      </c>
      <c r="AL22" s="9">
        <f>($AK$3+(M22+V22)*12*7.57%)*SUM(Fasering!$D$5:$D$9)</f>
        <v>1783.7697550177188</v>
      </c>
      <c r="AM22" s="9">
        <f>($AK$3+(N22+W22)*12*7.57%)*SUM(Fasering!$D$5:$D$10)</f>
        <v>2299.3707996042785</v>
      </c>
      <c r="AN22" s="86">
        <f>($AK$3+(O22+X22)*12*7.57%)*SUM(Fasering!$D$5:$D$11)</f>
        <v>2865.0865403425005</v>
      </c>
      <c r="AO22" s="5">
        <f>($AK$3+(I22+AA22)*12*7.57%)*SUM(Fasering!$D$5)</f>
        <v>0</v>
      </c>
      <c r="AP22" s="9">
        <f>($AK$3+(J22+AB22)*12*7.57%)*SUM(Fasering!$D$5:$D$6)</f>
        <v>527.36485529859283</v>
      </c>
      <c r="AQ22" s="9">
        <f>($AK$3+(K22+AC22)*12*7.57%)*SUM(Fasering!$D$5:$D$7)</f>
        <v>897.15839577998815</v>
      </c>
      <c r="AR22" s="9">
        <f>($AK$3+(L22+AD22)*12*7.57%)*SUM(Fasering!$D$5:$D$8)</f>
        <v>1315.960029019697</v>
      </c>
      <c r="AS22" s="9">
        <f>($AK$3+(M22+AE22)*12*7.57%)*SUM(Fasering!$D$5:$D$9)</f>
        <v>1783.7697550177188</v>
      </c>
      <c r="AT22" s="9">
        <f>($AK$3+(N22+AF22)*12*7.57%)*SUM(Fasering!$D$5:$D$10)</f>
        <v>2299.3707996042785</v>
      </c>
      <c r="AU22" s="86">
        <f>($AK$3+(O22+AG22)*12*7.57%)*SUM(Fasering!$D$5:$D$11)</f>
        <v>2865.0865403425005</v>
      </c>
    </row>
    <row r="23" spans="1:47" x14ac:dyDescent="0.3">
      <c r="A23" s="32">
        <f t="shared" si="8"/>
        <v>13</v>
      </c>
      <c r="B23" s="125">
        <v>27399.03</v>
      </c>
      <c r="C23" s="126"/>
      <c r="D23" s="125">
        <f t="shared" si="0"/>
        <v>36153.020084999996</v>
      </c>
      <c r="E23" s="127">
        <f t="shared" si="1"/>
        <v>896.20995800683681</v>
      </c>
      <c r="F23" s="125">
        <f t="shared" si="2"/>
        <v>3012.75167375</v>
      </c>
      <c r="G23" s="127">
        <f t="shared" si="3"/>
        <v>74.684163167236406</v>
      </c>
      <c r="H23" s="45">
        <f>'L4'!$H$10</f>
        <v>1674.41</v>
      </c>
      <c r="I23" s="45">
        <f>GEW!$E$12+($F23-GEW!$E$12)*SUM(Fasering!$D$5)</f>
        <v>1786.2247433333332</v>
      </c>
      <c r="J23" s="45">
        <f>GEW!$E$12+($F23-GEW!$E$12)*SUM(Fasering!$D$5:$D$6)</f>
        <v>2103.3600754472877</v>
      </c>
      <c r="K23" s="45">
        <f>GEW!$E$12+($F23-GEW!$E$12)*SUM(Fasering!$D$5:$D$7)</f>
        <v>2285.3202048155858</v>
      </c>
      <c r="L23" s="45">
        <f>GEW!$E$12+($F23-GEW!$E$12)*SUM(Fasering!$D$5:$D$8)</f>
        <v>2467.2803341838835</v>
      </c>
      <c r="M23" s="45">
        <f>GEW!$E$12+($F23-GEW!$E$12)*SUM(Fasering!$D$5:$D$9)</f>
        <v>2649.2404635521816</v>
      </c>
      <c r="N23" s="45">
        <f>GEW!$E$12+($F23-GEW!$E$12)*SUM(Fasering!$D$5:$D$10)</f>
        <v>2830.7915443817024</v>
      </c>
      <c r="O23" s="55">
        <f>GEW!$E$12+($F23-GEW!$E$12)*SUM(Fasering!$D$5:$D$11)</f>
        <v>3012.75167375</v>
      </c>
      <c r="P23" s="125">
        <f t="shared" si="4"/>
        <v>0</v>
      </c>
      <c r="Q23" s="127">
        <f t="shared" si="5"/>
        <v>0</v>
      </c>
      <c r="R23" s="45">
        <f>$P23*SUM(Fasering!$D$5)</f>
        <v>0</v>
      </c>
      <c r="S23" s="45">
        <f>$P23*SUM(Fasering!$D$5:$D$6)</f>
        <v>0</v>
      </c>
      <c r="T23" s="45">
        <f>$P23*SUM(Fasering!$D$5:$D$7)</f>
        <v>0</v>
      </c>
      <c r="U23" s="45">
        <f>$P23*SUM(Fasering!$D$5:$D$8)</f>
        <v>0</v>
      </c>
      <c r="V23" s="45">
        <f>$P23*SUM(Fasering!$D$5:$D$9)</f>
        <v>0</v>
      </c>
      <c r="W23" s="45">
        <f>$P23*SUM(Fasering!$D$5:$D$10)</f>
        <v>0</v>
      </c>
      <c r="X23" s="55">
        <f>$P23*SUM(Fasering!$D$5:$D$11)</f>
        <v>0</v>
      </c>
      <c r="Y23" s="125">
        <f t="shared" si="6"/>
        <v>0</v>
      </c>
      <c r="Z23" s="127">
        <f t="shared" si="7"/>
        <v>0</v>
      </c>
      <c r="AA23" s="54">
        <f>$Y23*SUM(Fasering!$D$5)</f>
        <v>0</v>
      </c>
      <c r="AB23" s="45">
        <f>$Y23*SUM(Fasering!$D$5:$D$6)</f>
        <v>0</v>
      </c>
      <c r="AC23" s="45">
        <f>$Y23*SUM(Fasering!$D$5:$D$7)</f>
        <v>0</v>
      </c>
      <c r="AD23" s="45">
        <f>$Y23*SUM(Fasering!$D$5:$D$8)</f>
        <v>0</v>
      </c>
      <c r="AE23" s="45">
        <f>$Y23*SUM(Fasering!$D$5:$D$9)</f>
        <v>0</v>
      </c>
      <c r="AF23" s="45">
        <f>$Y23*SUM(Fasering!$D$5:$D$10)</f>
        <v>0</v>
      </c>
      <c r="AG23" s="55">
        <f>$Y23*SUM(Fasering!$D$5:$D$11)</f>
        <v>0</v>
      </c>
      <c r="AH23" s="5">
        <f>($AK$3+(I23+R23)*12*7.57%)*SUM(Fasering!$D$5)</f>
        <v>0</v>
      </c>
      <c r="AI23" s="9">
        <f>($AK$3+(J23+S23)*12*7.57%)*SUM(Fasering!$D$5:$D$6)</f>
        <v>527.41881278591484</v>
      </c>
      <c r="AJ23" s="9">
        <f>($AK$3+(K23+T23)*12*7.57%)*SUM(Fasering!$D$5:$D$7)</f>
        <v>897.29203369753805</v>
      </c>
      <c r="AK23" s="9">
        <f>($AK$3+(L23+U23)*12*7.57%)*SUM(Fasering!$D$5:$D$8)</f>
        <v>1316.2088732542848</v>
      </c>
      <c r="AL23" s="9">
        <f>($AK$3+(M23+V23)*12*7.57%)*SUM(Fasering!$D$5:$D$9)</f>
        <v>1784.1693314561553</v>
      </c>
      <c r="AM23" s="9">
        <f>($AK$3+(N23+W23)*12*7.57%)*SUM(Fasering!$D$5:$D$10)</f>
        <v>2299.9561755814257</v>
      </c>
      <c r="AN23" s="86">
        <f>($AK$3+(O23+X23)*12*7.57%)*SUM(Fasering!$D$5:$D$11)</f>
        <v>2865.8936204345</v>
      </c>
      <c r="AO23" s="5">
        <f>($AK$3+(I23+AA23)*12*7.57%)*SUM(Fasering!$D$5)</f>
        <v>0</v>
      </c>
      <c r="AP23" s="9">
        <f>($AK$3+(J23+AB23)*12*7.57%)*SUM(Fasering!$D$5:$D$6)</f>
        <v>527.41881278591484</v>
      </c>
      <c r="AQ23" s="9">
        <f>($AK$3+(K23+AC23)*12*7.57%)*SUM(Fasering!$D$5:$D$7)</f>
        <v>897.29203369753805</v>
      </c>
      <c r="AR23" s="9">
        <f>($AK$3+(L23+AD23)*12*7.57%)*SUM(Fasering!$D$5:$D$8)</f>
        <v>1316.2088732542848</v>
      </c>
      <c r="AS23" s="9">
        <f>($AK$3+(M23+AE23)*12*7.57%)*SUM(Fasering!$D$5:$D$9)</f>
        <v>1784.1693314561553</v>
      </c>
      <c r="AT23" s="9">
        <f>($AK$3+(N23+AF23)*12*7.57%)*SUM(Fasering!$D$5:$D$10)</f>
        <v>2299.9561755814257</v>
      </c>
      <c r="AU23" s="86">
        <f>($AK$3+(O23+AG23)*12*7.57%)*SUM(Fasering!$D$5:$D$11)</f>
        <v>2865.8936204345</v>
      </c>
    </row>
    <row r="24" spans="1:47" x14ac:dyDescent="0.3">
      <c r="A24" s="32">
        <f t="shared" si="8"/>
        <v>14</v>
      </c>
      <c r="B24" s="125">
        <v>28531.1</v>
      </c>
      <c r="C24" s="126"/>
      <c r="D24" s="125">
        <f t="shared" si="0"/>
        <v>37646.786449999992</v>
      </c>
      <c r="E24" s="127">
        <f t="shared" si="1"/>
        <v>933.23945894759265</v>
      </c>
      <c r="F24" s="125">
        <f t="shared" si="2"/>
        <v>3137.2322041666666</v>
      </c>
      <c r="G24" s="127">
        <f t="shared" si="3"/>
        <v>77.769954912299397</v>
      </c>
      <c r="H24" s="45">
        <f>'L4'!$H$10</f>
        <v>1674.41</v>
      </c>
      <c r="I24" s="45">
        <f>GEW!$E$12+($F24-GEW!$E$12)*SUM(Fasering!$D$5)</f>
        <v>1786.2247433333332</v>
      </c>
      <c r="J24" s="45">
        <f>GEW!$E$12+($F24-GEW!$E$12)*SUM(Fasering!$D$5:$D$6)</f>
        <v>2135.5462210397045</v>
      </c>
      <c r="K24" s="45">
        <f>GEW!$E$12+($F24-GEW!$E$12)*SUM(Fasering!$D$5:$D$7)</f>
        <v>2335.9735302609197</v>
      </c>
      <c r="L24" s="45">
        <f>GEW!$E$12+($F24-GEW!$E$12)*SUM(Fasering!$D$5:$D$8)</f>
        <v>2536.4008394821349</v>
      </c>
      <c r="M24" s="45">
        <f>GEW!$E$12+($F24-GEW!$E$12)*SUM(Fasering!$D$5:$D$9)</f>
        <v>2736.8281487033496</v>
      </c>
      <c r="N24" s="45">
        <f>GEW!$E$12+($F24-GEW!$E$12)*SUM(Fasering!$D$5:$D$10)</f>
        <v>2936.8048949454515</v>
      </c>
      <c r="O24" s="55">
        <f>GEW!$E$12+($F24-GEW!$E$12)*SUM(Fasering!$D$5:$D$11)</f>
        <v>3137.2322041666666</v>
      </c>
      <c r="P24" s="125">
        <f t="shared" si="4"/>
        <v>0</v>
      </c>
      <c r="Q24" s="127">
        <f t="shared" si="5"/>
        <v>0</v>
      </c>
      <c r="R24" s="45">
        <f>$P24*SUM(Fasering!$D$5)</f>
        <v>0</v>
      </c>
      <c r="S24" s="45">
        <f>$P24*SUM(Fasering!$D$5:$D$6)</f>
        <v>0</v>
      </c>
      <c r="T24" s="45">
        <f>$P24*SUM(Fasering!$D$5:$D$7)</f>
        <v>0</v>
      </c>
      <c r="U24" s="45">
        <f>$P24*SUM(Fasering!$D$5:$D$8)</f>
        <v>0</v>
      </c>
      <c r="V24" s="45">
        <f>$P24*SUM(Fasering!$D$5:$D$9)</f>
        <v>0</v>
      </c>
      <c r="W24" s="45">
        <f>$P24*SUM(Fasering!$D$5:$D$10)</f>
        <v>0</v>
      </c>
      <c r="X24" s="55">
        <f>$P24*SUM(Fasering!$D$5:$D$11)</f>
        <v>0</v>
      </c>
      <c r="Y24" s="125">
        <f t="shared" si="6"/>
        <v>0</v>
      </c>
      <c r="Z24" s="127">
        <f t="shared" si="7"/>
        <v>0</v>
      </c>
      <c r="AA24" s="54">
        <f>$Y24*SUM(Fasering!$D$5)</f>
        <v>0</v>
      </c>
      <c r="AB24" s="45">
        <f>$Y24*SUM(Fasering!$D$5:$D$6)</f>
        <v>0</v>
      </c>
      <c r="AC24" s="45">
        <f>$Y24*SUM(Fasering!$D$5:$D$7)</f>
        <v>0</v>
      </c>
      <c r="AD24" s="45">
        <f>$Y24*SUM(Fasering!$D$5:$D$8)</f>
        <v>0</v>
      </c>
      <c r="AE24" s="45">
        <f>$Y24*SUM(Fasering!$D$5:$D$9)</f>
        <v>0</v>
      </c>
      <c r="AF24" s="45">
        <f>$Y24*SUM(Fasering!$D$5:$D$10)</f>
        <v>0</v>
      </c>
      <c r="AG24" s="55">
        <f>$Y24*SUM(Fasering!$D$5:$D$11)</f>
        <v>0</v>
      </c>
      <c r="AH24" s="5">
        <f>($AK$3+(I24+R24)*12*7.57%)*SUM(Fasering!$D$5)</f>
        <v>0</v>
      </c>
      <c r="AI24" s="9">
        <f>($AK$3+(J24+S24)*12*7.57%)*SUM(Fasering!$D$5:$D$6)</f>
        <v>534.9786707899633</v>
      </c>
      <c r="AJ24" s="9">
        <f>($AK$3+(K24+T24)*12*7.57%)*SUM(Fasering!$D$5:$D$7)</f>
        <v>916.01573138570734</v>
      </c>
      <c r="AK24" s="9">
        <f>($AK$3+(L24+U24)*12*7.57%)*SUM(Fasering!$D$5:$D$8)</f>
        <v>1351.0738599683714</v>
      </c>
      <c r="AL24" s="9">
        <f>($AK$3+(M24+V24)*12*7.57%)*SUM(Fasering!$D$5:$D$9)</f>
        <v>1840.1530565379553</v>
      </c>
      <c r="AM24" s="9">
        <f>($AK$3+(N24+W24)*12*7.57%)*SUM(Fasering!$D$5:$D$10)</f>
        <v>2381.9718417260433</v>
      </c>
      <c r="AN24" s="86">
        <f>($AK$3+(O24+X24)*12*7.57%)*SUM(Fasering!$D$5:$D$11)</f>
        <v>2978.9717342650001</v>
      </c>
      <c r="AO24" s="5">
        <f>($AK$3+(I24+AA24)*12*7.57%)*SUM(Fasering!$D$5)</f>
        <v>0</v>
      </c>
      <c r="AP24" s="9">
        <f>($AK$3+(J24+AB24)*12*7.57%)*SUM(Fasering!$D$5:$D$6)</f>
        <v>534.9786707899633</v>
      </c>
      <c r="AQ24" s="9">
        <f>($AK$3+(K24+AC24)*12*7.57%)*SUM(Fasering!$D$5:$D$7)</f>
        <v>916.01573138570734</v>
      </c>
      <c r="AR24" s="9">
        <f>($AK$3+(L24+AD24)*12*7.57%)*SUM(Fasering!$D$5:$D$8)</f>
        <v>1351.0738599683714</v>
      </c>
      <c r="AS24" s="9">
        <f>($AK$3+(M24+AE24)*12*7.57%)*SUM(Fasering!$D$5:$D$9)</f>
        <v>1840.1530565379553</v>
      </c>
      <c r="AT24" s="9">
        <f>($AK$3+(N24+AF24)*12*7.57%)*SUM(Fasering!$D$5:$D$10)</f>
        <v>2381.9718417260433</v>
      </c>
      <c r="AU24" s="86">
        <f>($AK$3+(O24+AG24)*12*7.57%)*SUM(Fasering!$D$5:$D$11)</f>
        <v>2978.9717342650001</v>
      </c>
    </row>
    <row r="25" spans="1:47" x14ac:dyDescent="0.3">
      <c r="A25" s="32">
        <f t="shared" si="8"/>
        <v>15</v>
      </c>
      <c r="B25" s="125">
        <v>28539.18</v>
      </c>
      <c r="C25" s="126"/>
      <c r="D25" s="125">
        <f t="shared" si="0"/>
        <v>37657.44801</v>
      </c>
      <c r="E25" s="127">
        <f t="shared" si="1"/>
        <v>933.50375211639096</v>
      </c>
      <c r="F25" s="125">
        <f t="shared" si="2"/>
        <v>3138.1206674999994</v>
      </c>
      <c r="G25" s="127">
        <f t="shared" si="3"/>
        <v>77.791979343032565</v>
      </c>
      <c r="H25" s="45">
        <f>'L4'!$H$10</f>
        <v>1674.41</v>
      </c>
      <c r="I25" s="45">
        <f>GEW!$E$12+($F25-GEW!$E$12)*SUM(Fasering!$D$5)</f>
        <v>1786.2247433333332</v>
      </c>
      <c r="J25" s="45">
        <f>GEW!$E$12+($F25-GEW!$E$12)*SUM(Fasering!$D$5:$D$6)</f>
        <v>2135.7759453998469</v>
      </c>
      <c r="K25" s="45">
        <f>GEW!$E$12+($F25-GEW!$E$12)*SUM(Fasering!$D$5:$D$7)</f>
        <v>2336.3350616764665</v>
      </c>
      <c r="L25" s="45">
        <f>GEW!$E$12+($F25-GEW!$E$12)*SUM(Fasering!$D$5:$D$8)</f>
        <v>2536.894177953086</v>
      </c>
      <c r="M25" s="45">
        <f>GEW!$E$12+($F25-GEW!$E$12)*SUM(Fasering!$D$5:$D$9)</f>
        <v>2737.4532942297051</v>
      </c>
      <c r="N25" s="45">
        <f>GEW!$E$12+($F25-GEW!$E$12)*SUM(Fasering!$D$5:$D$10)</f>
        <v>2937.5615512233803</v>
      </c>
      <c r="O25" s="55">
        <f>GEW!$E$12+($F25-GEW!$E$12)*SUM(Fasering!$D$5:$D$11)</f>
        <v>3138.1206674999994</v>
      </c>
      <c r="P25" s="125">
        <f t="shared" si="4"/>
        <v>0</v>
      </c>
      <c r="Q25" s="127">
        <f t="shared" si="5"/>
        <v>0</v>
      </c>
      <c r="R25" s="45">
        <f>$P25*SUM(Fasering!$D$5)</f>
        <v>0</v>
      </c>
      <c r="S25" s="45">
        <f>$P25*SUM(Fasering!$D$5:$D$6)</f>
        <v>0</v>
      </c>
      <c r="T25" s="45">
        <f>$P25*SUM(Fasering!$D$5:$D$7)</f>
        <v>0</v>
      </c>
      <c r="U25" s="45">
        <f>$P25*SUM(Fasering!$D$5:$D$8)</f>
        <v>0</v>
      </c>
      <c r="V25" s="45">
        <f>$P25*SUM(Fasering!$D$5:$D$9)</f>
        <v>0</v>
      </c>
      <c r="W25" s="45">
        <f>$P25*SUM(Fasering!$D$5:$D$10)</f>
        <v>0</v>
      </c>
      <c r="X25" s="55">
        <f>$P25*SUM(Fasering!$D$5:$D$11)</f>
        <v>0</v>
      </c>
      <c r="Y25" s="125">
        <f t="shared" si="6"/>
        <v>0</v>
      </c>
      <c r="Z25" s="127">
        <f t="shared" si="7"/>
        <v>0</v>
      </c>
      <c r="AA25" s="54">
        <f>$Y25*SUM(Fasering!$D$5)</f>
        <v>0</v>
      </c>
      <c r="AB25" s="45">
        <f>$Y25*SUM(Fasering!$D$5:$D$6)</f>
        <v>0</v>
      </c>
      <c r="AC25" s="45">
        <f>$Y25*SUM(Fasering!$D$5:$D$7)</f>
        <v>0</v>
      </c>
      <c r="AD25" s="45">
        <f>$Y25*SUM(Fasering!$D$5:$D$8)</f>
        <v>0</v>
      </c>
      <c r="AE25" s="45">
        <f>$Y25*SUM(Fasering!$D$5:$D$9)</f>
        <v>0</v>
      </c>
      <c r="AF25" s="45">
        <f>$Y25*SUM(Fasering!$D$5:$D$10)</f>
        <v>0</v>
      </c>
      <c r="AG25" s="55">
        <f>$Y25*SUM(Fasering!$D$5:$D$11)</f>
        <v>0</v>
      </c>
      <c r="AH25" s="5">
        <f>($AK$3+(I25+R25)*12*7.57%)*SUM(Fasering!$D$5)</f>
        <v>0</v>
      </c>
      <c r="AI25" s="9">
        <f>($AK$3+(J25+S25)*12*7.57%)*SUM(Fasering!$D$5:$D$6)</f>
        <v>535.03262827728531</v>
      </c>
      <c r="AJ25" s="9">
        <f>($AK$3+(K25+T25)*12*7.57%)*SUM(Fasering!$D$5:$D$7)</f>
        <v>916.14936930325689</v>
      </c>
      <c r="AK25" s="9">
        <f>($AK$3+(L25+U25)*12*7.57%)*SUM(Fasering!$D$5:$D$8)</f>
        <v>1351.3227042029591</v>
      </c>
      <c r="AL25" s="9">
        <f>($AK$3+(M25+V25)*12*7.57%)*SUM(Fasering!$D$5:$D$9)</f>
        <v>1840.5526329763918</v>
      </c>
      <c r="AM25" s="9">
        <f>($AK$3+(N25+W25)*12*7.57%)*SUM(Fasering!$D$5:$D$10)</f>
        <v>2382.55721770319</v>
      </c>
      <c r="AN25" s="86">
        <f>($AK$3+(O25+X25)*12*7.57%)*SUM(Fasering!$D$5:$D$11)</f>
        <v>2979.7788143569996</v>
      </c>
      <c r="AO25" s="5">
        <f>($AK$3+(I25+AA25)*12*7.57%)*SUM(Fasering!$D$5)</f>
        <v>0</v>
      </c>
      <c r="AP25" s="9">
        <f>($AK$3+(J25+AB25)*12*7.57%)*SUM(Fasering!$D$5:$D$6)</f>
        <v>535.03262827728531</v>
      </c>
      <c r="AQ25" s="9">
        <f>($AK$3+(K25+AC25)*12*7.57%)*SUM(Fasering!$D$5:$D$7)</f>
        <v>916.14936930325689</v>
      </c>
      <c r="AR25" s="9">
        <f>($AK$3+(L25+AD25)*12*7.57%)*SUM(Fasering!$D$5:$D$8)</f>
        <v>1351.3227042029591</v>
      </c>
      <c r="AS25" s="9">
        <f>($AK$3+(M25+AE25)*12*7.57%)*SUM(Fasering!$D$5:$D$9)</f>
        <v>1840.5526329763918</v>
      </c>
      <c r="AT25" s="9">
        <f>($AK$3+(N25+AF25)*12*7.57%)*SUM(Fasering!$D$5:$D$10)</f>
        <v>2382.55721770319</v>
      </c>
      <c r="AU25" s="86">
        <f>($AK$3+(O25+AG25)*12*7.57%)*SUM(Fasering!$D$5:$D$11)</f>
        <v>2979.7788143569996</v>
      </c>
    </row>
    <row r="26" spans="1:47" x14ac:dyDescent="0.3">
      <c r="A26" s="32">
        <f t="shared" si="8"/>
        <v>16</v>
      </c>
      <c r="B26" s="125">
        <v>30153.33</v>
      </c>
      <c r="C26" s="126"/>
      <c r="D26" s="125">
        <f t="shared" si="0"/>
        <v>39787.318934999996</v>
      </c>
      <c r="E26" s="127">
        <f t="shared" si="1"/>
        <v>986.30187320741982</v>
      </c>
      <c r="F26" s="125">
        <f t="shared" si="2"/>
        <v>3315.6099112500001</v>
      </c>
      <c r="G26" s="127">
        <f t="shared" si="3"/>
        <v>82.191822767285004</v>
      </c>
      <c r="H26" s="45">
        <f>'L4'!$H$10</f>
        <v>1674.41</v>
      </c>
      <c r="I26" s="45">
        <f>GEW!$E$12+($F26-GEW!$E$12)*SUM(Fasering!$D$5)</f>
        <v>1786.2247433333332</v>
      </c>
      <c r="J26" s="45">
        <f>GEW!$E$12+($F26-GEW!$E$12)*SUM(Fasering!$D$5:$D$6)</f>
        <v>2181.668219647906</v>
      </c>
      <c r="K26" s="45">
        <f>GEW!$E$12+($F26-GEW!$E$12)*SUM(Fasering!$D$5:$D$7)</f>
        <v>2408.5585684097832</v>
      </c>
      <c r="L26" s="45">
        <f>GEW!$E$12+($F26-GEW!$E$12)*SUM(Fasering!$D$5:$D$8)</f>
        <v>2635.4489171716609</v>
      </c>
      <c r="M26" s="45">
        <f>GEW!$E$12+($F26-GEW!$E$12)*SUM(Fasering!$D$5:$D$9)</f>
        <v>2862.3392659335386</v>
      </c>
      <c r="N26" s="45">
        <f>GEW!$E$12+($F26-GEW!$E$12)*SUM(Fasering!$D$5:$D$10)</f>
        <v>3088.7195624881224</v>
      </c>
      <c r="O26" s="55">
        <f>GEW!$E$12+($F26-GEW!$E$12)*SUM(Fasering!$D$5:$D$11)</f>
        <v>3315.6099112500001</v>
      </c>
      <c r="P26" s="125">
        <f t="shared" si="4"/>
        <v>0</v>
      </c>
      <c r="Q26" s="127">
        <f t="shared" si="5"/>
        <v>0</v>
      </c>
      <c r="R26" s="45">
        <f>$P26*SUM(Fasering!$D$5)</f>
        <v>0</v>
      </c>
      <c r="S26" s="45">
        <f>$P26*SUM(Fasering!$D$5:$D$6)</f>
        <v>0</v>
      </c>
      <c r="T26" s="45">
        <f>$P26*SUM(Fasering!$D$5:$D$7)</f>
        <v>0</v>
      </c>
      <c r="U26" s="45">
        <f>$P26*SUM(Fasering!$D$5:$D$8)</f>
        <v>0</v>
      </c>
      <c r="V26" s="45">
        <f>$P26*SUM(Fasering!$D$5:$D$9)</f>
        <v>0</v>
      </c>
      <c r="W26" s="45">
        <f>$P26*SUM(Fasering!$D$5:$D$10)</f>
        <v>0</v>
      </c>
      <c r="X26" s="55">
        <f>$P26*SUM(Fasering!$D$5:$D$11)</f>
        <v>0</v>
      </c>
      <c r="Y26" s="125">
        <f t="shared" si="6"/>
        <v>0</v>
      </c>
      <c r="Z26" s="127">
        <f t="shared" si="7"/>
        <v>0</v>
      </c>
      <c r="AA26" s="54">
        <f>$Y26*SUM(Fasering!$D$5)</f>
        <v>0</v>
      </c>
      <c r="AB26" s="45">
        <f>$Y26*SUM(Fasering!$D$5:$D$6)</f>
        <v>0</v>
      </c>
      <c r="AC26" s="45">
        <f>$Y26*SUM(Fasering!$D$5:$D$7)</f>
        <v>0</v>
      </c>
      <c r="AD26" s="45">
        <f>$Y26*SUM(Fasering!$D$5:$D$8)</f>
        <v>0</v>
      </c>
      <c r="AE26" s="45">
        <f>$Y26*SUM(Fasering!$D$5:$D$9)</f>
        <v>0</v>
      </c>
      <c r="AF26" s="45">
        <f>$Y26*SUM(Fasering!$D$5:$D$10)</f>
        <v>0</v>
      </c>
      <c r="AG26" s="55">
        <f>$Y26*SUM(Fasering!$D$5:$D$11)</f>
        <v>0</v>
      </c>
      <c r="AH26" s="5">
        <f>($AK$3+(I26+R26)*12*7.57%)*SUM(Fasering!$D$5)</f>
        <v>0</v>
      </c>
      <c r="AI26" s="9">
        <f>($AK$3+(J26+S26)*12*7.57%)*SUM(Fasering!$D$5:$D$6)</f>
        <v>545.81177161403559</v>
      </c>
      <c r="AJ26" s="9">
        <f>($AK$3+(K26+T26)*12*7.57%)*SUM(Fasering!$D$5:$D$7)</f>
        <v>942.84635502265496</v>
      </c>
      <c r="AK26" s="9">
        <f>($AK$3+(L26+U26)*12*7.57%)*SUM(Fasering!$D$5:$D$8)</f>
        <v>1401.0345756460176</v>
      </c>
      <c r="AL26" s="9">
        <f>($AK$3+(M26+V26)*12*7.57%)*SUM(Fasering!$D$5:$D$9)</f>
        <v>1920.3764334841239</v>
      </c>
      <c r="AM26" s="9">
        <f>($AK$3+(N26+W26)*12*7.57%)*SUM(Fasering!$D$5:$D$10)</f>
        <v>2499.4983852169789</v>
      </c>
      <c r="AN26" s="86">
        <f>($AK$3+(O26+X26)*12*7.57%)*SUM(Fasering!$D$5:$D$11)</f>
        <v>3141.0100433795005</v>
      </c>
      <c r="AO26" s="5">
        <f>($AK$3+(I26+AA26)*12*7.57%)*SUM(Fasering!$D$5)</f>
        <v>0</v>
      </c>
      <c r="AP26" s="9">
        <f>($AK$3+(J26+AB26)*12*7.57%)*SUM(Fasering!$D$5:$D$6)</f>
        <v>545.81177161403559</v>
      </c>
      <c r="AQ26" s="9">
        <f>($AK$3+(K26+AC26)*12*7.57%)*SUM(Fasering!$D$5:$D$7)</f>
        <v>942.84635502265496</v>
      </c>
      <c r="AR26" s="9">
        <f>($AK$3+(L26+AD26)*12*7.57%)*SUM(Fasering!$D$5:$D$8)</f>
        <v>1401.0345756460176</v>
      </c>
      <c r="AS26" s="9">
        <f>($AK$3+(M26+AE26)*12*7.57%)*SUM(Fasering!$D$5:$D$9)</f>
        <v>1920.3764334841239</v>
      </c>
      <c r="AT26" s="9">
        <f>($AK$3+(N26+AF26)*12*7.57%)*SUM(Fasering!$D$5:$D$10)</f>
        <v>2499.4983852169789</v>
      </c>
      <c r="AU26" s="86">
        <f>($AK$3+(O26+AG26)*12*7.57%)*SUM(Fasering!$D$5:$D$11)</f>
        <v>3141.0100433795005</v>
      </c>
    </row>
    <row r="27" spans="1:47" x14ac:dyDescent="0.3">
      <c r="A27" s="32">
        <f t="shared" si="8"/>
        <v>17</v>
      </c>
      <c r="B27" s="125">
        <v>30813.67</v>
      </c>
      <c r="C27" s="126"/>
      <c r="D27" s="125">
        <f t="shared" si="0"/>
        <v>40658.637564999997</v>
      </c>
      <c r="E27" s="127">
        <f t="shared" si="1"/>
        <v>1007.9012978465489</v>
      </c>
      <c r="F27" s="125">
        <f t="shared" si="2"/>
        <v>3388.2197970833331</v>
      </c>
      <c r="G27" s="127">
        <f t="shared" si="3"/>
        <v>83.991774820545743</v>
      </c>
      <c r="H27" s="45">
        <f>'L4'!$H$10</f>
        <v>1674.41</v>
      </c>
      <c r="I27" s="45">
        <f>GEW!$E$12+($F27-GEW!$E$12)*SUM(Fasering!$D$5)</f>
        <v>1786.2247433333332</v>
      </c>
      <c r="J27" s="45">
        <f>GEW!$E$12+($F27-GEW!$E$12)*SUM(Fasering!$D$5:$D$6)</f>
        <v>2200.4424998430318</v>
      </c>
      <c r="K27" s="45">
        <f>GEW!$E$12+($F27-GEW!$E$12)*SUM(Fasering!$D$5:$D$7)</f>
        <v>2438.1048128333364</v>
      </c>
      <c r="L27" s="45">
        <f>GEW!$E$12+($F27-GEW!$E$12)*SUM(Fasering!$D$5:$D$8)</f>
        <v>2675.767125823641</v>
      </c>
      <c r="M27" s="45">
        <f>GEW!$E$12+($F27-GEW!$E$12)*SUM(Fasering!$D$5:$D$9)</f>
        <v>2913.4294388139451</v>
      </c>
      <c r="N27" s="45">
        <f>GEW!$E$12+($F27-GEW!$E$12)*SUM(Fasering!$D$5:$D$10)</f>
        <v>3150.5574840930285</v>
      </c>
      <c r="O27" s="55">
        <f>GEW!$E$12+($F27-GEW!$E$12)*SUM(Fasering!$D$5:$D$11)</f>
        <v>3388.2197970833331</v>
      </c>
      <c r="P27" s="125">
        <f t="shared" si="4"/>
        <v>0</v>
      </c>
      <c r="Q27" s="127">
        <f t="shared" si="5"/>
        <v>0</v>
      </c>
      <c r="R27" s="45">
        <f>$P27*SUM(Fasering!$D$5)</f>
        <v>0</v>
      </c>
      <c r="S27" s="45">
        <f>$P27*SUM(Fasering!$D$5:$D$6)</f>
        <v>0</v>
      </c>
      <c r="T27" s="45">
        <f>$P27*SUM(Fasering!$D$5:$D$7)</f>
        <v>0</v>
      </c>
      <c r="U27" s="45">
        <f>$P27*SUM(Fasering!$D$5:$D$8)</f>
        <v>0</v>
      </c>
      <c r="V27" s="45">
        <f>$P27*SUM(Fasering!$D$5:$D$9)</f>
        <v>0</v>
      </c>
      <c r="W27" s="45">
        <f>$P27*SUM(Fasering!$D$5:$D$10)</f>
        <v>0</v>
      </c>
      <c r="X27" s="55">
        <f>$P27*SUM(Fasering!$D$5:$D$11)</f>
        <v>0</v>
      </c>
      <c r="Y27" s="125">
        <f t="shared" si="6"/>
        <v>0</v>
      </c>
      <c r="Z27" s="127">
        <f t="shared" si="7"/>
        <v>0</v>
      </c>
      <c r="AA27" s="54">
        <f>$Y27*SUM(Fasering!$D$5)</f>
        <v>0</v>
      </c>
      <c r="AB27" s="45">
        <f>$Y27*SUM(Fasering!$D$5:$D$6)</f>
        <v>0</v>
      </c>
      <c r="AC27" s="45">
        <f>$Y27*SUM(Fasering!$D$5:$D$7)</f>
        <v>0</v>
      </c>
      <c r="AD27" s="45">
        <f>$Y27*SUM(Fasering!$D$5:$D$8)</f>
        <v>0</v>
      </c>
      <c r="AE27" s="45">
        <f>$Y27*SUM(Fasering!$D$5:$D$9)</f>
        <v>0</v>
      </c>
      <c r="AF27" s="45">
        <f>$Y27*SUM(Fasering!$D$5:$D$10)</f>
        <v>0</v>
      </c>
      <c r="AG27" s="55">
        <f>$Y27*SUM(Fasering!$D$5:$D$11)</f>
        <v>0</v>
      </c>
      <c r="AH27" s="5">
        <f>($AK$3+(I27+R27)*12*7.57%)*SUM(Fasering!$D$5)</f>
        <v>0</v>
      </c>
      <c r="AI27" s="9">
        <f>($AK$3+(J27+S27)*12*7.57%)*SUM(Fasering!$D$5:$D$6)</f>
        <v>550.22146062124659</v>
      </c>
      <c r="AJ27" s="9">
        <f>($AK$3+(K27+T27)*12*7.57%)*SUM(Fasering!$D$5:$D$7)</f>
        <v>953.76794691309078</v>
      </c>
      <c r="AK27" s="9">
        <f>($AK$3+(L27+U27)*12*7.57%)*SUM(Fasering!$D$5:$D$8)</f>
        <v>1421.371432312814</v>
      </c>
      <c r="AL27" s="9">
        <f>($AK$3+(M27+V27)*12*7.57%)*SUM(Fasering!$D$5:$D$9)</f>
        <v>1953.0319168204151</v>
      </c>
      <c r="AM27" s="9">
        <f>($AK$3+(N27+W27)*12*7.57%)*SUM(Fasering!$D$5:$D$10)</f>
        <v>2547.3383818443408</v>
      </c>
      <c r="AN27" s="86">
        <f>($AK$3+(O27+X27)*12*7.57%)*SUM(Fasering!$D$5:$D$11)</f>
        <v>3206.9688636705</v>
      </c>
      <c r="AO27" s="5">
        <f>($AK$3+(I27+AA27)*12*7.57%)*SUM(Fasering!$D$5)</f>
        <v>0</v>
      </c>
      <c r="AP27" s="9">
        <f>($AK$3+(J27+AB27)*12*7.57%)*SUM(Fasering!$D$5:$D$6)</f>
        <v>550.22146062124659</v>
      </c>
      <c r="AQ27" s="9">
        <f>($AK$3+(K27+AC27)*12*7.57%)*SUM(Fasering!$D$5:$D$7)</f>
        <v>953.76794691309078</v>
      </c>
      <c r="AR27" s="9">
        <f>($AK$3+(L27+AD27)*12*7.57%)*SUM(Fasering!$D$5:$D$8)</f>
        <v>1421.371432312814</v>
      </c>
      <c r="AS27" s="9">
        <f>($AK$3+(M27+AE27)*12*7.57%)*SUM(Fasering!$D$5:$D$9)</f>
        <v>1953.0319168204151</v>
      </c>
      <c r="AT27" s="9">
        <f>($AK$3+(N27+AF27)*12*7.57%)*SUM(Fasering!$D$5:$D$10)</f>
        <v>2547.3383818443408</v>
      </c>
      <c r="AU27" s="86">
        <f>($AK$3+(O27+AG27)*12*7.57%)*SUM(Fasering!$D$5:$D$11)</f>
        <v>3206.9688636705</v>
      </c>
    </row>
    <row r="28" spans="1:47" x14ac:dyDescent="0.3">
      <c r="A28" s="32">
        <f t="shared" si="8"/>
        <v>18</v>
      </c>
      <c r="B28" s="125">
        <v>31759.200000000001</v>
      </c>
      <c r="C28" s="126"/>
      <c r="D28" s="125">
        <f t="shared" si="0"/>
        <v>41906.2644</v>
      </c>
      <c r="E28" s="127">
        <f t="shared" si="1"/>
        <v>1038.8291592195321</v>
      </c>
      <c r="F28" s="125">
        <f t="shared" si="2"/>
        <v>3492.1886999999997</v>
      </c>
      <c r="G28" s="127">
        <f t="shared" si="3"/>
        <v>86.569096601627663</v>
      </c>
      <c r="H28" s="45">
        <f>'L4'!$H$10</f>
        <v>1674.41</v>
      </c>
      <c r="I28" s="45">
        <f>GEW!$E$12+($F28-GEW!$E$12)*SUM(Fasering!$D$5)</f>
        <v>1786.2247433333332</v>
      </c>
      <c r="J28" s="45">
        <f>GEW!$E$12+($F28-GEW!$E$12)*SUM(Fasering!$D$5:$D$6)</f>
        <v>2227.3250832892832</v>
      </c>
      <c r="K28" s="45">
        <f>GEW!$E$12+($F28-GEW!$E$12)*SUM(Fasering!$D$5:$D$7)</f>
        <v>2480.4115949301381</v>
      </c>
      <c r="L28" s="45">
        <f>GEW!$E$12+($F28-GEW!$E$12)*SUM(Fasering!$D$5:$D$8)</f>
        <v>2733.4981065709935</v>
      </c>
      <c r="M28" s="45">
        <f>GEW!$E$12+($F28-GEW!$E$12)*SUM(Fasering!$D$5:$D$9)</f>
        <v>2986.5846182118485</v>
      </c>
      <c r="N28" s="45">
        <f>GEW!$E$12+($F28-GEW!$E$12)*SUM(Fasering!$D$5:$D$10)</f>
        <v>3239.1021883591447</v>
      </c>
      <c r="O28" s="55">
        <f>GEW!$E$12+($F28-GEW!$E$12)*SUM(Fasering!$D$5:$D$11)</f>
        <v>3492.1886999999997</v>
      </c>
      <c r="P28" s="125">
        <f t="shared" si="4"/>
        <v>0</v>
      </c>
      <c r="Q28" s="127">
        <f t="shared" si="5"/>
        <v>0</v>
      </c>
      <c r="R28" s="45">
        <f>$P28*SUM(Fasering!$D$5)</f>
        <v>0</v>
      </c>
      <c r="S28" s="45">
        <f>$P28*SUM(Fasering!$D$5:$D$6)</f>
        <v>0</v>
      </c>
      <c r="T28" s="45">
        <f>$P28*SUM(Fasering!$D$5:$D$7)</f>
        <v>0</v>
      </c>
      <c r="U28" s="45">
        <f>$P28*SUM(Fasering!$D$5:$D$8)</f>
        <v>0</v>
      </c>
      <c r="V28" s="45">
        <f>$P28*SUM(Fasering!$D$5:$D$9)</f>
        <v>0</v>
      </c>
      <c r="W28" s="45">
        <f>$P28*SUM(Fasering!$D$5:$D$10)</f>
        <v>0</v>
      </c>
      <c r="X28" s="55">
        <f>$P28*SUM(Fasering!$D$5:$D$11)</f>
        <v>0</v>
      </c>
      <c r="Y28" s="125">
        <f t="shared" si="6"/>
        <v>0</v>
      </c>
      <c r="Z28" s="127">
        <f t="shared" si="7"/>
        <v>0</v>
      </c>
      <c r="AA28" s="54">
        <f>$Y28*SUM(Fasering!$D$5)</f>
        <v>0</v>
      </c>
      <c r="AB28" s="45">
        <f>$Y28*SUM(Fasering!$D$5:$D$6)</f>
        <v>0</v>
      </c>
      <c r="AC28" s="45">
        <f>$Y28*SUM(Fasering!$D$5:$D$7)</f>
        <v>0</v>
      </c>
      <c r="AD28" s="45">
        <f>$Y28*SUM(Fasering!$D$5:$D$8)</f>
        <v>0</v>
      </c>
      <c r="AE28" s="45">
        <f>$Y28*SUM(Fasering!$D$5:$D$9)</f>
        <v>0</v>
      </c>
      <c r="AF28" s="45">
        <f>$Y28*SUM(Fasering!$D$5:$D$10)</f>
        <v>0</v>
      </c>
      <c r="AG28" s="55">
        <f>$Y28*SUM(Fasering!$D$5:$D$11)</f>
        <v>0</v>
      </c>
      <c r="AH28" s="5">
        <f>($AK$3+(I28+R28)*12*7.57%)*SUM(Fasering!$D$5)</f>
        <v>0</v>
      </c>
      <c r="AI28" s="9">
        <f>($AK$3+(J28+S28)*12*7.57%)*SUM(Fasering!$D$5:$D$6)</f>
        <v>556.53562188209435</v>
      </c>
      <c r="AJ28" s="9">
        <f>($AK$3+(K28+T28)*12*7.57%)*SUM(Fasering!$D$5:$D$7)</f>
        <v>969.40639495525693</v>
      </c>
      <c r="AK28" s="9">
        <f>($AK$3+(L28+U28)*12*7.57%)*SUM(Fasering!$D$5:$D$8)</f>
        <v>1450.4914433437311</v>
      </c>
      <c r="AL28" s="9">
        <f>($AK$3+(M28+V28)*12*7.57%)*SUM(Fasering!$D$5:$D$9)</f>
        <v>1999.790767047517</v>
      </c>
      <c r="AM28" s="9">
        <f>($AK$3+(N28+W28)*12*7.57%)*SUM(Fasering!$D$5:$D$10)</f>
        <v>2615.8396872492367</v>
      </c>
      <c r="AN28" s="86">
        <f>($AK$3+(O28+X28)*12*7.57%)*SUM(Fasering!$D$5:$D$11)</f>
        <v>3301.4142150800003</v>
      </c>
      <c r="AO28" s="5">
        <f>($AK$3+(I28+AA28)*12*7.57%)*SUM(Fasering!$D$5)</f>
        <v>0</v>
      </c>
      <c r="AP28" s="9">
        <f>($AK$3+(J28+AB28)*12*7.57%)*SUM(Fasering!$D$5:$D$6)</f>
        <v>556.53562188209435</v>
      </c>
      <c r="AQ28" s="9">
        <f>($AK$3+(K28+AC28)*12*7.57%)*SUM(Fasering!$D$5:$D$7)</f>
        <v>969.40639495525693</v>
      </c>
      <c r="AR28" s="9">
        <f>($AK$3+(L28+AD28)*12*7.57%)*SUM(Fasering!$D$5:$D$8)</f>
        <v>1450.4914433437311</v>
      </c>
      <c r="AS28" s="9">
        <f>($AK$3+(M28+AE28)*12*7.57%)*SUM(Fasering!$D$5:$D$9)</f>
        <v>1999.790767047517</v>
      </c>
      <c r="AT28" s="9">
        <f>($AK$3+(N28+AF28)*12*7.57%)*SUM(Fasering!$D$5:$D$10)</f>
        <v>2615.8396872492367</v>
      </c>
      <c r="AU28" s="86">
        <f>($AK$3+(O28+AG28)*12*7.57%)*SUM(Fasering!$D$5:$D$11)</f>
        <v>3301.4142150800003</v>
      </c>
    </row>
    <row r="29" spans="1:47" x14ac:dyDescent="0.3">
      <c r="A29" s="32">
        <f t="shared" si="8"/>
        <v>19</v>
      </c>
      <c r="B29" s="125">
        <v>32419.58</v>
      </c>
      <c r="C29" s="126"/>
      <c r="D29" s="125">
        <f t="shared" si="0"/>
        <v>42777.63581</v>
      </c>
      <c r="E29" s="127">
        <f t="shared" si="1"/>
        <v>1060.4298922406847</v>
      </c>
      <c r="F29" s="125">
        <f t="shared" si="2"/>
        <v>3564.8029841666662</v>
      </c>
      <c r="G29" s="127">
        <f t="shared" si="3"/>
        <v>88.369157686723725</v>
      </c>
      <c r="H29" s="45">
        <f>'L4'!$H$10</f>
        <v>1674.41</v>
      </c>
      <c r="I29" s="45">
        <f>GEW!$E$12+($F29-GEW!$E$12)*SUM(Fasering!$D$5)</f>
        <v>1786.2247433333332</v>
      </c>
      <c r="J29" s="45">
        <f>GEW!$E$12+($F29-GEW!$E$12)*SUM(Fasering!$D$5:$D$6)</f>
        <v>2246.1005007337171</v>
      </c>
      <c r="K29" s="45">
        <f>GEW!$E$12+($F29-GEW!$E$12)*SUM(Fasering!$D$5:$D$7)</f>
        <v>2509.9596291131743</v>
      </c>
      <c r="L29" s="45">
        <f>GEW!$E$12+($F29-GEW!$E$12)*SUM(Fasering!$D$5:$D$8)</f>
        <v>2773.8187574926314</v>
      </c>
      <c r="M29" s="45">
        <f>GEW!$E$12+($F29-GEW!$E$12)*SUM(Fasering!$D$5:$D$9)</f>
        <v>3037.6778858720886</v>
      </c>
      <c r="N29" s="45">
        <f>GEW!$E$12+($F29-GEW!$E$12)*SUM(Fasering!$D$5:$D$10)</f>
        <v>3300.943855787209</v>
      </c>
      <c r="O29" s="55">
        <f>GEW!$E$12+($F29-GEW!$E$12)*SUM(Fasering!$D$5:$D$11)</f>
        <v>3564.8029841666662</v>
      </c>
      <c r="P29" s="125">
        <f t="shared" si="4"/>
        <v>0</v>
      </c>
      <c r="Q29" s="127">
        <f t="shared" si="5"/>
        <v>0</v>
      </c>
      <c r="R29" s="45">
        <f>$P29*SUM(Fasering!$D$5)</f>
        <v>0</v>
      </c>
      <c r="S29" s="45">
        <f>$P29*SUM(Fasering!$D$5:$D$6)</f>
        <v>0</v>
      </c>
      <c r="T29" s="45">
        <f>$P29*SUM(Fasering!$D$5:$D$7)</f>
        <v>0</v>
      </c>
      <c r="U29" s="45">
        <f>$P29*SUM(Fasering!$D$5:$D$8)</f>
        <v>0</v>
      </c>
      <c r="V29" s="45">
        <f>$P29*SUM(Fasering!$D$5:$D$9)</f>
        <v>0</v>
      </c>
      <c r="W29" s="45">
        <f>$P29*SUM(Fasering!$D$5:$D$10)</f>
        <v>0</v>
      </c>
      <c r="X29" s="55">
        <f>$P29*SUM(Fasering!$D$5:$D$11)</f>
        <v>0</v>
      </c>
      <c r="Y29" s="125">
        <f t="shared" si="6"/>
        <v>0</v>
      </c>
      <c r="Z29" s="127">
        <f t="shared" si="7"/>
        <v>0</v>
      </c>
      <c r="AA29" s="54">
        <f>$Y29*SUM(Fasering!$D$5)</f>
        <v>0</v>
      </c>
      <c r="AB29" s="45">
        <f>$Y29*SUM(Fasering!$D$5:$D$6)</f>
        <v>0</v>
      </c>
      <c r="AC29" s="45">
        <f>$Y29*SUM(Fasering!$D$5:$D$7)</f>
        <v>0</v>
      </c>
      <c r="AD29" s="45">
        <f>$Y29*SUM(Fasering!$D$5:$D$8)</f>
        <v>0</v>
      </c>
      <c r="AE29" s="45">
        <f>$Y29*SUM(Fasering!$D$5:$D$9)</f>
        <v>0</v>
      </c>
      <c r="AF29" s="45">
        <f>$Y29*SUM(Fasering!$D$5:$D$10)</f>
        <v>0</v>
      </c>
      <c r="AG29" s="55">
        <f>$Y29*SUM(Fasering!$D$5:$D$11)</f>
        <v>0</v>
      </c>
      <c r="AH29" s="5">
        <f>($AK$3+(I29+R29)*12*7.57%)*SUM(Fasering!$D$5)</f>
        <v>0</v>
      </c>
      <c r="AI29" s="9">
        <f>($AK$3+(J29+S29)*12*7.57%)*SUM(Fasering!$D$5:$D$6)</f>
        <v>560.94557800557914</v>
      </c>
      <c r="AJ29" s="9">
        <f>($AK$3+(K29+T29)*12*7.57%)*SUM(Fasering!$D$5:$D$7)</f>
        <v>980.32864841954222</v>
      </c>
      <c r="AK29" s="9">
        <f>($AK$3+(L29+U29)*12*7.57%)*SUM(Fasering!$D$5:$D$8)</f>
        <v>1470.8295319126789</v>
      </c>
      <c r="AL29" s="9">
        <f>($AK$3+(M29+V29)*12*7.57%)*SUM(Fasering!$D$5:$D$9)</f>
        <v>2032.4482284849887</v>
      </c>
      <c r="AM29" s="9">
        <f>($AK$3+(N29+W29)*12*7.57%)*SUM(Fasering!$D$5:$D$10)</f>
        <v>2663.6825817774757</v>
      </c>
      <c r="AN29" s="86">
        <f>($AK$3+(O29+X29)*12*7.57%)*SUM(Fasering!$D$5:$D$11)</f>
        <v>3367.3770308169996</v>
      </c>
      <c r="AO29" s="5">
        <f>($AK$3+(I29+AA29)*12*7.57%)*SUM(Fasering!$D$5)</f>
        <v>0</v>
      </c>
      <c r="AP29" s="9">
        <f>($AK$3+(J29+AB29)*12*7.57%)*SUM(Fasering!$D$5:$D$6)</f>
        <v>560.94557800557914</v>
      </c>
      <c r="AQ29" s="9">
        <f>($AK$3+(K29+AC29)*12*7.57%)*SUM(Fasering!$D$5:$D$7)</f>
        <v>980.32864841954222</v>
      </c>
      <c r="AR29" s="9">
        <f>($AK$3+(L29+AD29)*12*7.57%)*SUM(Fasering!$D$5:$D$8)</f>
        <v>1470.8295319126789</v>
      </c>
      <c r="AS29" s="9">
        <f>($AK$3+(M29+AE29)*12*7.57%)*SUM(Fasering!$D$5:$D$9)</f>
        <v>2032.4482284849887</v>
      </c>
      <c r="AT29" s="9">
        <f>($AK$3+(N29+AF29)*12*7.57%)*SUM(Fasering!$D$5:$D$10)</f>
        <v>2663.6825817774757</v>
      </c>
      <c r="AU29" s="86">
        <f>($AK$3+(O29+AG29)*12*7.57%)*SUM(Fasering!$D$5:$D$11)</f>
        <v>3367.3770308169996</v>
      </c>
    </row>
    <row r="30" spans="1:47" x14ac:dyDescent="0.3">
      <c r="A30" s="32">
        <f t="shared" si="8"/>
        <v>20</v>
      </c>
      <c r="B30" s="125">
        <v>32419.58</v>
      </c>
      <c r="C30" s="126"/>
      <c r="D30" s="125">
        <f t="shared" si="0"/>
        <v>42777.63581</v>
      </c>
      <c r="E30" s="127">
        <f t="shared" si="1"/>
        <v>1060.4298922406847</v>
      </c>
      <c r="F30" s="125">
        <f t="shared" si="2"/>
        <v>3564.8029841666662</v>
      </c>
      <c r="G30" s="127">
        <f t="shared" si="3"/>
        <v>88.369157686723725</v>
      </c>
      <c r="H30" s="45">
        <f>'L4'!$H$10</f>
        <v>1674.41</v>
      </c>
      <c r="I30" s="45">
        <f>GEW!$E$12+($F30-GEW!$E$12)*SUM(Fasering!$D$5)</f>
        <v>1786.2247433333332</v>
      </c>
      <c r="J30" s="45">
        <f>GEW!$E$12+($F30-GEW!$E$12)*SUM(Fasering!$D$5:$D$6)</f>
        <v>2246.1005007337171</v>
      </c>
      <c r="K30" s="45">
        <f>GEW!$E$12+($F30-GEW!$E$12)*SUM(Fasering!$D$5:$D$7)</f>
        <v>2509.9596291131743</v>
      </c>
      <c r="L30" s="45">
        <f>GEW!$E$12+($F30-GEW!$E$12)*SUM(Fasering!$D$5:$D$8)</f>
        <v>2773.8187574926314</v>
      </c>
      <c r="M30" s="45">
        <f>GEW!$E$12+($F30-GEW!$E$12)*SUM(Fasering!$D$5:$D$9)</f>
        <v>3037.6778858720886</v>
      </c>
      <c r="N30" s="45">
        <f>GEW!$E$12+($F30-GEW!$E$12)*SUM(Fasering!$D$5:$D$10)</f>
        <v>3300.943855787209</v>
      </c>
      <c r="O30" s="55">
        <f>GEW!$E$12+($F30-GEW!$E$12)*SUM(Fasering!$D$5:$D$11)</f>
        <v>3564.8029841666662</v>
      </c>
      <c r="P30" s="125">
        <f t="shared" si="4"/>
        <v>0</v>
      </c>
      <c r="Q30" s="127">
        <f t="shared" si="5"/>
        <v>0</v>
      </c>
      <c r="R30" s="45">
        <f>$P30*SUM(Fasering!$D$5)</f>
        <v>0</v>
      </c>
      <c r="S30" s="45">
        <f>$P30*SUM(Fasering!$D$5:$D$6)</f>
        <v>0</v>
      </c>
      <c r="T30" s="45">
        <f>$P30*SUM(Fasering!$D$5:$D$7)</f>
        <v>0</v>
      </c>
      <c r="U30" s="45">
        <f>$P30*SUM(Fasering!$D$5:$D$8)</f>
        <v>0</v>
      </c>
      <c r="V30" s="45">
        <f>$P30*SUM(Fasering!$D$5:$D$9)</f>
        <v>0</v>
      </c>
      <c r="W30" s="45">
        <f>$P30*SUM(Fasering!$D$5:$D$10)</f>
        <v>0</v>
      </c>
      <c r="X30" s="55">
        <f>$P30*SUM(Fasering!$D$5:$D$11)</f>
        <v>0</v>
      </c>
      <c r="Y30" s="125">
        <f t="shared" si="6"/>
        <v>0</v>
      </c>
      <c r="Z30" s="127">
        <f t="shared" si="7"/>
        <v>0</v>
      </c>
      <c r="AA30" s="54">
        <f>$Y30*SUM(Fasering!$D$5)</f>
        <v>0</v>
      </c>
      <c r="AB30" s="45">
        <f>$Y30*SUM(Fasering!$D$5:$D$6)</f>
        <v>0</v>
      </c>
      <c r="AC30" s="45">
        <f>$Y30*SUM(Fasering!$D$5:$D$7)</f>
        <v>0</v>
      </c>
      <c r="AD30" s="45">
        <f>$Y30*SUM(Fasering!$D$5:$D$8)</f>
        <v>0</v>
      </c>
      <c r="AE30" s="45">
        <f>$Y30*SUM(Fasering!$D$5:$D$9)</f>
        <v>0</v>
      </c>
      <c r="AF30" s="45">
        <f>$Y30*SUM(Fasering!$D$5:$D$10)</f>
        <v>0</v>
      </c>
      <c r="AG30" s="55">
        <f>$Y30*SUM(Fasering!$D$5:$D$11)</f>
        <v>0</v>
      </c>
      <c r="AH30" s="5">
        <f>($AK$3+(I30+R30)*12*7.57%)*SUM(Fasering!$D$5)</f>
        <v>0</v>
      </c>
      <c r="AI30" s="9">
        <f>($AK$3+(J30+S30)*12*7.57%)*SUM(Fasering!$D$5:$D$6)</f>
        <v>560.94557800557914</v>
      </c>
      <c r="AJ30" s="9">
        <f>($AK$3+(K30+T30)*12*7.57%)*SUM(Fasering!$D$5:$D$7)</f>
        <v>980.32864841954222</v>
      </c>
      <c r="AK30" s="9">
        <f>($AK$3+(L30+U30)*12*7.57%)*SUM(Fasering!$D$5:$D$8)</f>
        <v>1470.8295319126789</v>
      </c>
      <c r="AL30" s="9">
        <f>($AK$3+(M30+V30)*12*7.57%)*SUM(Fasering!$D$5:$D$9)</f>
        <v>2032.4482284849887</v>
      </c>
      <c r="AM30" s="9">
        <f>($AK$3+(N30+W30)*12*7.57%)*SUM(Fasering!$D$5:$D$10)</f>
        <v>2663.6825817774757</v>
      </c>
      <c r="AN30" s="86">
        <f>($AK$3+(O30+X30)*12*7.57%)*SUM(Fasering!$D$5:$D$11)</f>
        <v>3367.3770308169996</v>
      </c>
      <c r="AO30" s="5">
        <f>($AK$3+(I30+AA30)*12*7.57%)*SUM(Fasering!$D$5)</f>
        <v>0</v>
      </c>
      <c r="AP30" s="9">
        <f>($AK$3+(J30+AB30)*12*7.57%)*SUM(Fasering!$D$5:$D$6)</f>
        <v>560.94557800557914</v>
      </c>
      <c r="AQ30" s="9">
        <f>($AK$3+(K30+AC30)*12*7.57%)*SUM(Fasering!$D$5:$D$7)</f>
        <v>980.32864841954222</v>
      </c>
      <c r="AR30" s="9">
        <f>($AK$3+(L30+AD30)*12*7.57%)*SUM(Fasering!$D$5:$D$8)</f>
        <v>1470.8295319126789</v>
      </c>
      <c r="AS30" s="9">
        <f>($AK$3+(M30+AE30)*12*7.57%)*SUM(Fasering!$D$5:$D$9)</f>
        <v>2032.4482284849887</v>
      </c>
      <c r="AT30" s="9">
        <f>($AK$3+(N30+AF30)*12*7.57%)*SUM(Fasering!$D$5:$D$10)</f>
        <v>2663.6825817774757</v>
      </c>
      <c r="AU30" s="86">
        <f>($AK$3+(O30+AG30)*12*7.57%)*SUM(Fasering!$D$5:$D$11)</f>
        <v>3367.3770308169996</v>
      </c>
    </row>
    <row r="31" spans="1:47" x14ac:dyDescent="0.3">
      <c r="A31" s="32">
        <f t="shared" si="8"/>
        <v>21</v>
      </c>
      <c r="B31" s="125">
        <v>33079.919999999998</v>
      </c>
      <c r="C31" s="126"/>
      <c r="D31" s="125">
        <f t="shared" si="0"/>
        <v>43648.954439999994</v>
      </c>
      <c r="E31" s="127">
        <f t="shared" si="1"/>
        <v>1082.0293168798137</v>
      </c>
      <c r="F31" s="125">
        <f t="shared" si="2"/>
        <v>3637.4128699999997</v>
      </c>
      <c r="G31" s="127">
        <f t="shared" si="3"/>
        <v>90.169109739984478</v>
      </c>
      <c r="H31" s="45">
        <f>'L4'!$H$10</f>
        <v>1674.41</v>
      </c>
      <c r="I31" s="45">
        <f>GEW!$E$12+($F31-GEW!$E$12)*SUM(Fasering!$D$5)</f>
        <v>1786.2247433333332</v>
      </c>
      <c r="J31" s="45">
        <f>GEW!$E$12+($F31-GEW!$E$12)*SUM(Fasering!$D$5:$D$6)</f>
        <v>2264.8747809288429</v>
      </c>
      <c r="K31" s="45">
        <f>GEW!$E$12+($F31-GEW!$E$12)*SUM(Fasering!$D$5:$D$7)</f>
        <v>2539.5058735367274</v>
      </c>
      <c r="L31" s="45">
        <f>GEW!$E$12+($F31-GEW!$E$12)*SUM(Fasering!$D$5:$D$8)</f>
        <v>2814.1369661446115</v>
      </c>
      <c r="M31" s="45">
        <f>GEW!$E$12+($F31-GEW!$E$12)*SUM(Fasering!$D$5:$D$9)</f>
        <v>3088.7680587524956</v>
      </c>
      <c r="N31" s="45">
        <f>GEW!$E$12+($F31-GEW!$E$12)*SUM(Fasering!$D$5:$D$10)</f>
        <v>3362.7817773921156</v>
      </c>
      <c r="O31" s="55">
        <f>GEW!$E$12+($F31-GEW!$E$12)*SUM(Fasering!$D$5:$D$11)</f>
        <v>3637.4128699999997</v>
      </c>
      <c r="P31" s="125">
        <f t="shared" si="4"/>
        <v>0</v>
      </c>
      <c r="Q31" s="127">
        <f t="shared" si="5"/>
        <v>0</v>
      </c>
      <c r="R31" s="45">
        <f>$P31*SUM(Fasering!$D$5)</f>
        <v>0</v>
      </c>
      <c r="S31" s="45">
        <f>$P31*SUM(Fasering!$D$5:$D$6)</f>
        <v>0</v>
      </c>
      <c r="T31" s="45">
        <f>$P31*SUM(Fasering!$D$5:$D$7)</f>
        <v>0</v>
      </c>
      <c r="U31" s="45">
        <f>$P31*SUM(Fasering!$D$5:$D$8)</f>
        <v>0</v>
      </c>
      <c r="V31" s="45">
        <f>$P31*SUM(Fasering!$D$5:$D$9)</f>
        <v>0</v>
      </c>
      <c r="W31" s="45">
        <f>$P31*SUM(Fasering!$D$5:$D$10)</f>
        <v>0</v>
      </c>
      <c r="X31" s="55">
        <f>$P31*SUM(Fasering!$D$5:$D$11)</f>
        <v>0</v>
      </c>
      <c r="Y31" s="125">
        <f t="shared" si="6"/>
        <v>0</v>
      </c>
      <c r="Z31" s="127">
        <f t="shared" si="7"/>
        <v>0</v>
      </c>
      <c r="AA31" s="54">
        <f>$Y31*SUM(Fasering!$D$5)</f>
        <v>0</v>
      </c>
      <c r="AB31" s="45">
        <f>$Y31*SUM(Fasering!$D$5:$D$6)</f>
        <v>0</v>
      </c>
      <c r="AC31" s="45">
        <f>$Y31*SUM(Fasering!$D$5:$D$7)</f>
        <v>0</v>
      </c>
      <c r="AD31" s="45">
        <f>$Y31*SUM(Fasering!$D$5:$D$8)</f>
        <v>0</v>
      </c>
      <c r="AE31" s="45">
        <f>$Y31*SUM(Fasering!$D$5:$D$9)</f>
        <v>0</v>
      </c>
      <c r="AF31" s="45">
        <f>$Y31*SUM(Fasering!$D$5:$D$10)</f>
        <v>0</v>
      </c>
      <c r="AG31" s="55">
        <f>$Y31*SUM(Fasering!$D$5:$D$11)</f>
        <v>0</v>
      </c>
      <c r="AH31" s="5">
        <f>($AK$3+(I31+R31)*12*7.57%)*SUM(Fasering!$D$5)</f>
        <v>0</v>
      </c>
      <c r="AI31" s="9">
        <f>($AK$3+(J31+S31)*12*7.57%)*SUM(Fasering!$D$5:$D$6)</f>
        <v>565.35526701279014</v>
      </c>
      <c r="AJ31" s="9">
        <f>($AK$3+(K31+T31)*12*7.57%)*SUM(Fasering!$D$5:$D$7)</f>
        <v>991.25024030997815</v>
      </c>
      <c r="AK31" s="9">
        <f>($AK$3+(L31+U31)*12*7.57%)*SUM(Fasering!$D$5:$D$8)</f>
        <v>1491.1663885794751</v>
      </c>
      <c r="AL31" s="9">
        <f>($AK$3+(M31+V31)*12*7.57%)*SUM(Fasering!$D$5:$D$9)</f>
        <v>2065.1037118212807</v>
      </c>
      <c r="AM31" s="9">
        <f>($AK$3+(N31+W31)*12*7.57%)*SUM(Fasering!$D$5:$D$10)</f>
        <v>2711.5225784048371</v>
      </c>
      <c r="AN31" s="86">
        <f>($AK$3+(O31+X31)*12*7.57%)*SUM(Fasering!$D$5:$D$11)</f>
        <v>3433.335851108</v>
      </c>
      <c r="AO31" s="5">
        <f>($AK$3+(I31+AA31)*12*7.57%)*SUM(Fasering!$D$5)</f>
        <v>0</v>
      </c>
      <c r="AP31" s="9">
        <f>($AK$3+(J31+AB31)*12*7.57%)*SUM(Fasering!$D$5:$D$6)</f>
        <v>565.35526701279014</v>
      </c>
      <c r="AQ31" s="9">
        <f>($AK$3+(K31+AC31)*12*7.57%)*SUM(Fasering!$D$5:$D$7)</f>
        <v>991.25024030997815</v>
      </c>
      <c r="AR31" s="9">
        <f>($AK$3+(L31+AD31)*12*7.57%)*SUM(Fasering!$D$5:$D$8)</f>
        <v>1491.1663885794751</v>
      </c>
      <c r="AS31" s="9">
        <f>($AK$3+(M31+AE31)*12*7.57%)*SUM(Fasering!$D$5:$D$9)</f>
        <v>2065.1037118212807</v>
      </c>
      <c r="AT31" s="9">
        <f>($AK$3+(N31+AF31)*12*7.57%)*SUM(Fasering!$D$5:$D$10)</f>
        <v>2711.5225784048371</v>
      </c>
      <c r="AU31" s="86">
        <f>($AK$3+(O31+AG31)*12*7.57%)*SUM(Fasering!$D$5:$D$11)</f>
        <v>3433.335851108</v>
      </c>
    </row>
    <row r="32" spans="1:47" x14ac:dyDescent="0.3">
      <c r="A32" s="32">
        <f t="shared" si="8"/>
        <v>22</v>
      </c>
      <c r="B32" s="125">
        <v>33131.01</v>
      </c>
      <c r="C32" s="126"/>
      <c r="D32" s="125">
        <f t="shared" si="0"/>
        <v>43716.367695000001</v>
      </c>
      <c r="E32" s="127">
        <f t="shared" si="1"/>
        <v>1083.7004478196525</v>
      </c>
      <c r="F32" s="125">
        <f t="shared" si="2"/>
        <v>3643.0306412499999</v>
      </c>
      <c r="G32" s="127">
        <f t="shared" si="3"/>
        <v>90.308370651637702</v>
      </c>
      <c r="H32" s="45">
        <f>'L4'!$H$10</f>
        <v>1674.41</v>
      </c>
      <c r="I32" s="45">
        <f>GEW!$E$12+($F32-GEW!$E$12)*SUM(Fasering!$D$5)</f>
        <v>1786.2247433333332</v>
      </c>
      <c r="J32" s="45">
        <f>GEW!$E$12+($F32-GEW!$E$12)*SUM(Fasering!$D$5:$D$6)</f>
        <v>2266.3273326070225</v>
      </c>
      <c r="K32" s="45">
        <f>GEW!$E$12+($F32-GEW!$E$12)*SUM(Fasering!$D$5:$D$7)</f>
        <v>2541.791843836269</v>
      </c>
      <c r="L32" s="45">
        <f>GEW!$E$12+($F32-GEW!$E$12)*SUM(Fasering!$D$5:$D$8)</f>
        <v>2817.2563550655159</v>
      </c>
      <c r="M32" s="45">
        <f>GEW!$E$12+($F32-GEW!$E$12)*SUM(Fasering!$D$5:$D$9)</f>
        <v>3092.7208662947623</v>
      </c>
      <c r="N32" s="45">
        <f>GEW!$E$12+($F32-GEW!$E$12)*SUM(Fasering!$D$5:$D$10)</f>
        <v>3367.5661300207539</v>
      </c>
      <c r="O32" s="55">
        <f>GEW!$E$12+($F32-GEW!$E$12)*SUM(Fasering!$D$5:$D$11)</f>
        <v>3643.0306412499999</v>
      </c>
      <c r="P32" s="125">
        <f t="shared" si="4"/>
        <v>0</v>
      </c>
      <c r="Q32" s="127">
        <f t="shared" si="5"/>
        <v>0</v>
      </c>
      <c r="R32" s="45">
        <f>$P32*SUM(Fasering!$D$5)</f>
        <v>0</v>
      </c>
      <c r="S32" s="45">
        <f>$P32*SUM(Fasering!$D$5:$D$6)</f>
        <v>0</v>
      </c>
      <c r="T32" s="45">
        <f>$P32*SUM(Fasering!$D$5:$D$7)</f>
        <v>0</v>
      </c>
      <c r="U32" s="45">
        <f>$P32*SUM(Fasering!$D$5:$D$8)</f>
        <v>0</v>
      </c>
      <c r="V32" s="45">
        <f>$P32*SUM(Fasering!$D$5:$D$9)</f>
        <v>0</v>
      </c>
      <c r="W32" s="45">
        <f>$P32*SUM(Fasering!$D$5:$D$10)</f>
        <v>0</v>
      </c>
      <c r="X32" s="55">
        <f>$P32*SUM(Fasering!$D$5:$D$11)</f>
        <v>0</v>
      </c>
      <c r="Y32" s="125">
        <f t="shared" si="6"/>
        <v>0</v>
      </c>
      <c r="Z32" s="127">
        <f t="shared" si="7"/>
        <v>0</v>
      </c>
      <c r="AA32" s="54">
        <f>$Y32*SUM(Fasering!$D$5)</f>
        <v>0</v>
      </c>
      <c r="AB32" s="45">
        <f>$Y32*SUM(Fasering!$D$5:$D$6)</f>
        <v>0</v>
      </c>
      <c r="AC32" s="45">
        <f>$Y32*SUM(Fasering!$D$5:$D$7)</f>
        <v>0</v>
      </c>
      <c r="AD32" s="45">
        <f>$Y32*SUM(Fasering!$D$5:$D$8)</f>
        <v>0</v>
      </c>
      <c r="AE32" s="45">
        <f>$Y32*SUM(Fasering!$D$5:$D$9)</f>
        <v>0</v>
      </c>
      <c r="AF32" s="45">
        <f>$Y32*SUM(Fasering!$D$5:$D$10)</f>
        <v>0</v>
      </c>
      <c r="AG32" s="55">
        <f>$Y32*SUM(Fasering!$D$5:$D$11)</f>
        <v>0</v>
      </c>
      <c r="AH32" s="5">
        <f>($AK$3+(I32+R32)*12*7.57%)*SUM(Fasering!$D$5)</f>
        <v>0</v>
      </c>
      <c r="AI32" s="9">
        <f>($AK$3+(J32+S32)*12*7.57%)*SUM(Fasering!$D$5:$D$6)</f>
        <v>565.69644127359277</v>
      </c>
      <c r="AJ32" s="9">
        <f>($AK$3+(K32+T32)*12*7.57%)*SUM(Fasering!$D$5:$D$7)</f>
        <v>992.09523550893982</v>
      </c>
      <c r="AK32" s="9">
        <f>($AK$3+(L32+U32)*12*7.57%)*SUM(Fasering!$D$5:$D$8)</f>
        <v>1492.7398356023825</v>
      </c>
      <c r="AL32" s="9">
        <f>($AK$3+(M32+V32)*12*7.57%)*SUM(Fasering!$D$5:$D$9)</f>
        <v>2067.6302415539203</v>
      </c>
      <c r="AM32" s="9">
        <f>($AK$3+(N32+W32)*12*7.57%)*SUM(Fasering!$D$5:$D$10)</f>
        <v>2715.2239222999401</v>
      </c>
      <c r="AN32" s="86">
        <f>($AK$3+(O32+X32)*12*7.57%)*SUM(Fasering!$D$5:$D$11)</f>
        <v>3438.4390345115003</v>
      </c>
      <c r="AO32" s="5">
        <f>($AK$3+(I32+AA32)*12*7.57%)*SUM(Fasering!$D$5)</f>
        <v>0</v>
      </c>
      <c r="AP32" s="9">
        <f>($AK$3+(J32+AB32)*12*7.57%)*SUM(Fasering!$D$5:$D$6)</f>
        <v>565.69644127359277</v>
      </c>
      <c r="AQ32" s="9">
        <f>($AK$3+(K32+AC32)*12*7.57%)*SUM(Fasering!$D$5:$D$7)</f>
        <v>992.09523550893982</v>
      </c>
      <c r="AR32" s="9">
        <f>($AK$3+(L32+AD32)*12*7.57%)*SUM(Fasering!$D$5:$D$8)</f>
        <v>1492.7398356023825</v>
      </c>
      <c r="AS32" s="9">
        <f>($AK$3+(M32+AE32)*12*7.57%)*SUM(Fasering!$D$5:$D$9)</f>
        <v>2067.6302415539203</v>
      </c>
      <c r="AT32" s="9">
        <f>($AK$3+(N32+AF32)*12*7.57%)*SUM(Fasering!$D$5:$D$10)</f>
        <v>2715.2239222999401</v>
      </c>
      <c r="AU32" s="86">
        <f>($AK$3+(O32+AG32)*12*7.57%)*SUM(Fasering!$D$5:$D$11)</f>
        <v>3438.4390345115003</v>
      </c>
    </row>
    <row r="33" spans="1:47" x14ac:dyDescent="0.3">
      <c r="A33" s="32">
        <f t="shared" si="8"/>
        <v>23</v>
      </c>
      <c r="B33" s="125">
        <v>34271.160000000003</v>
      </c>
      <c r="C33" s="126"/>
      <c r="D33" s="125">
        <f t="shared" si="0"/>
        <v>45220.795620000004</v>
      </c>
      <c r="E33" s="127">
        <f t="shared" si="1"/>
        <v>1120.9942419292067</v>
      </c>
      <c r="F33" s="125">
        <f t="shared" si="2"/>
        <v>3768.3996350000002</v>
      </c>
      <c r="G33" s="127">
        <f t="shared" si="3"/>
        <v>93.41618682743389</v>
      </c>
      <c r="H33" s="45">
        <f>'L4'!$H$10</f>
        <v>1674.41</v>
      </c>
      <c r="I33" s="45">
        <f>GEW!$E$12+($F33-GEW!$E$12)*SUM(Fasering!$D$5)</f>
        <v>1786.2247433333332</v>
      </c>
      <c r="J33" s="45">
        <f>GEW!$E$12+($F33-GEW!$E$12)*SUM(Fasering!$D$5:$D$6)</f>
        <v>2298.7432025595822</v>
      </c>
      <c r="K33" s="45">
        <f>GEW!$E$12+($F33-GEW!$E$12)*SUM(Fasering!$D$5:$D$7)</f>
        <v>2592.8067006971501</v>
      </c>
      <c r="L33" s="45">
        <f>GEW!$E$12+($F33-GEW!$E$12)*SUM(Fasering!$D$5:$D$8)</f>
        <v>2886.8701988347184</v>
      </c>
      <c r="M33" s="45">
        <f>GEW!$E$12+($F33-GEW!$E$12)*SUM(Fasering!$D$5:$D$9)</f>
        <v>3180.9336969722863</v>
      </c>
      <c r="N33" s="45">
        <f>GEW!$E$12+($F33-GEW!$E$12)*SUM(Fasering!$D$5:$D$10)</f>
        <v>3474.3361368624323</v>
      </c>
      <c r="O33" s="55">
        <f>GEW!$E$12+($F33-GEW!$E$12)*SUM(Fasering!$D$5:$D$11)</f>
        <v>3768.3996350000002</v>
      </c>
      <c r="P33" s="125">
        <f t="shared" si="4"/>
        <v>0</v>
      </c>
      <c r="Q33" s="127">
        <f t="shared" si="5"/>
        <v>0</v>
      </c>
      <c r="R33" s="45">
        <f>$P33*SUM(Fasering!$D$5)</f>
        <v>0</v>
      </c>
      <c r="S33" s="45">
        <f>$P33*SUM(Fasering!$D$5:$D$6)</f>
        <v>0</v>
      </c>
      <c r="T33" s="45">
        <f>$P33*SUM(Fasering!$D$5:$D$7)</f>
        <v>0</v>
      </c>
      <c r="U33" s="45">
        <f>$P33*SUM(Fasering!$D$5:$D$8)</f>
        <v>0</v>
      </c>
      <c r="V33" s="45">
        <f>$P33*SUM(Fasering!$D$5:$D$9)</f>
        <v>0</v>
      </c>
      <c r="W33" s="45">
        <f>$P33*SUM(Fasering!$D$5:$D$10)</f>
        <v>0</v>
      </c>
      <c r="X33" s="55">
        <f>$P33*SUM(Fasering!$D$5:$D$11)</f>
        <v>0</v>
      </c>
      <c r="Y33" s="125">
        <f t="shared" si="6"/>
        <v>0</v>
      </c>
      <c r="Z33" s="127">
        <f t="shared" si="7"/>
        <v>0</v>
      </c>
      <c r="AA33" s="54">
        <f>$Y33*SUM(Fasering!$D$5)</f>
        <v>0</v>
      </c>
      <c r="AB33" s="45">
        <f>$Y33*SUM(Fasering!$D$5:$D$6)</f>
        <v>0</v>
      </c>
      <c r="AC33" s="45">
        <f>$Y33*SUM(Fasering!$D$5:$D$7)</f>
        <v>0</v>
      </c>
      <c r="AD33" s="45">
        <f>$Y33*SUM(Fasering!$D$5:$D$8)</f>
        <v>0</v>
      </c>
      <c r="AE33" s="45">
        <f>$Y33*SUM(Fasering!$D$5:$D$9)</f>
        <v>0</v>
      </c>
      <c r="AF33" s="45">
        <f>$Y33*SUM(Fasering!$D$5:$D$10)</f>
        <v>0</v>
      </c>
      <c r="AG33" s="55">
        <f>$Y33*SUM(Fasering!$D$5:$D$11)</f>
        <v>0</v>
      </c>
      <c r="AH33" s="5">
        <f>($AK$3+(I33+R33)*12*7.57%)*SUM(Fasering!$D$5)</f>
        <v>0</v>
      </c>
      <c r="AI33" s="9">
        <f>($AK$3+(J33+S33)*12*7.57%)*SUM(Fasering!$D$5:$D$6)</f>
        <v>573.31025676496336</v>
      </c>
      <c r="AJ33" s="9">
        <f>($AK$3+(K33+T33)*12*7.57%)*SUM(Fasering!$D$5:$D$7)</f>
        <v>1010.952571114659</v>
      </c>
      <c r="AK33" s="9">
        <f>($AK$3+(L33+U33)*12*7.57%)*SUM(Fasering!$D$5:$D$8)</f>
        <v>1527.8536665510574</v>
      </c>
      <c r="AL33" s="9">
        <f>($AK$3+(M33+V33)*12*7.57%)*SUM(Fasering!$D$5:$D$9)</f>
        <v>2124.0135430741575</v>
      </c>
      <c r="AM33" s="9">
        <f>($AK$3+(N33+W33)*12*7.57%)*SUM(Fasering!$D$5:$D$10)</f>
        <v>2797.8249644217049</v>
      </c>
      <c r="AN33" s="86">
        <f>($AK$3+(O33+X33)*12*7.57%)*SUM(Fasering!$D$5:$D$11)</f>
        <v>3552.3242284340008</v>
      </c>
      <c r="AO33" s="5">
        <f>($AK$3+(I33+AA33)*12*7.57%)*SUM(Fasering!$D$5)</f>
        <v>0</v>
      </c>
      <c r="AP33" s="9">
        <f>($AK$3+(J33+AB33)*12*7.57%)*SUM(Fasering!$D$5:$D$6)</f>
        <v>573.31025676496336</v>
      </c>
      <c r="AQ33" s="9">
        <f>($AK$3+(K33+AC33)*12*7.57%)*SUM(Fasering!$D$5:$D$7)</f>
        <v>1010.952571114659</v>
      </c>
      <c r="AR33" s="9">
        <f>($AK$3+(L33+AD33)*12*7.57%)*SUM(Fasering!$D$5:$D$8)</f>
        <v>1527.8536665510574</v>
      </c>
      <c r="AS33" s="9">
        <f>($AK$3+(M33+AE33)*12*7.57%)*SUM(Fasering!$D$5:$D$9)</f>
        <v>2124.0135430741575</v>
      </c>
      <c r="AT33" s="9">
        <f>($AK$3+(N33+AF33)*12*7.57%)*SUM(Fasering!$D$5:$D$10)</f>
        <v>2797.8249644217049</v>
      </c>
      <c r="AU33" s="86">
        <f>($AK$3+(O33+AG33)*12*7.57%)*SUM(Fasering!$D$5:$D$11)</f>
        <v>3552.3242284340008</v>
      </c>
    </row>
    <row r="34" spans="1:47" x14ac:dyDescent="0.3">
      <c r="A34" s="32">
        <f t="shared" si="8"/>
        <v>24</v>
      </c>
      <c r="B34" s="125">
        <v>35403.230000000003</v>
      </c>
      <c r="C34" s="126"/>
      <c r="D34" s="125">
        <f t="shared" si="0"/>
        <v>46714.561985</v>
      </c>
      <c r="E34" s="127">
        <f t="shared" si="1"/>
        <v>1158.0237428699625</v>
      </c>
      <c r="F34" s="125">
        <f t="shared" si="2"/>
        <v>3892.8801654166668</v>
      </c>
      <c r="G34" s="127">
        <f t="shared" si="3"/>
        <v>96.501978572496881</v>
      </c>
      <c r="H34" s="45">
        <f>'L4'!$H$10</f>
        <v>1674.41</v>
      </c>
      <c r="I34" s="45">
        <f>GEW!$E$12+($F34-GEW!$E$12)*SUM(Fasering!$D$5)</f>
        <v>1786.2247433333332</v>
      </c>
      <c r="J34" s="45">
        <f>GEW!$E$12+($F34-GEW!$E$12)*SUM(Fasering!$D$5:$D$6)</f>
        <v>2330.929348151999</v>
      </c>
      <c r="K34" s="45">
        <f>GEW!$E$12+($F34-GEW!$E$12)*SUM(Fasering!$D$5:$D$7)</f>
        <v>2643.4600261424839</v>
      </c>
      <c r="L34" s="45">
        <f>GEW!$E$12+($F34-GEW!$E$12)*SUM(Fasering!$D$5:$D$8)</f>
        <v>2955.9907041329693</v>
      </c>
      <c r="M34" s="45">
        <f>GEW!$E$12+($F34-GEW!$E$12)*SUM(Fasering!$D$5:$D$9)</f>
        <v>3268.5213821234547</v>
      </c>
      <c r="N34" s="45">
        <f>GEW!$E$12+($F34-GEW!$E$12)*SUM(Fasering!$D$5:$D$10)</f>
        <v>3580.3494874261819</v>
      </c>
      <c r="O34" s="55">
        <f>GEW!$E$12+($F34-GEW!$E$12)*SUM(Fasering!$D$5:$D$11)</f>
        <v>3892.8801654166668</v>
      </c>
      <c r="P34" s="125">
        <f t="shared" si="4"/>
        <v>0</v>
      </c>
      <c r="Q34" s="127">
        <f t="shared" si="5"/>
        <v>0</v>
      </c>
      <c r="R34" s="45">
        <f>$P34*SUM(Fasering!$D$5)</f>
        <v>0</v>
      </c>
      <c r="S34" s="45">
        <f>$P34*SUM(Fasering!$D$5:$D$6)</f>
        <v>0</v>
      </c>
      <c r="T34" s="45">
        <f>$P34*SUM(Fasering!$D$5:$D$7)</f>
        <v>0</v>
      </c>
      <c r="U34" s="45">
        <f>$P34*SUM(Fasering!$D$5:$D$8)</f>
        <v>0</v>
      </c>
      <c r="V34" s="45">
        <f>$P34*SUM(Fasering!$D$5:$D$9)</f>
        <v>0</v>
      </c>
      <c r="W34" s="45">
        <f>$P34*SUM(Fasering!$D$5:$D$10)</f>
        <v>0</v>
      </c>
      <c r="X34" s="55">
        <f>$P34*SUM(Fasering!$D$5:$D$11)</f>
        <v>0</v>
      </c>
      <c r="Y34" s="125">
        <f t="shared" si="6"/>
        <v>0</v>
      </c>
      <c r="Z34" s="127">
        <f t="shared" si="7"/>
        <v>0</v>
      </c>
      <c r="AA34" s="54">
        <f>$Y34*SUM(Fasering!$D$5)</f>
        <v>0</v>
      </c>
      <c r="AB34" s="45">
        <f>$Y34*SUM(Fasering!$D$5:$D$6)</f>
        <v>0</v>
      </c>
      <c r="AC34" s="45">
        <f>$Y34*SUM(Fasering!$D$5:$D$7)</f>
        <v>0</v>
      </c>
      <c r="AD34" s="45">
        <f>$Y34*SUM(Fasering!$D$5:$D$8)</f>
        <v>0</v>
      </c>
      <c r="AE34" s="45">
        <f>$Y34*SUM(Fasering!$D$5:$D$9)</f>
        <v>0</v>
      </c>
      <c r="AF34" s="45">
        <f>$Y34*SUM(Fasering!$D$5:$D$10)</f>
        <v>0</v>
      </c>
      <c r="AG34" s="55">
        <f>$Y34*SUM(Fasering!$D$5:$D$11)</f>
        <v>0</v>
      </c>
      <c r="AH34" s="5">
        <f>($AK$3+(I34+R34)*12*7.57%)*SUM(Fasering!$D$5)</f>
        <v>0</v>
      </c>
      <c r="AI34" s="9">
        <f>($AK$3+(J34+S34)*12*7.57%)*SUM(Fasering!$D$5:$D$6)</f>
        <v>580.87011476901171</v>
      </c>
      <c r="AJ34" s="9">
        <f>($AK$3+(K34+T34)*12*7.57%)*SUM(Fasering!$D$5:$D$7)</f>
        <v>1029.6762688028284</v>
      </c>
      <c r="AK34" s="9">
        <f>($AK$3+(L34+U34)*12*7.57%)*SUM(Fasering!$D$5:$D$8)</f>
        <v>1562.7186532651438</v>
      </c>
      <c r="AL34" s="9">
        <f>($AK$3+(M34+V34)*12*7.57%)*SUM(Fasering!$D$5:$D$9)</f>
        <v>2179.997268155958</v>
      </c>
      <c r="AM34" s="9">
        <f>($AK$3+(N34+W34)*12*7.57%)*SUM(Fasering!$D$5:$D$10)</f>
        <v>2879.8406305663229</v>
      </c>
      <c r="AN34" s="86">
        <f>($AK$3+(O34+X34)*12*7.57%)*SUM(Fasering!$D$5:$D$11)</f>
        <v>3665.4023422645005</v>
      </c>
      <c r="AO34" s="5">
        <f>($AK$3+(I34+AA34)*12*7.57%)*SUM(Fasering!$D$5)</f>
        <v>0</v>
      </c>
      <c r="AP34" s="9">
        <f>($AK$3+(J34+AB34)*12*7.57%)*SUM(Fasering!$D$5:$D$6)</f>
        <v>580.87011476901171</v>
      </c>
      <c r="AQ34" s="9">
        <f>($AK$3+(K34+AC34)*12*7.57%)*SUM(Fasering!$D$5:$D$7)</f>
        <v>1029.6762688028284</v>
      </c>
      <c r="AR34" s="9">
        <f>($AK$3+(L34+AD34)*12*7.57%)*SUM(Fasering!$D$5:$D$8)</f>
        <v>1562.7186532651438</v>
      </c>
      <c r="AS34" s="9">
        <f>($AK$3+(M34+AE34)*12*7.57%)*SUM(Fasering!$D$5:$D$9)</f>
        <v>2179.997268155958</v>
      </c>
      <c r="AT34" s="9">
        <f>($AK$3+(N34+AF34)*12*7.57%)*SUM(Fasering!$D$5:$D$10)</f>
        <v>2879.8406305663229</v>
      </c>
      <c r="AU34" s="86">
        <f>($AK$3+(O34+AG34)*12*7.57%)*SUM(Fasering!$D$5:$D$11)</f>
        <v>3665.4023422645005</v>
      </c>
    </row>
    <row r="35" spans="1:47" x14ac:dyDescent="0.3">
      <c r="A35" s="32">
        <f t="shared" si="8"/>
        <v>25</v>
      </c>
      <c r="B35" s="125">
        <v>35411.279999999999</v>
      </c>
      <c r="C35" s="126"/>
      <c r="D35" s="125">
        <f t="shared" si="0"/>
        <v>46725.183959999995</v>
      </c>
      <c r="E35" s="127">
        <f t="shared" si="1"/>
        <v>1158.2870547522427</v>
      </c>
      <c r="F35" s="125">
        <f t="shared" si="2"/>
        <v>3893.7653299999997</v>
      </c>
      <c r="G35" s="127">
        <f t="shared" si="3"/>
        <v>96.523921229353562</v>
      </c>
      <c r="H35" s="45">
        <f>'L4'!$H$10</f>
        <v>1674.41</v>
      </c>
      <c r="I35" s="45">
        <f>GEW!$E$12+($F35-GEW!$E$12)*SUM(Fasering!$D$5)</f>
        <v>1786.2247433333332</v>
      </c>
      <c r="J35" s="45">
        <f>GEW!$E$12+($F35-GEW!$E$12)*SUM(Fasering!$D$5:$D$6)</f>
        <v>2331.1582195751607</v>
      </c>
      <c r="K35" s="45">
        <f>GEW!$E$12+($F35-GEW!$E$12)*SUM(Fasering!$D$5:$D$7)</f>
        <v>2643.8202152384188</v>
      </c>
      <c r="L35" s="45">
        <f>GEW!$E$12+($F35-GEW!$E$12)*SUM(Fasering!$D$5:$D$8)</f>
        <v>2956.4822109016768</v>
      </c>
      <c r="M35" s="45">
        <f>GEW!$E$12+($F35-GEW!$E$12)*SUM(Fasering!$D$5:$D$9)</f>
        <v>3269.1442065649344</v>
      </c>
      <c r="N35" s="45">
        <f>GEW!$E$12+($F35-GEW!$E$12)*SUM(Fasering!$D$5:$D$10)</f>
        <v>3581.1033343367417</v>
      </c>
      <c r="O35" s="55">
        <f>GEW!$E$12+($F35-GEW!$E$12)*SUM(Fasering!$D$5:$D$11)</f>
        <v>3893.7653299999997</v>
      </c>
      <c r="P35" s="125">
        <f t="shared" si="4"/>
        <v>0</v>
      </c>
      <c r="Q35" s="127">
        <f t="shared" si="5"/>
        <v>0</v>
      </c>
      <c r="R35" s="45">
        <f>$P35*SUM(Fasering!$D$5)</f>
        <v>0</v>
      </c>
      <c r="S35" s="45">
        <f>$P35*SUM(Fasering!$D$5:$D$6)</f>
        <v>0</v>
      </c>
      <c r="T35" s="45">
        <f>$P35*SUM(Fasering!$D$5:$D$7)</f>
        <v>0</v>
      </c>
      <c r="U35" s="45">
        <f>$P35*SUM(Fasering!$D$5:$D$8)</f>
        <v>0</v>
      </c>
      <c r="V35" s="45">
        <f>$P35*SUM(Fasering!$D$5:$D$9)</f>
        <v>0</v>
      </c>
      <c r="W35" s="45">
        <f>$P35*SUM(Fasering!$D$5:$D$10)</f>
        <v>0</v>
      </c>
      <c r="X35" s="55">
        <f>$P35*SUM(Fasering!$D$5:$D$11)</f>
        <v>0</v>
      </c>
      <c r="Y35" s="125">
        <f t="shared" si="6"/>
        <v>0</v>
      </c>
      <c r="Z35" s="127">
        <f t="shared" si="7"/>
        <v>0</v>
      </c>
      <c r="AA35" s="54">
        <f>$Y35*SUM(Fasering!$D$5)</f>
        <v>0</v>
      </c>
      <c r="AB35" s="45">
        <f>$Y35*SUM(Fasering!$D$5:$D$6)</f>
        <v>0</v>
      </c>
      <c r="AC35" s="45">
        <f>$Y35*SUM(Fasering!$D$5:$D$7)</f>
        <v>0</v>
      </c>
      <c r="AD35" s="45">
        <f>$Y35*SUM(Fasering!$D$5:$D$8)</f>
        <v>0</v>
      </c>
      <c r="AE35" s="45">
        <f>$Y35*SUM(Fasering!$D$5:$D$9)</f>
        <v>0</v>
      </c>
      <c r="AF35" s="45">
        <f>$Y35*SUM(Fasering!$D$5:$D$10)</f>
        <v>0</v>
      </c>
      <c r="AG35" s="55">
        <f>$Y35*SUM(Fasering!$D$5:$D$11)</f>
        <v>0</v>
      </c>
      <c r="AH35" s="5">
        <f>($AK$3+(I35+R35)*12*7.57%)*SUM(Fasering!$D$5)</f>
        <v>0</v>
      </c>
      <c r="AI35" s="9">
        <f>($AK$3+(J35+S35)*12*7.57%)*SUM(Fasering!$D$5:$D$6)</f>
        <v>580.92387191912837</v>
      </c>
      <c r="AJ35" s="9">
        <f>($AK$3+(K35+T35)*12*7.57%)*SUM(Fasering!$D$5:$D$7)</f>
        <v>1029.8094105399912</v>
      </c>
      <c r="AK35" s="9">
        <f>($AK$3+(L35+U35)*12*7.57%)*SUM(Fasering!$D$5:$D$8)</f>
        <v>1562.966573573118</v>
      </c>
      <c r="AL35" s="9">
        <f>($AK$3+(M35+V35)*12*7.57%)*SUM(Fasering!$D$5:$D$9)</f>
        <v>2180.3953610185081</v>
      </c>
      <c r="AM35" s="9">
        <f>($AK$3+(N35+W35)*12*7.57%)*SUM(Fasering!$D$5:$D$10)</f>
        <v>2880.4238331178117</v>
      </c>
      <c r="AN35" s="86">
        <f>($AK$3+(O35+X35)*12*7.57%)*SUM(Fasering!$D$5:$D$11)</f>
        <v>3666.2064257719999</v>
      </c>
      <c r="AO35" s="5">
        <f>($AK$3+(I35+AA35)*12*7.57%)*SUM(Fasering!$D$5)</f>
        <v>0</v>
      </c>
      <c r="AP35" s="9">
        <f>($AK$3+(J35+AB35)*12*7.57%)*SUM(Fasering!$D$5:$D$6)</f>
        <v>580.92387191912837</v>
      </c>
      <c r="AQ35" s="9">
        <f>($AK$3+(K35+AC35)*12*7.57%)*SUM(Fasering!$D$5:$D$7)</f>
        <v>1029.8094105399912</v>
      </c>
      <c r="AR35" s="9">
        <f>($AK$3+(L35+AD35)*12*7.57%)*SUM(Fasering!$D$5:$D$8)</f>
        <v>1562.966573573118</v>
      </c>
      <c r="AS35" s="9">
        <f>($AK$3+(M35+AE35)*12*7.57%)*SUM(Fasering!$D$5:$D$9)</f>
        <v>2180.3953610185081</v>
      </c>
      <c r="AT35" s="9">
        <f>($AK$3+(N35+AF35)*12*7.57%)*SUM(Fasering!$D$5:$D$10)</f>
        <v>2880.4238331178117</v>
      </c>
      <c r="AU35" s="86">
        <f>($AK$3+(O35+AG35)*12*7.57%)*SUM(Fasering!$D$5:$D$11)</f>
        <v>3666.2064257719999</v>
      </c>
    </row>
    <row r="36" spans="1:47" x14ac:dyDescent="0.3">
      <c r="A36" s="32">
        <f t="shared" si="8"/>
        <v>26</v>
      </c>
      <c r="B36" s="125">
        <v>35411.279999999999</v>
      </c>
      <c r="C36" s="126"/>
      <c r="D36" s="125">
        <f t="shared" si="0"/>
        <v>46725.183959999995</v>
      </c>
      <c r="E36" s="127">
        <f t="shared" si="1"/>
        <v>1158.2870547522427</v>
      </c>
      <c r="F36" s="125">
        <f t="shared" si="2"/>
        <v>3893.7653299999997</v>
      </c>
      <c r="G36" s="127">
        <f t="shared" si="3"/>
        <v>96.523921229353562</v>
      </c>
      <c r="H36" s="45">
        <f>'L4'!$H$10</f>
        <v>1674.41</v>
      </c>
      <c r="I36" s="45">
        <f>GEW!$E$12+($F36-GEW!$E$12)*SUM(Fasering!$D$5)</f>
        <v>1786.2247433333332</v>
      </c>
      <c r="J36" s="45">
        <f>GEW!$E$12+($F36-GEW!$E$12)*SUM(Fasering!$D$5:$D$6)</f>
        <v>2331.1582195751607</v>
      </c>
      <c r="K36" s="45">
        <f>GEW!$E$12+($F36-GEW!$E$12)*SUM(Fasering!$D$5:$D$7)</f>
        <v>2643.8202152384188</v>
      </c>
      <c r="L36" s="45">
        <f>GEW!$E$12+($F36-GEW!$E$12)*SUM(Fasering!$D$5:$D$8)</f>
        <v>2956.4822109016768</v>
      </c>
      <c r="M36" s="45">
        <f>GEW!$E$12+($F36-GEW!$E$12)*SUM(Fasering!$D$5:$D$9)</f>
        <v>3269.1442065649344</v>
      </c>
      <c r="N36" s="45">
        <f>GEW!$E$12+($F36-GEW!$E$12)*SUM(Fasering!$D$5:$D$10)</f>
        <v>3581.1033343367417</v>
      </c>
      <c r="O36" s="55">
        <f>GEW!$E$12+($F36-GEW!$E$12)*SUM(Fasering!$D$5:$D$11)</f>
        <v>3893.7653299999997</v>
      </c>
      <c r="P36" s="125">
        <f t="shared" si="4"/>
        <v>0</v>
      </c>
      <c r="Q36" s="127">
        <f t="shared" si="5"/>
        <v>0</v>
      </c>
      <c r="R36" s="45">
        <f>$P36*SUM(Fasering!$D$5)</f>
        <v>0</v>
      </c>
      <c r="S36" s="45">
        <f>$P36*SUM(Fasering!$D$5:$D$6)</f>
        <v>0</v>
      </c>
      <c r="T36" s="45">
        <f>$P36*SUM(Fasering!$D$5:$D$7)</f>
        <v>0</v>
      </c>
      <c r="U36" s="45">
        <f>$P36*SUM(Fasering!$D$5:$D$8)</f>
        <v>0</v>
      </c>
      <c r="V36" s="45">
        <f>$P36*SUM(Fasering!$D$5:$D$9)</f>
        <v>0</v>
      </c>
      <c r="W36" s="45">
        <f>$P36*SUM(Fasering!$D$5:$D$10)</f>
        <v>0</v>
      </c>
      <c r="X36" s="55">
        <f>$P36*SUM(Fasering!$D$5:$D$11)</f>
        <v>0</v>
      </c>
      <c r="Y36" s="125">
        <f t="shared" si="6"/>
        <v>0</v>
      </c>
      <c r="Z36" s="127">
        <f t="shared" si="7"/>
        <v>0</v>
      </c>
      <c r="AA36" s="54">
        <f>$Y36*SUM(Fasering!$D$5)</f>
        <v>0</v>
      </c>
      <c r="AB36" s="45">
        <f>$Y36*SUM(Fasering!$D$5:$D$6)</f>
        <v>0</v>
      </c>
      <c r="AC36" s="45">
        <f>$Y36*SUM(Fasering!$D$5:$D$7)</f>
        <v>0</v>
      </c>
      <c r="AD36" s="45">
        <f>$Y36*SUM(Fasering!$D$5:$D$8)</f>
        <v>0</v>
      </c>
      <c r="AE36" s="45">
        <f>$Y36*SUM(Fasering!$D$5:$D$9)</f>
        <v>0</v>
      </c>
      <c r="AF36" s="45">
        <f>$Y36*SUM(Fasering!$D$5:$D$10)</f>
        <v>0</v>
      </c>
      <c r="AG36" s="55">
        <f>$Y36*SUM(Fasering!$D$5:$D$11)</f>
        <v>0</v>
      </c>
      <c r="AH36" s="5">
        <f>($AK$3+(I36+R36)*12*7.57%)*SUM(Fasering!$D$5)</f>
        <v>0</v>
      </c>
      <c r="AI36" s="9">
        <f>($AK$3+(J36+S36)*12*7.57%)*SUM(Fasering!$D$5:$D$6)</f>
        <v>580.92387191912837</v>
      </c>
      <c r="AJ36" s="9">
        <f>($AK$3+(K36+T36)*12*7.57%)*SUM(Fasering!$D$5:$D$7)</f>
        <v>1029.8094105399912</v>
      </c>
      <c r="AK36" s="9">
        <f>($AK$3+(L36+U36)*12*7.57%)*SUM(Fasering!$D$5:$D$8)</f>
        <v>1562.966573573118</v>
      </c>
      <c r="AL36" s="9">
        <f>($AK$3+(M36+V36)*12*7.57%)*SUM(Fasering!$D$5:$D$9)</f>
        <v>2180.3953610185081</v>
      </c>
      <c r="AM36" s="9">
        <f>($AK$3+(N36+W36)*12*7.57%)*SUM(Fasering!$D$5:$D$10)</f>
        <v>2880.4238331178117</v>
      </c>
      <c r="AN36" s="86">
        <f>($AK$3+(O36+X36)*12*7.57%)*SUM(Fasering!$D$5:$D$11)</f>
        <v>3666.2064257719999</v>
      </c>
      <c r="AO36" s="5">
        <f>($AK$3+(I36+AA36)*12*7.57%)*SUM(Fasering!$D$5)</f>
        <v>0</v>
      </c>
      <c r="AP36" s="9">
        <f>($AK$3+(J36+AB36)*12*7.57%)*SUM(Fasering!$D$5:$D$6)</f>
        <v>580.92387191912837</v>
      </c>
      <c r="AQ36" s="9">
        <f>($AK$3+(K36+AC36)*12*7.57%)*SUM(Fasering!$D$5:$D$7)</f>
        <v>1029.8094105399912</v>
      </c>
      <c r="AR36" s="9">
        <f>($AK$3+(L36+AD36)*12*7.57%)*SUM(Fasering!$D$5:$D$8)</f>
        <v>1562.966573573118</v>
      </c>
      <c r="AS36" s="9">
        <f>($AK$3+(M36+AE36)*12*7.57%)*SUM(Fasering!$D$5:$D$9)</f>
        <v>2180.3953610185081</v>
      </c>
      <c r="AT36" s="9">
        <f>($AK$3+(N36+AF36)*12*7.57%)*SUM(Fasering!$D$5:$D$10)</f>
        <v>2880.4238331178117</v>
      </c>
      <c r="AU36" s="86">
        <f>($AK$3+(O36+AG36)*12*7.57%)*SUM(Fasering!$D$5:$D$11)</f>
        <v>3666.2064257719999</v>
      </c>
    </row>
    <row r="37" spans="1:47" x14ac:dyDescent="0.3">
      <c r="A37" s="32">
        <f t="shared" si="8"/>
        <v>27</v>
      </c>
      <c r="B37" s="125">
        <v>35419.360000000001</v>
      </c>
      <c r="C37" s="126"/>
      <c r="D37" s="125">
        <f t="shared" si="0"/>
        <v>46735.845519999995</v>
      </c>
      <c r="E37" s="127">
        <f t="shared" si="1"/>
        <v>1158.5513479210408</v>
      </c>
      <c r="F37" s="125">
        <f t="shared" si="2"/>
        <v>3894.6537933333329</v>
      </c>
      <c r="G37" s="127">
        <f t="shared" si="3"/>
        <v>96.54594566008673</v>
      </c>
      <c r="H37" s="45">
        <f>'L4'!$H$10</f>
        <v>1674.41</v>
      </c>
      <c r="I37" s="45">
        <f>GEW!$E$12+($F37-GEW!$E$12)*SUM(Fasering!$D$5)</f>
        <v>1786.2247433333332</v>
      </c>
      <c r="J37" s="45">
        <f>GEW!$E$12+($F37-GEW!$E$12)*SUM(Fasering!$D$5:$D$6)</f>
        <v>2331.3879439353032</v>
      </c>
      <c r="K37" s="45">
        <f>GEW!$E$12+($F37-GEW!$E$12)*SUM(Fasering!$D$5:$D$7)</f>
        <v>2644.1817466539655</v>
      </c>
      <c r="L37" s="45">
        <f>GEW!$E$12+($F37-GEW!$E$12)*SUM(Fasering!$D$5:$D$8)</f>
        <v>2956.9755493726279</v>
      </c>
      <c r="M37" s="45">
        <f>GEW!$E$12+($F37-GEW!$E$12)*SUM(Fasering!$D$5:$D$9)</f>
        <v>3269.7693520912903</v>
      </c>
      <c r="N37" s="45">
        <f>GEW!$E$12+($F37-GEW!$E$12)*SUM(Fasering!$D$5:$D$10)</f>
        <v>3581.859990614671</v>
      </c>
      <c r="O37" s="55">
        <f>GEW!$E$12+($F37-GEW!$E$12)*SUM(Fasering!$D$5:$D$11)</f>
        <v>3894.6537933333329</v>
      </c>
      <c r="P37" s="125">
        <f t="shared" si="4"/>
        <v>0</v>
      </c>
      <c r="Q37" s="127">
        <f t="shared" si="5"/>
        <v>0</v>
      </c>
      <c r="R37" s="45">
        <f>$P37*SUM(Fasering!$D$5)</f>
        <v>0</v>
      </c>
      <c r="S37" s="45">
        <f>$P37*SUM(Fasering!$D$5:$D$6)</f>
        <v>0</v>
      </c>
      <c r="T37" s="45">
        <f>$P37*SUM(Fasering!$D$5:$D$7)</f>
        <v>0</v>
      </c>
      <c r="U37" s="45">
        <f>$P37*SUM(Fasering!$D$5:$D$8)</f>
        <v>0</v>
      </c>
      <c r="V37" s="45">
        <f>$P37*SUM(Fasering!$D$5:$D$9)</f>
        <v>0</v>
      </c>
      <c r="W37" s="45">
        <f>$P37*SUM(Fasering!$D$5:$D$10)</f>
        <v>0</v>
      </c>
      <c r="X37" s="55">
        <f>$P37*SUM(Fasering!$D$5:$D$11)</f>
        <v>0</v>
      </c>
      <c r="Y37" s="125">
        <f t="shared" si="6"/>
        <v>0</v>
      </c>
      <c r="Z37" s="127">
        <f t="shared" si="7"/>
        <v>0</v>
      </c>
      <c r="AA37" s="54">
        <f>$Y37*SUM(Fasering!$D$5)</f>
        <v>0</v>
      </c>
      <c r="AB37" s="45">
        <f>$Y37*SUM(Fasering!$D$5:$D$6)</f>
        <v>0</v>
      </c>
      <c r="AC37" s="45">
        <f>$Y37*SUM(Fasering!$D$5:$D$7)</f>
        <v>0</v>
      </c>
      <c r="AD37" s="45">
        <f>$Y37*SUM(Fasering!$D$5:$D$8)</f>
        <v>0</v>
      </c>
      <c r="AE37" s="45">
        <f>$Y37*SUM(Fasering!$D$5:$D$9)</f>
        <v>0</v>
      </c>
      <c r="AF37" s="45">
        <f>$Y37*SUM(Fasering!$D$5:$D$10)</f>
        <v>0</v>
      </c>
      <c r="AG37" s="55">
        <f>$Y37*SUM(Fasering!$D$5:$D$11)</f>
        <v>0</v>
      </c>
      <c r="AH37" s="5">
        <f>($AK$3+(I37+R37)*12*7.57%)*SUM(Fasering!$D$5)</f>
        <v>0</v>
      </c>
      <c r="AI37" s="9">
        <f>($AK$3+(J37+S37)*12*7.57%)*SUM(Fasering!$D$5:$D$6)</f>
        <v>580.9778294064505</v>
      </c>
      <c r="AJ37" s="9">
        <f>($AK$3+(K37+T37)*12*7.57%)*SUM(Fasering!$D$5:$D$7)</f>
        <v>1029.943048457541</v>
      </c>
      <c r="AK37" s="9">
        <f>($AK$3+(L37+U37)*12*7.57%)*SUM(Fasering!$D$5:$D$8)</f>
        <v>1563.2154178077055</v>
      </c>
      <c r="AL37" s="9">
        <f>($AK$3+(M37+V37)*12*7.57%)*SUM(Fasering!$D$5:$D$9)</f>
        <v>2180.7949374569453</v>
      </c>
      <c r="AM37" s="9">
        <f>($AK$3+(N37+W37)*12*7.57%)*SUM(Fasering!$D$5:$D$10)</f>
        <v>2881.0092090949588</v>
      </c>
      <c r="AN37" s="86">
        <f>($AK$3+(O37+X37)*12*7.57%)*SUM(Fasering!$D$5:$D$11)</f>
        <v>3667.0135058639999</v>
      </c>
      <c r="AO37" s="5">
        <f>($AK$3+(I37+AA37)*12*7.57%)*SUM(Fasering!$D$5)</f>
        <v>0</v>
      </c>
      <c r="AP37" s="9">
        <f>($AK$3+(J37+AB37)*12*7.57%)*SUM(Fasering!$D$5:$D$6)</f>
        <v>580.9778294064505</v>
      </c>
      <c r="AQ37" s="9">
        <f>($AK$3+(K37+AC37)*12*7.57%)*SUM(Fasering!$D$5:$D$7)</f>
        <v>1029.943048457541</v>
      </c>
      <c r="AR37" s="9">
        <f>($AK$3+(L37+AD37)*12*7.57%)*SUM(Fasering!$D$5:$D$8)</f>
        <v>1563.2154178077055</v>
      </c>
      <c r="AS37" s="9">
        <f>($AK$3+(M37+AE37)*12*7.57%)*SUM(Fasering!$D$5:$D$9)</f>
        <v>2180.7949374569453</v>
      </c>
      <c r="AT37" s="9">
        <f>($AK$3+(N37+AF37)*12*7.57%)*SUM(Fasering!$D$5:$D$10)</f>
        <v>2881.0092090949588</v>
      </c>
      <c r="AU37" s="86">
        <f>($AK$3+(O37+AG37)*12*7.57%)*SUM(Fasering!$D$5:$D$11)</f>
        <v>3667.0135058639999</v>
      </c>
    </row>
    <row r="38" spans="1:47" x14ac:dyDescent="0.3">
      <c r="A38" s="35"/>
      <c r="B38" s="128"/>
      <c r="C38" s="129"/>
      <c r="D38" s="128"/>
      <c r="E38" s="129"/>
      <c r="F38" s="128"/>
      <c r="G38" s="129"/>
      <c r="H38" s="46"/>
      <c r="I38" s="46"/>
      <c r="J38" s="46"/>
      <c r="K38" s="46"/>
      <c r="L38" s="46"/>
      <c r="M38" s="46"/>
      <c r="N38" s="46"/>
      <c r="O38" s="52"/>
      <c r="P38" s="128"/>
      <c r="Q38" s="129"/>
      <c r="R38" s="46"/>
      <c r="S38" s="46"/>
      <c r="T38" s="46"/>
      <c r="U38" s="46"/>
      <c r="V38" s="46"/>
      <c r="W38" s="46"/>
      <c r="X38" s="52"/>
      <c r="Y38" s="128"/>
      <c r="Z38" s="129"/>
      <c r="AA38" s="51"/>
      <c r="AB38" s="46"/>
      <c r="AC38" s="46"/>
      <c r="AD38" s="46"/>
      <c r="AE38" s="46"/>
      <c r="AF38" s="46"/>
      <c r="AG38" s="52"/>
      <c r="AH38" s="87"/>
      <c r="AI38" s="88"/>
      <c r="AJ38" s="88"/>
      <c r="AK38" s="88"/>
      <c r="AL38" s="88"/>
      <c r="AM38" s="88"/>
      <c r="AN38" s="89"/>
      <c r="AO38" s="87"/>
      <c r="AP38" s="88"/>
      <c r="AQ38" s="88"/>
      <c r="AR38" s="88"/>
      <c r="AS38" s="88"/>
      <c r="AT38" s="88"/>
      <c r="AU38" s="89"/>
    </row>
  </sheetData>
  <mergeCells count="169">
    <mergeCell ref="AH6:AN6"/>
    <mergeCell ref="AO6:AU6"/>
    <mergeCell ref="B8:C8"/>
    <mergeCell ref="D8:E8"/>
    <mergeCell ref="P8:Q8"/>
    <mergeCell ref="Y8:Z8"/>
    <mergeCell ref="B6:E6"/>
    <mergeCell ref="P6:Q6"/>
    <mergeCell ref="Y6:Z6"/>
    <mergeCell ref="B7:C7"/>
    <mergeCell ref="D7:E7"/>
    <mergeCell ref="F7:G7"/>
    <mergeCell ref="P7:Q7"/>
    <mergeCell ref="Y7:Z7"/>
    <mergeCell ref="F8:G8"/>
    <mergeCell ref="F6:G6"/>
    <mergeCell ref="R6:X6"/>
    <mergeCell ref="AA6:AG6"/>
    <mergeCell ref="H6:O6"/>
    <mergeCell ref="B10:C10"/>
    <mergeCell ref="D10:E10"/>
    <mergeCell ref="F10:G10"/>
    <mergeCell ref="P10:Q10"/>
    <mergeCell ref="Y10:Z10"/>
    <mergeCell ref="B9:C9"/>
    <mergeCell ref="D9:E9"/>
    <mergeCell ref="F9:G9"/>
    <mergeCell ref="P9:Q9"/>
    <mergeCell ref="Y9:Z9"/>
    <mergeCell ref="B12:C12"/>
    <mergeCell ref="D12:E12"/>
    <mergeCell ref="F12:G12"/>
    <mergeCell ref="P12:Q12"/>
    <mergeCell ref="Y12:Z12"/>
    <mergeCell ref="B11:C11"/>
    <mergeCell ref="D11:E11"/>
    <mergeCell ref="F11:G11"/>
    <mergeCell ref="P11:Q11"/>
    <mergeCell ref="Y11:Z11"/>
    <mergeCell ref="B14:C14"/>
    <mergeCell ref="D14:E14"/>
    <mergeCell ref="F14:G14"/>
    <mergeCell ref="P14:Q14"/>
    <mergeCell ref="Y14:Z14"/>
    <mergeCell ref="B13:C13"/>
    <mergeCell ref="D13:E13"/>
    <mergeCell ref="F13:G13"/>
    <mergeCell ref="P13:Q13"/>
    <mergeCell ref="Y13:Z13"/>
    <mergeCell ref="B16:C16"/>
    <mergeCell ref="D16:E16"/>
    <mergeCell ref="F16:G16"/>
    <mergeCell ref="P16:Q16"/>
    <mergeCell ref="Y16:Z16"/>
    <mergeCell ref="B15:C15"/>
    <mergeCell ref="D15:E15"/>
    <mergeCell ref="F15:G15"/>
    <mergeCell ref="P15:Q15"/>
    <mergeCell ref="Y15:Z15"/>
    <mergeCell ref="B18:C18"/>
    <mergeCell ref="D18:E18"/>
    <mergeCell ref="F18:G18"/>
    <mergeCell ref="P18:Q18"/>
    <mergeCell ref="Y18:Z18"/>
    <mergeCell ref="B17:C17"/>
    <mergeCell ref="D17:E17"/>
    <mergeCell ref="F17:G17"/>
    <mergeCell ref="P17:Q17"/>
    <mergeCell ref="Y17:Z17"/>
    <mergeCell ref="B20:C20"/>
    <mergeCell ref="D20:E20"/>
    <mergeCell ref="F20:G20"/>
    <mergeCell ref="P20:Q20"/>
    <mergeCell ref="Y20:Z20"/>
    <mergeCell ref="B19:C19"/>
    <mergeCell ref="D19:E19"/>
    <mergeCell ref="F19:G19"/>
    <mergeCell ref="P19:Q19"/>
    <mergeCell ref="Y19:Z19"/>
    <mergeCell ref="B22:C22"/>
    <mergeCell ref="D22:E22"/>
    <mergeCell ref="F22:G22"/>
    <mergeCell ref="P22:Q22"/>
    <mergeCell ref="Y22:Z22"/>
    <mergeCell ref="B21:C21"/>
    <mergeCell ref="D21:E21"/>
    <mergeCell ref="F21:G21"/>
    <mergeCell ref="P21:Q21"/>
    <mergeCell ref="Y21:Z21"/>
    <mergeCell ref="B24:C24"/>
    <mergeCell ref="D24:E24"/>
    <mergeCell ref="F24:G24"/>
    <mergeCell ref="P24:Q24"/>
    <mergeCell ref="Y24:Z24"/>
    <mergeCell ref="B23:C23"/>
    <mergeCell ref="D23:E23"/>
    <mergeCell ref="F23:G23"/>
    <mergeCell ref="P23:Q23"/>
    <mergeCell ref="Y23:Z23"/>
    <mergeCell ref="B26:C26"/>
    <mergeCell ref="D26:E26"/>
    <mergeCell ref="F26:G26"/>
    <mergeCell ref="P26:Q26"/>
    <mergeCell ref="Y26:Z26"/>
    <mergeCell ref="B25:C25"/>
    <mergeCell ref="D25:E25"/>
    <mergeCell ref="F25:G25"/>
    <mergeCell ref="P25:Q25"/>
    <mergeCell ref="Y25:Z25"/>
    <mergeCell ref="B28:C28"/>
    <mergeCell ref="D28:E28"/>
    <mergeCell ref="F28:G28"/>
    <mergeCell ref="P28:Q28"/>
    <mergeCell ref="Y28:Z28"/>
    <mergeCell ref="B27:C27"/>
    <mergeCell ref="D27:E27"/>
    <mergeCell ref="F27:G27"/>
    <mergeCell ref="P27:Q27"/>
    <mergeCell ref="Y27:Z27"/>
    <mergeCell ref="B30:C30"/>
    <mergeCell ref="D30:E30"/>
    <mergeCell ref="F30:G30"/>
    <mergeCell ref="P30:Q30"/>
    <mergeCell ref="Y30:Z30"/>
    <mergeCell ref="B29:C29"/>
    <mergeCell ref="D29:E29"/>
    <mergeCell ref="F29:G29"/>
    <mergeCell ref="P29:Q29"/>
    <mergeCell ref="Y29:Z29"/>
    <mergeCell ref="B32:C32"/>
    <mergeCell ref="D32:E32"/>
    <mergeCell ref="F32:G32"/>
    <mergeCell ref="P32:Q32"/>
    <mergeCell ref="Y32:Z32"/>
    <mergeCell ref="B31:C31"/>
    <mergeCell ref="D31:E31"/>
    <mergeCell ref="F31:G31"/>
    <mergeCell ref="P31:Q31"/>
    <mergeCell ref="Y31:Z31"/>
    <mergeCell ref="B34:C34"/>
    <mergeCell ref="D34:E34"/>
    <mergeCell ref="F34:G34"/>
    <mergeCell ref="P34:Q34"/>
    <mergeCell ref="Y34:Z34"/>
    <mergeCell ref="B33:C33"/>
    <mergeCell ref="D33:E33"/>
    <mergeCell ref="F33:G33"/>
    <mergeCell ref="P33:Q33"/>
    <mergeCell ref="Y33:Z33"/>
    <mergeCell ref="B38:C38"/>
    <mergeCell ref="D38:E38"/>
    <mergeCell ref="F38:G38"/>
    <mergeCell ref="P38:Q38"/>
    <mergeCell ref="Y38:Z38"/>
    <mergeCell ref="B37:C37"/>
    <mergeCell ref="D37:E37"/>
    <mergeCell ref="F37:G37"/>
    <mergeCell ref="P37:Q37"/>
    <mergeCell ref="Y37:Z37"/>
    <mergeCell ref="B36:C36"/>
    <mergeCell ref="D36:E36"/>
    <mergeCell ref="F36:G36"/>
    <mergeCell ref="P36:Q36"/>
    <mergeCell ref="Y36:Z36"/>
    <mergeCell ref="B35:C35"/>
    <mergeCell ref="D35:E35"/>
    <mergeCell ref="F35:G35"/>
    <mergeCell ref="P35:Q35"/>
    <mergeCell ref="Y35:Z35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3" manualBreakCount="3">
    <brk id="15" max="1048575" man="1"/>
    <brk id="24" max="1048575" man="1"/>
    <brk id="33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6"/>
  <sheetViews>
    <sheetView zoomScale="80" zoomScaleNormal="80" workbookViewId="0"/>
  </sheetViews>
  <sheetFormatPr defaultRowHeight="15" x14ac:dyDescent="0.3"/>
  <cols>
    <col min="1" max="1" width="5" style="23" bestFit="1" customWidth="1"/>
    <col min="2" max="3" width="7.75" style="23" customWidth="1"/>
    <col min="4" max="4" width="8.875" style="23" bestFit="1" customWidth="1"/>
    <col min="5" max="7" width="7.75" style="23" customWidth="1"/>
    <col min="8" max="15" width="11.25" style="23" customWidth="1"/>
    <col min="16" max="17" width="7.75" style="23" customWidth="1"/>
    <col min="18" max="24" width="11.25" style="23" customWidth="1"/>
    <col min="25" max="26" width="7.75" style="23" customWidth="1"/>
    <col min="27" max="33" width="11.25" style="23" customWidth="1"/>
    <col min="34" max="43" width="11.25" customWidth="1"/>
    <col min="44" max="44" width="11.25" style="23" customWidth="1"/>
    <col min="45" max="47" width="11.25" customWidth="1"/>
  </cols>
  <sheetData>
    <row r="1" spans="1:47" ht="16.5" x14ac:dyDescent="0.3">
      <c r="A1" s="21" t="s">
        <v>95</v>
      </c>
      <c r="B1" s="21"/>
      <c r="C1" s="21" t="s">
        <v>96</v>
      </c>
      <c r="D1" s="21"/>
      <c r="E1" s="21"/>
      <c r="G1" s="21"/>
      <c r="J1" s="21"/>
      <c r="K1" s="21"/>
      <c r="L1" s="104">
        <f>D6</f>
        <v>42917</v>
      </c>
      <c r="O1" s="24"/>
      <c r="S1" s="107"/>
      <c r="AH1" s="80" t="str">
        <f>'L4'!$AH$2</f>
        <v>Berekening eindejaarspremie 2015:</v>
      </c>
      <c r="AR1"/>
    </row>
    <row r="2" spans="1:47" ht="16.5" x14ac:dyDescent="0.3">
      <c r="A2" s="21"/>
      <c r="B2" s="21"/>
      <c r="C2"/>
      <c r="D2"/>
      <c r="E2"/>
      <c r="F2"/>
      <c r="G2"/>
      <c r="H2"/>
      <c r="I2"/>
      <c r="J2"/>
      <c r="K2"/>
      <c r="L2"/>
      <c r="N2" s="23" t="s">
        <v>21</v>
      </c>
      <c r="O2" s="25">
        <f>ROUND('L4'!O3/1.2434,4)</f>
        <v>1.0611999999999999</v>
      </c>
      <c r="AH2" s="81" t="s">
        <v>94</v>
      </c>
      <c r="AK2" s="82">
        <f>'L4'!$AK$3</f>
        <v>129.11000000000001</v>
      </c>
      <c r="AR2"/>
    </row>
    <row r="3" spans="1:47" ht="17.25" x14ac:dyDescent="0.35">
      <c r="A3" s="21"/>
      <c r="B3" s="21"/>
      <c r="C3" s="21"/>
      <c r="D3" s="21"/>
      <c r="E3" s="26"/>
      <c r="F3" s="27"/>
      <c r="G3" s="21"/>
      <c r="H3" s="21"/>
      <c r="I3" s="21"/>
      <c r="J3" s="21"/>
      <c r="K3" s="21"/>
      <c r="L3" s="21"/>
      <c r="M3" s="21"/>
      <c r="N3" s="21"/>
      <c r="O3" s="21"/>
      <c r="P3" s="21"/>
      <c r="AH3" s="81" t="s">
        <v>49</v>
      </c>
    </row>
    <row r="4" spans="1:47" x14ac:dyDescent="0.3">
      <c r="A4" s="28"/>
      <c r="B4" s="134" t="s">
        <v>22</v>
      </c>
      <c r="C4" s="149"/>
      <c r="D4" s="149"/>
      <c r="E4" s="135"/>
      <c r="F4" s="134" t="s">
        <v>23</v>
      </c>
      <c r="G4" s="135"/>
      <c r="H4" s="146" t="s">
        <v>38</v>
      </c>
      <c r="I4" s="147"/>
      <c r="J4" s="147"/>
      <c r="K4" s="147"/>
      <c r="L4" s="147"/>
      <c r="M4" s="147"/>
      <c r="N4" s="147"/>
      <c r="O4" s="148"/>
      <c r="P4" s="134" t="s">
        <v>24</v>
      </c>
      <c r="Q4" s="137"/>
      <c r="R4" s="146" t="s">
        <v>39</v>
      </c>
      <c r="S4" s="147"/>
      <c r="T4" s="147"/>
      <c r="U4" s="147"/>
      <c r="V4" s="147"/>
      <c r="W4" s="147"/>
      <c r="X4" s="148"/>
      <c r="Y4" s="134" t="s">
        <v>25</v>
      </c>
      <c r="Z4" s="135"/>
      <c r="AA4" s="146" t="s">
        <v>40</v>
      </c>
      <c r="AB4" s="147"/>
      <c r="AC4" s="147"/>
      <c r="AD4" s="147"/>
      <c r="AE4" s="147"/>
      <c r="AF4" s="147"/>
      <c r="AG4" s="148"/>
      <c r="AH4" s="146" t="s">
        <v>101</v>
      </c>
      <c r="AI4" s="147"/>
      <c r="AJ4" s="147"/>
      <c r="AK4" s="147"/>
      <c r="AL4" s="147"/>
      <c r="AM4" s="147"/>
      <c r="AN4" s="148"/>
      <c r="AO4" s="146" t="s">
        <v>102</v>
      </c>
      <c r="AP4" s="147"/>
      <c r="AQ4" s="147"/>
      <c r="AR4" s="147"/>
      <c r="AS4" s="147"/>
      <c r="AT4" s="147"/>
      <c r="AU4" s="148"/>
    </row>
    <row r="5" spans="1:47" x14ac:dyDescent="0.3">
      <c r="A5" s="32"/>
      <c r="B5" s="150">
        <v>1</v>
      </c>
      <c r="C5" s="151"/>
      <c r="D5" s="150"/>
      <c r="E5" s="151"/>
      <c r="F5" s="150"/>
      <c r="G5" s="151"/>
      <c r="H5" s="43" t="s">
        <v>107</v>
      </c>
      <c r="I5" s="43" t="s">
        <v>108</v>
      </c>
      <c r="J5" s="43" t="s">
        <v>32</v>
      </c>
      <c r="K5" s="43" t="s">
        <v>33</v>
      </c>
      <c r="L5" s="43" t="s">
        <v>34</v>
      </c>
      <c r="M5" s="43" t="s">
        <v>35</v>
      </c>
      <c r="N5" s="43" t="s">
        <v>36</v>
      </c>
      <c r="O5" s="108" t="s">
        <v>37</v>
      </c>
      <c r="P5" s="150"/>
      <c r="Q5" s="151"/>
      <c r="R5" s="43" t="s">
        <v>109</v>
      </c>
      <c r="S5" s="43" t="s">
        <v>32</v>
      </c>
      <c r="T5" s="43" t="s">
        <v>33</v>
      </c>
      <c r="U5" s="43" t="s">
        <v>34</v>
      </c>
      <c r="V5" s="43" t="s">
        <v>35</v>
      </c>
      <c r="W5" s="43" t="s">
        <v>36</v>
      </c>
      <c r="X5" s="108" t="s">
        <v>37</v>
      </c>
      <c r="Y5" s="152" t="s">
        <v>27</v>
      </c>
      <c r="Z5" s="151"/>
      <c r="AA5" s="43" t="s">
        <v>109</v>
      </c>
      <c r="AB5" s="43" t="s">
        <v>32</v>
      </c>
      <c r="AC5" s="43" t="s">
        <v>33</v>
      </c>
      <c r="AD5" s="43" t="s">
        <v>34</v>
      </c>
      <c r="AE5" s="43" t="s">
        <v>35</v>
      </c>
      <c r="AF5" s="43" t="s">
        <v>36</v>
      </c>
      <c r="AG5" s="108" t="s">
        <v>37</v>
      </c>
      <c r="AH5" s="43" t="s">
        <v>109</v>
      </c>
      <c r="AI5" s="43" t="s">
        <v>32</v>
      </c>
      <c r="AJ5" s="43" t="s">
        <v>33</v>
      </c>
      <c r="AK5" s="43" t="s">
        <v>34</v>
      </c>
      <c r="AL5" s="43" t="s">
        <v>35</v>
      </c>
      <c r="AM5" s="43" t="s">
        <v>36</v>
      </c>
      <c r="AN5" s="108" t="s">
        <v>37</v>
      </c>
      <c r="AO5" s="43" t="s">
        <v>109</v>
      </c>
      <c r="AP5" s="43" t="s">
        <v>32</v>
      </c>
      <c r="AQ5" s="43" t="s">
        <v>33</v>
      </c>
      <c r="AR5" s="43" t="s">
        <v>34</v>
      </c>
      <c r="AS5" s="43" t="s">
        <v>35</v>
      </c>
      <c r="AT5" s="43" t="s">
        <v>36</v>
      </c>
      <c r="AU5" s="108" t="s">
        <v>37</v>
      </c>
    </row>
    <row r="6" spans="1:47" x14ac:dyDescent="0.3">
      <c r="A6" s="32"/>
      <c r="B6" s="138" t="s">
        <v>97</v>
      </c>
      <c r="C6" s="139"/>
      <c r="D6" s="144">
        <f>'L4'!$D$8</f>
        <v>42917</v>
      </c>
      <c r="E6" s="143"/>
      <c r="F6" s="144">
        <f>D6</f>
        <v>42917</v>
      </c>
      <c r="G6" s="145"/>
      <c r="H6" s="47"/>
      <c r="I6" s="47" t="s">
        <v>103</v>
      </c>
      <c r="J6" s="47" t="s">
        <v>104</v>
      </c>
      <c r="K6" s="47" t="s">
        <v>105</v>
      </c>
      <c r="L6" s="47" t="s">
        <v>105</v>
      </c>
      <c r="M6" s="47" t="s">
        <v>105</v>
      </c>
      <c r="N6" s="47" t="s">
        <v>106</v>
      </c>
      <c r="O6" s="53" t="s">
        <v>105</v>
      </c>
      <c r="P6" s="142"/>
      <c r="Q6" s="143"/>
      <c r="R6" s="47" t="s">
        <v>103</v>
      </c>
      <c r="S6" s="47" t="s">
        <v>104</v>
      </c>
      <c r="T6" s="47" t="s">
        <v>105</v>
      </c>
      <c r="U6" s="47" t="s">
        <v>105</v>
      </c>
      <c r="V6" s="47" t="s">
        <v>105</v>
      </c>
      <c r="W6" s="47" t="s">
        <v>106</v>
      </c>
      <c r="X6" s="53" t="s">
        <v>105</v>
      </c>
      <c r="Y6" s="142"/>
      <c r="Z6" s="143"/>
      <c r="AA6" s="47" t="s">
        <v>103</v>
      </c>
      <c r="AB6" s="47" t="s">
        <v>104</v>
      </c>
      <c r="AC6" s="47" t="s">
        <v>105</v>
      </c>
      <c r="AD6" s="47" t="s">
        <v>105</v>
      </c>
      <c r="AE6" s="47" t="s">
        <v>105</v>
      </c>
      <c r="AF6" s="47" t="s">
        <v>106</v>
      </c>
      <c r="AG6" s="53" t="s">
        <v>105</v>
      </c>
      <c r="AH6" s="47" t="s">
        <v>103</v>
      </c>
      <c r="AI6" s="47" t="s">
        <v>104</v>
      </c>
      <c r="AJ6" s="47" t="s">
        <v>105</v>
      </c>
      <c r="AK6" s="47" t="s">
        <v>105</v>
      </c>
      <c r="AL6" s="47" t="s">
        <v>105</v>
      </c>
      <c r="AM6" s="47" t="s">
        <v>106</v>
      </c>
      <c r="AN6" s="53" t="s">
        <v>105</v>
      </c>
      <c r="AO6" s="47" t="s">
        <v>103</v>
      </c>
      <c r="AP6" s="47" t="s">
        <v>104</v>
      </c>
      <c r="AQ6" s="47" t="s">
        <v>105</v>
      </c>
      <c r="AR6" s="47" t="s">
        <v>105</v>
      </c>
      <c r="AS6" s="47" t="s">
        <v>105</v>
      </c>
      <c r="AT6" s="47" t="s">
        <v>106</v>
      </c>
      <c r="AU6" s="53" t="s">
        <v>105</v>
      </c>
    </row>
    <row r="7" spans="1:47" x14ac:dyDescent="0.3">
      <c r="A7" s="32"/>
      <c r="B7" s="134"/>
      <c r="C7" s="135"/>
      <c r="D7" s="136"/>
      <c r="E7" s="137"/>
      <c r="F7" s="136"/>
      <c r="G7" s="137"/>
      <c r="H7" s="44"/>
      <c r="I7" s="44"/>
      <c r="J7" s="44"/>
      <c r="K7" s="44"/>
      <c r="L7" s="44"/>
      <c r="M7" s="44"/>
      <c r="N7" s="44"/>
      <c r="O7" s="102"/>
      <c r="P7" s="136"/>
      <c r="Q7" s="137"/>
      <c r="R7" s="44"/>
      <c r="S7" s="44"/>
      <c r="T7" s="44"/>
      <c r="U7" s="44"/>
      <c r="V7" s="44"/>
      <c r="W7" s="44"/>
      <c r="X7" s="102"/>
      <c r="Y7" s="136"/>
      <c r="Z7" s="137"/>
      <c r="AA7" s="101"/>
      <c r="AB7" s="44"/>
      <c r="AC7" s="44"/>
      <c r="AD7" s="44"/>
      <c r="AE7" s="44"/>
      <c r="AF7" s="44"/>
      <c r="AG7" s="102"/>
      <c r="AH7" s="83"/>
      <c r="AI7" s="84"/>
      <c r="AJ7" s="84"/>
      <c r="AK7" s="84"/>
      <c r="AL7" s="84"/>
      <c r="AM7" s="84"/>
      <c r="AN7" s="85"/>
      <c r="AO7" s="83"/>
      <c r="AP7" s="84"/>
      <c r="AQ7" s="84"/>
      <c r="AR7" s="84"/>
      <c r="AS7" s="84"/>
      <c r="AT7" s="84"/>
      <c r="AU7" s="85"/>
    </row>
    <row r="8" spans="1:47" x14ac:dyDescent="0.3">
      <c r="A8" s="32">
        <v>0</v>
      </c>
      <c r="B8" s="125">
        <v>26372.760000000002</v>
      </c>
      <c r="C8" s="126"/>
      <c r="D8" s="125">
        <f t="shared" ref="D8:D35" si="0">B8*$O$2</f>
        <v>27986.772912</v>
      </c>
      <c r="E8" s="127">
        <f t="shared" ref="E8:E35" si="1">D8/40.3399</f>
        <v>693.77397841838979</v>
      </c>
      <c r="F8" s="125">
        <f t="shared" ref="F8:F35" si="2">B8/12*$O$2</f>
        <v>2332.231076</v>
      </c>
      <c r="G8" s="127">
        <f t="shared" ref="G8:G35" si="3">F8/40.3399</f>
        <v>57.81449820153248</v>
      </c>
      <c r="H8" s="45">
        <f>'L4'!$H$10</f>
        <v>1674.41</v>
      </c>
      <c r="I8" s="45">
        <f>GEW!$E$12+($F8-GEW!$E$12)*SUM(Fasering!$D$5)</f>
        <v>1786.2247433333332</v>
      </c>
      <c r="J8" s="45">
        <f>GEW!$E$12+($F8-GEW!$E$12)*SUM(Fasering!$D$5:$D$6)</f>
        <v>1927.4021568514709</v>
      </c>
      <c r="K8" s="45">
        <f>GEW!$E$12+($F8-GEW!$E$12)*SUM(Fasering!$D$5:$D$7)</f>
        <v>2008.4043594644911</v>
      </c>
      <c r="L8" s="45">
        <f>GEW!$E$12+($F8-GEW!$E$12)*SUM(Fasering!$D$5:$D$8)</f>
        <v>2089.4065620775114</v>
      </c>
      <c r="M8" s="45">
        <f>GEW!$E$12+($F8-GEW!$E$12)*SUM(Fasering!$D$5:$D$9)</f>
        <v>2170.4087646905314</v>
      </c>
      <c r="N8" s="45">
        <f>GEW!$E$12+($F8-GEW!$E$12)*SUM(Fasering!$D$5:$D$10)</f>
        <v>2251.22887338698</v>
      </c>
      <c r="O8" s="98">
        <f>GEW!$E$12+($F8-GEW!$E$12)*SUM(Fasering!$D$5:$D$11)</f>
        <v>2332.231076</v>
      </c>
      <c r="P8" s="125">
        <f>((B8&lt;19968.2*1.2434)*913.03+(B8&gt;19968.2*1.2434)*(B8&lt;20424.71*1.2434)*(20424.71-B8/1.2434+456.51)+(B8&gt;20424.71*1.2434)*(B8&lt;22659.62*1.2434)*456.51+(B8&gt;22659.62*1.2434)*(B8&lt;23116.13*1.2434)*(23116.13-B8/1.2434))/12*Inhoud!$C$4</f>
        <v>50.197078749999989</v>
      </c>
      <c r="Q8" s="127">
        <f t="shared" ref="Q8" si="4">P8/40.3399</f>
        <v>1.2443530784657371</v>
      </c>
      <c r="R8" s="45">
        <f>$P8*SUM(Fasering!$D$5)</f>
        <v>0</v>
      </c>
      <c r="S8" s="45">
        <f>$P8*SUM(Fasering!$D$5:$D$6)</f>
        <v>12.979142035734679</v>
      </c>
      <c r="T8" s="45">
        <f>$P8*SUM(Fasering!$D$5:$D$7)</f>
        <v>20.426077538535051</v>
      </c>
      <c r="U8" s="45">
        <f>$P8*SUM(Fasering!$D$5:$D$8)</f>
        <v>27.873013041335419</v>
      </c>
      <c r="V8" s="45">
        <f>$P8*SUM(Fasering!$D$5:$D$9)</f>
        <v>35.319948544135791</v>
      </c>
      <c r="W8" s="45">
        <f>$P8*SUM(Fasering!$D$5:$D$10)</f>
        <v>42.750143247199624</v>
      </c>
      <c r="X8" s="98">
        <f>$P8*SUM(Fasering!$D$5:$D$11)</f>
        <v>50.197078749999989</v>
      </c>
      <c r="Y8" s="125">
        <f>((B8&lt;19968.2*1.2434)*456.51+(B8&gt;19968.2*1.2434)*(B8&lt;20196.46*1.2434)*(20196.46-B8/1.2434+228.26)+(B8&gt;20196.46*1.2434)*(B8&lt;22659.62*1.2434)*228.26+(B8&gt;22659.62*1.2434)*(B8&lt;22887.88*1.2434)*(22887.88-B8/1.2434))/12*Inhoud!$C$4</f>
        <v>25.099089166666662</v>
      </c>
      <c r="Z8" s="127">
        <f t="shared" ref="Z8" si="5">Y8/40.3399</f>
        <v>0.62219016821228268</v>
      </c>
      <c r="AA8" s="97">
        <f>$Y8*SUM(Fasering!$D$5)</f>
        <v>0</v>
      </c>
      <c r="AB8" s="45">
        <f>$Y8*SUM(Fasering!$D$5:$D$6)</f>
        <v>6.4897131740307943</v>
      </c>
      <c r="AC8" s="45">
        <f>$Y8*SUM(Fasering!$D$5:$D$7)</f>
        <v>10.213262489202888</v>
      </c>
      <c r="AD8" s="45">
        <f>$Y8*SUM(Fasering!$D$5:$D$8)</f>
        <v>13.936811804374981</v>
      </c>
      <c r="AE8" s="45">
        <f>$Y8*SUM(Fasering!$D$5:$D$9)</f>
        <v>17.660361119547076</v>
      </c>
      <c r="AF8" s="45">
        <f>$Y8*SUM(Fasering!$D$5:$D$10)</f>
        <v>21.375539851494572</v>
      </c>
      <c r="AG8" s="98">
        <f>$Y8*SUM(Fasering!$D$5:$D$11)</f>
        <v>25.099089166666662</v>
      </c>
      <c r="AH8" s="5">
        <f>($AK$2+(I8+R8)*12*7.57%)*SUM(Fasering!$D$5)</f>
        <v>0</v>
      </c>
      <c r="AI8" s="9">
        <f>($AK$2+(J8+S8)*12*7.57%)*SUM(Fasering!$D$5:$D$6)</f>
        <v>489.13847863002746</v>
      </c>
      <c r="AJ8" s="9">
        <f>($AK$2+(K8+T8)*12*7.57%)*SUM(Fasering!$D$5:$D$7)</f>
        <v>802.48213068704263</v>
      </c>
      <c r="AK8" s="9">
        <f>($AK$2+(L8+U8)*12*7.57%)*SUM(Fasering!$D$5:$D$8)</f>
        <v>1139.6654327503627</v>
      </c>
      <c r="AL8" s="9">
        <f>($AK$2+(M8+V8)*12*7.57%)*SUM(Fasering!$D$5:$D$9)</f>
        <v>1500.688384819988</v>
      </c>
      <c r="AM8" s="9">
        <f>($AK$2+(N8+W8)*12*7.57%)*SUM(Fasering!$D$5:$D$10)</f>
        <v>1884.6590755099164</v>
      </c>
      <c r="AN8" s="86">
        <f>($AK$2+(O8+X8)*12*7.57%)*SUM(Fasering!$D$5:$D$11)</f>
        <v>2293.3077357749003</v>
      </c>
      <c r="AO8" s="5">
        <f>($AK$2+(I8+AA8)*12*7.57%)*SUM(Fasering!$D$5)</f>
        <v>0</v>
      </c>
      <c r="AP8" s="9">
        <f>($AK$2+(J8+AB8)*12*7.57%)*SUM(Fasering!$D$5:$D$6)</f>
        <v>487.61424639224697</v>
      </c>
      <c r="AQ8" s="9">
        <f>($AK$2+(K8+AC8)*12*7.57%)*SUM(Fasering!$D$5:$D$7)</f>
        <v>798.70702490972792</v>
      </c>
      <c r="AR8" s="9">
        <f>($AK$2+(L8+AD8)*12*7.57%)*SUM(Fasering!$D$5:$D$8)</f>
        <v>1132.6358910987951</v>
      </c>
      <c r="AS8" s="9">
        <f>($AK$2+(M8+AE8)*12*7.57%)*SUM(Fasering!$D$5:$D$9)</f>
        <v>1489.4008449594482</v>
      </c>
      <c r="AT8" s="9">
        <f>($AK$2+(N8+AF8)*12*7.57%)*SUM(Fasering!$D$5:$D$10)</f>
        <v>1868.1229286307403</v>
      </c>
      <c r="AU8" s="86">
        <f>($AK$2+(O8+AG8)*12*7.57%)*SUM(Fasering!$D$5:$D$11)</f>
        <v>2270.5087220374003</v>
      </c>
    </row>
    <row r="9" spans="1:47" x14ac:dyDescent="0.3">
      <c r="A9" s="32">
        <f t="shared" ref="A9:A35" si="6">+A8+1</f>
        <v>1</v>
      </c>
      <c r="B9" s="125">
        <v>26851.919999999998</v>
      </c>
      <c r="C9" s="126"/>
      <c r="D9" s="125">
        <f t="shared" si="0"/>
        <v>28495.257503999997</v>
      </c>
      <c r="E9" s="127">
        <f t="shared" si="1"/>
        <v>706.37898219876593</v>
      </c>
      <c r="F9" s="125">
        <f t="shared" si="2"/>
        <v>2374.6047919999996</v>
      </c>
      <c r="G9" s="127">
        <f t="shared" si="3"/>
        <v>58.864915183230487</v>
      </c>
      <c r="H9" s="45">
        <f>'L4'!$H$10</f>
        <v>1674.41</v>
      </c>
      <c r="I9" s="45">
        <f>GEW!$E$12+($F9-GEW!$E$12)*SUM(Fasering!$D$5)</f>
        <v>1786.2247433333332</v>
      </c>
      <c r="J9" s="45">
        <f>GEW!$E$12+($F9-GEW!$E$12)*SUM(Fasering!$D$5:$D$6)</f>
        <v>1938.3584613265771</v>
      </c>
      <c r="K9" s="45">
        <f>GEW!$E$12+($F9-GEW!$E$12)*SUM(Fasering!$D$5:$D$7)</f>
        <v>2025.646972583922</v>
      </c>
      <c r="L9" s="45">
        <f>GEW!$E$12+($F9-GEW!$E$12)*SUM(Fasering!$D$5:$D$8)</f>
        <v>2112.9354838412669</v>
      </c>
      <c r="M9" s="45">
        <f>GEW!$E$12+($F9-GEW!$E$12)*SUM(Fasering!$D$5:$D$9)</f>
        <v>2200.2239950986118</v>
      </c>
      <c r="N9" s="45">
        <f>GEW!$E$12+($F9-GEW!$E$12)*SUM(Fasering!$D$5:$D$10)</f>
        <v>2287.3162807426547</v>
      </c>
      <c r="O9" s="98">
        <f>GEW!$E$12+($F9-GEW!$E$12)*SUM(Fasering!$D$5:$D$11)</f>
        <v>2374.6047919999996</v>
      </c>
      <c r="P9" s="125">
        <f>((B9&lt;19968.2*1.2434)*913.03+(B9&gt;19968.2*1.2434)*(B9&lt;20424.71*1.2434)*(20424.71-B9/1.2434+456.51)+(B9&gt;20424.71*1.2434)*(B9&lt;22659.62*1.2434)*456.51+(B9&gt;22659.62*1.2434)*(B9&lt;23116.13*1.2434)*(23116.13-B9/1.2434))/12*Inhoud!$C$4</f>
        <v>50.197078749999989</v>
      </c>
      <c r="Q9" s="127">
        <f t="shared" ref="Q9:Q35" si="7">P9/40.3399</f>
        <v>1.2443530784657371</v>
      </c>
      <c r="R9" s="45">
        <f>$P9*SUM(Fasering!$D$5)</f>
        <v>0</v>
      </c>
      <c r="S9" s="45">
        <f>$P9*SUM(Fasering!$D$5:$D$6)</f>
        <v>12.979142035734679</v>
      </c>
      <c r="T9" s="45">
        <f>$P9*SUM(Fasering!$D$5:$D$7)</f>
        <v>20.426077538535051</v>
      </c>
      <c r="U9" s="45">
        <f>$P9*SUM(Fasering!$D$5:$D$8)</f>
        <v>27.873013041335419</v>
      </c>
      <c r="V9" s="45">
        <f>$P9*SUM(Fasering!$D$5:$D$9)</f>
        <v>35.319948544135791</v>
      </c>
      <c r="W9" s="45">
        <f>$P9*SUM(Fasering!$D$5:$D$10)</f>
        <v>42.750143247199624</v>
      </c>
      <c r="X9" s="98">
        <f>$P9*SUM(Fasering!$D$5:$D$11)</f>
        <v>50.197078749999989</v>
      </c>
      <c r="Y9" s="125">
        <f>((B9&lt;19968.2*1.2434)*456.51+(B9&gt;19968.2*1.2434)*(B9&lt;20196.46*1.2434)*(20196.46-B9/1.2434+228.26)+(B9&gt;20196.46*1.2434)*(B9&lt;22659.62*1.2434)*228.26+(B9&gt;22659.62*1.2434)*(B9&lt;22887.88*1.2434)*(22887.88-B9/1.2434))/12*Inhoud!$C$4</f>
        <v>25.099089166666662</v>
      </c>
      <c r="Z9" s="127">
        <f t="shared" ref="Z9:Z35" si="8">Y9/40.3399</f>
        <v>0.62219016821228268</v>
      </c>
      <c r="AA9" s="97">
        <f>$Y9*SUM(Fasering!$D$5)</f>
        <v>0</v>
      </c>
      <c r="AB9" s="45">
        <f>$Y9*SUM(Fasering!$D$5:$D$6)</f>
        <v>6.4897131740307943</v>
      </c>
      <c r="AC9" s="45">
        <f>$Y9*SUM(Fasering!$D$5:$D$7)</f>
        <v>10.213262489202888</v>
      </c>
      <c r="AD9" s="45">
        <f>$Y9*SUM(Fasering!$D$5:$D$8)</f>
        <v>13.936811804374981</v>
      </c>
      <c r="AE9" s="45">
        <f>$Y9*SUM(Fasering!$D$5:$D$9)</f>
        <v>17.660361119547076</v>
      </c>
      <c r="AF9" s="45">
        <f>$Y9*SUM(Fasering!$D$5:$D$10)</f>
        <v>21.375539851494572</v>
      </c>
      <c r="AG9" s="98">
        <f>$Y9*SUM(Fasering!$D$5:$D$11)</f>
        <v>25.099089166666662</v>
      </c>
      <c r="AH9" s="5">
        <f>($AK$2+(I9+R9)*12*7.57%)*SUM(Fasering!$D$5)</f>
        <v>0</v>
      </c>
      <c r="AI9" s="9">
        <f>($AK$2+(J9+S9)*12*7.57%)*SUM(Fasering!$D$5:$D$6)</f>
        <v>491.71188729876951</v>
      </c>
      <c r="AJ9" s="9">
        <f>($AK$2+(K9+T9)*12*7.57%)*SUM(Fasering!$D$5:$D$7)</f>
        <v>808.85575912237027</v>
      </c>
      <c r="AK9" s="9">
        <f>($AK$2+(L9+U9)*12*7.57%)*SUM(Fasering!$D$5:$D$8)</f>
        <v>1151.5336264383345</v>
      </c>
      <c r="AL9" s="9">
        <f>($AK$2+(M9+V9)*12*7.57%)*SUM(Fasering!$D$5:$D$9)</f>
        <v>1519.7454892466624</v>
      </c>
      <c r="AM9" s="9">
        <f>($AK$2+(N9+W9)*12*7.57%)*SUM(Fasering!$D$5:$D$10)</f>
        <v>1912.577566322336</v>
      </c>
      <c r="AN9" s="86">
        <f>($AK$2+(O9+X9)*12*7.57%)*SUM(Fasering!$D$5:$D$11)</f>
        <v>2331.8000193892999</v>
      </c>
      <c r="AO9" s="5">
        <f>($AK$2+(I9+AA9)*12*7.57%)*SUM(Fasering!$D$5)</f>
        <v>0</v>
      </c>
      <c r="AP9" s="9">
        <f>($AK$2+(J9+AB9)*12*7.57%)*SUM(Fasering!$D$5:$D$6)</f>
        <v>490.18765506098919</v>
      </c>
      <c r="AQ9" s="9">
        <f>($AK$2+(K9+AC9)*12*7.57%)*SUM(Fasering!$D$5:$D$7)</f>
        <v>805.08065334505557</v>
      </c>
      <c r="AR9" s="9">
        <f>($AK$2+(L9+AD9)*12*7.57%)*SUM(Fasering!$D$5:$D$8)</f>
        <v>1144.5040847867667</v>
      </c>
      <c r="AS9" s="9">
        <f>($AK$2+(M9+AE9)*12*7.57%)*SUM(Fasering!$D$5:$D$9)</f>
        <v>1508.4579493861227</v>
      </c>
      <c r="AT9" s="9">
        <f>($AK$2+(N9+AF9)*12*7.57%)*SUM(Fasering!$D$5:$D$10)</f>
        <v>1896.0414194431598</v>
      </c>
      <c r="AU9" s="86">
        <f>($AK$2+(O9+AG9)*12*7.57%)*SUM(Fasering!$D$5:$D$11)</f>
        <v>2309.0010056517999</v>
      </c>
    </row>
    <row r="10" spans="1:47" x14ac:dyDescent="0.3">
      <c r="A10" s="32">
        <f t="shared" si="6"/>
        <v>2</v>
      </c>
      <c r="B10" s="125">
        <v>27588</v>
      </c>
      <c r="C10" s="126"/>
      <c r="D10" s="125">
        <f t="shared" si="0"/>
        <v>29276.385599999998</v>
      </c>
      <c r="E10" s="127">
        <f t="shared" si="1"/>
        <v>725.74264190045085</v>
      </c>
      <c r="F10" s="125">
        <f t="shared" si="2"/>
        <v>2439.6987999999997</v>
      </c>
      <c r="G10" s="127">
        <f t="shared" si="3"/>
        <v>60.478553491704233</v>
      </c>
      <c r="H10" s="45">
        <f>'L4'!$H$10</f>
        <v>1674.41</v>
      </c>
      <c r="I10" s="45">
        <f>GEW!$E$12+($F10-GEW!$E$12)*SUM(Fasering!$D$5)</f>
        <v>1786.2247433333332</v>
      </c>
      <c r="J10" s="45">
        <f>GEW!$E$12+($F10-GEW!$E$12)*SUM(Fasering!$D$5:$D$6)</f>
        <v>1955.1894083965246</v>
      </c>
      <c r="K10" s="45">
        <f>GEW!$E$12+($F10-GEW!$E$12)*SUM(Fasering!$D$5:$D$7)</f>
        <v>2052.134873629399</v>
      </c>
      <c r="L10" s="45">
        <f>GEW!$E$12+($F10-GEW!$E$12)*SUM(Fasering!$D$5:$D$8)</f>
        <v>2149.0803388622735</v>
      </c>
      <c r="M10" s="45">
        <f>GEW!$E$12+($F10-GEW!$E$12)*SUM(Fasering!$D$5:$D$9)</f>
        <v>2246.0258040951476</v>
      </c>
      <c r="N10" s="45">
        <f>GEW!$E$12+($F10-GEW!$E$12)*SUM(Fasering!$D$5:$D$10)</f>
        <v>2342.7533347671251</v>
      </c>
      <c r="O10" s="98">
        <f>GEW!$E$12+($F10-GEW!$E$12)*SUM(Fasering!$D$5:$D$11)</f>
        <v>2439.6987999999997</v>
      </c>
      <c r="P10" s="125">
        <f>((B10&lt;19968.2*1.2434)*913.03+(B10&gt;19968.2*1.2434)*(B10&lt;20424.71*1.2434)*(20424.71-B10/1.2434+456.51)+(B10&gt;20424.71*1.2434)*(B10&lt;22659.62*1.2434)*456.51+(B10&gt;22659.62*1.2434)*(B10&lt;23116.13*1.2434)*(23116.13-B10/1.2434))/12*Inhoud!$C$4</f>
        <v>50.197078749999989</v>
      </c>
      <c r="Q10" s="127">
        <f t="shared" si="7"/>
        <v>1.2443530784657371</v>
      </c>
      <c r="R10" s="45">
        <f>$P10*SUM(Fasering!$D$5)</f>
        <v>0</v>
      </c>
      <c r="S10" s="45">
        <f>$P10*SUM(Fasering!$D$5:$D$6)</f>
        <v>12.979142035734679</v>
      </c>
      <c r="T10" s="45">
        <f>$P10*SUM(Fasering!$D$5:$D$7)</f>
        <v>20.426077538535051</v>
      </c>
      <c r="U10" s="45">
        <f>$P10*SUM(Fasering!$D$5:$D$8)</f>
        <v>27.873013041335419</v>
      </c>
      <c r="V10" s="45">
        <f>$P10*SUM(Fasering!$D$5:$D$9)</f>
        <v>35.319948544135791</v>
      </c>
      <c r="W10" s="45">
        <f>$P10*SUM(Fasering!$D$5:$D$10)</f>
        <v>42.750143247199624</v>
      </c>
      <c r="X10" s="98">
        <f>$P10*SUM(Fasering!$D$5:$D$11)</f>
        <v>50.197078749999989</v>
      </c>
      <c r="Y10" s="125">
        <f>((B10&lt;19968.2*1.2434)*456.51+(B10&gt;19968.2*1.2434)*(B10&lt;20196.46*1.2434)*(20196.46-B10/1.2434+228.26)+(B10&gt;20196.46*1.2434)*(B10&lt;22659.62*1.2434)*228.26+(B10&gt;22659.62*1.2434)*(B10&lt;22887.88*1.2434)*(22887.88-B10/1.2434))/12*Inhoud!$C$4</f>
        <v>25.099089166666662</v>
      </c>
      <c r="Z10" s="127">
        <f t="shared" si="8"/>
        <v>0.62219016821228268</v>
      </c>
      <c r="AA10" s="97">
        <f>$Y10*SUM(Fasering!$D$5)</f>
        <v>0</v>
      </c>
      <c r="AB10" s="45">
        <f>$Y10*SUM(Fasering!$D$5:$D$6)</f>
        <v>6.4897131740307943</v>
      </c>
      <c r="AC10" s="45">
        <f>$Y10*SUM(Fasering!$D$5:$D$7)</f>
        <v>10.213262489202888</v>
      </c>
      <c r="AD10" s="45">
        <f>$Y10*SUM(Fasering!$D$5:$D$8)</f>
        <v>13.936811804374981</v>
      </c>
      <c r="AE10" s="45">
        <f>$Y10*SUM(Fasering!$D$5:$D$9)</f>
        <v>17.660361119547076</v>
      </c>
      <c r="AF10" s="45">
        <f>$Y10*SUM(Fasering!$D$5:$D$10)</f>
        <v>21.375539851494572</v>
      </c>
      <c r="AG10" s="98">
        <f>$Y10*SUM(Fasering!$D$5:$D$11)</f>
        <v>25.099089166666662</v>
      </c>
      <c r="AH10" s="5">
        <f>($AK$2+(I10+R10)*12*7.57%)*SUM(Fasering!$D$5)</f>
        <v>0</v>
      </c>
      <c r="AI10" s="9">
        <f>($AK$2+(J10+S10)*12*7.57%)*SUM(Fasering!$D$5:$D$6)</f>
        <v>495.66512766292294</v>
      </c>
      <c r="AJ10" s="9">
        <f>($AK$2+(K10+T10)*12*7.57%)*SUM(Fasering!$D$5:$D$7)</f>
        <v>818.64685274177941</v>
      </c>
      <c r="AK10" s="9">
        <f>($AK$2+(L10+U10)*12*7.57%)*SUM(Fasering!$D$5:$D$8)</f>
        <v>1169.7654070749538</v>
      </c>
      <c r="AL10" s="9">
        <f>($AK$2+(M10+V10)*12*7.57%)*SUM(Fasering!$D$5:$D$9)</f>
        <v>1549.020790662446</v>
      </c>
      <c r="AM10" s="9">
        <f>($AK$2+(N10+W10)*12*7.57%)*SUM(Fasering!$D$5:$D$10)</f>
        <v>1955.4656260877712</v>
      </c>
      <c r="AN10" s="86">
        <f>($AK$2+(O10+X10)*12*7.57%)*SUM(Fasering!$D$5:$D$11)</f>
        <v>2390.9314162564997</v>
      </c>
      <c r="AO10" s="5">
        <f>($AK$2+(I10+AA10)*12*7.57%)*SUM(Fasering!$D$5)</f>
        <v>0</v>
      </c>
      <c r="AP10" s="9">
        <f>($AK$2+(J10+AB10)*12*7.57%)*SUM(Fasering!$D$5:$D$6)</f>
        <v>494.14089542514256</v>
      </c>
      <c r="AQ10" s="9">
        <f>($AK$2+(K10+AC10)*12*7.57%)*SUM(Fasering!$D$5:$D$7)</f>
        <v>814.87174696446471</v>
      </c>
      <c r="AR10" s="9">
        <f>($AK$2+(L10+AD10)*12*7.57%)*SUM(Fasering!$D$5:$D$8)</f>
        <v>1162.7358654233858</v>
      </c>
      <c r="AS10" s="9">
        <f>($AK$2+(M10+AE10)*12*7.57%)*SUM(Fasering!$D$5:$D$9)</f>
        <v>1537.7332508019063</v>
      </c>
      <c r="AT10" s="9">
        <f>($AK$2+(N10+AF10)*12*7.57%)*SUM(Fasering!$D$5:$D$10)</f>
        <v>1938.929479208595</v>
      </c>
      <c r="AU10" s="86">
        <f>($AK$2+(O10+AG10)*12*7.57%)*SUM(Fasering!$D$5:$D$11)</f>
        <v>2368.1324025189997</v>
      </c>
    </row>
    <row r="11" spans="1:47" x14ac:dyDescent="0.3">
      <c r="A11" s="32">
        <f t="shared" si="6"/>
        <v>3</v>
      </c>
      <c r="B11" s="125">
        <v>28581.48</v>
      </c>
      <c r="C11" s="126"/>
      <c r="D11" s="125">
        <f t="shared" si="0"/>
        <v>30330.666575999996</v>
      </c>
      <c r="E11" s="127">
        <f t="shared" si="1"/>
        <v>751.87758462465194</v>
      </c>
      <c r="F11" s="125">
        <f t="shared" si="2"/>
        <v>2527.5555479999998</v>
      </c>
      <c r="G11" s="127">
        <f t="shared" si="3"/>
        <v>62.656465385387662</v>
      </c>
      <c r="H11" s="45">
        <f>'L4'!$H$10</f>
        <v>1674.41</v>
      </c>
      <c r="I11" s="45">
        <f>GEW!$E$12+($F11-GEW!$E$12)*SUM(Fasering!$D$5)</f>
        <v>1786.2247433333332</v>
      </c>
      <c r="J11" s="45">
        <f>GEW!$E$12+($F11-GEW!$E$12)*SUM(Fasering!$D$5:$D$6)</f>
        <v>1977.9059735729345</v>
      </c>
      <c r="K11" s="45">
        <f>GEW!$E$12+($F11-GEW!$E$12)*SUM(Fasering!$D$5:$D$7)</f>
        <v>2087.8853354415128</v>
      </c>
      <c r="L11" s="45">
        <f>GEW!$E$12+($F11-GEW!$E$12)*SUM(Fasering!$D$5:$D$8)</f>
        <v>2197.8646973100908</v>
      </c>
      <c r="M11" s="45">
        <f>GEW!$E$12+($F11-GEW!$E$12)*SUM(Fasering!$D$5:$D$9)</f>
        <v>2307.8440591786693</v>
      </c>
      <c r="N11" s="45">
        <f>GEW!$E$12+($F11-GEW!$E$12)*SUM(Fasering!$D$5:$D$10)</f>
        <v>2417.5761861314218</v>
      </c>
      <c r="O11" s="98">
        <f>GEW!$E$12+($F11-GEW!$E$12)*SUM(Fasering!$D$5:$D$11)</f>
        <v>2527.5555479999998</v>
      </c>
      <c r="P11" s="125">
        <f>((B11&lt;19968.2*1.2434)*913.03+(B11&gt;19968.2*1.2434)*(B11&lt;20424.71*1.2434)*(20424.71-B11/1.2434+456.51)+(B11&gt;20424.71*1.2434)*(B11&lt;22659.62*1.2434)*456.51+(B11&gt;22659.62*1.2434)*(B11&lt;23116.13*1.2434)*(23116.13-B11/1.2434))/12*Inhoud!$C$4</f>
        <v>14.248070976020211</v>
      </c>
      <c r="Q11" s="127">
        <f t="shared" si="7"/>
        <v>0.35320045354649393</v>
      </c>
      <c r="R11" s="45">
        <f>$P11*SUM(Fasering!$D$5)</f>
        <v>0</v>
      </c>
      <c r="S11" s="45">
        <f>$P11*SUM(Fasering!$D$5:$D$6)</f>
        <v>3.6840338429653179</v>
      </c>
      <c r="T11" s="45">
        <f>$P11*SUM(Fasering!$D$5:$D$7)</f>
        <v>5.7977916201097583</v>
      </c>
      <c r="U11" s="45">
        <f>$P11*SUM(Fasering!$D$5:$D$8)</f>
        <v>7.9115493972541993</v>
      </c>
      <c r="V11" s="45">
        <f>$P11*SUM(Fasering!$D$5:$D$9)</f>
        <v>10.025307174398641</v>
      </c>
      <c r="W11" s="45">
        <f>$P11*SUM(Fasering!$D$5:$D$10)</f>
        <v>12.134313198875772</v>
      </c>
      <c r="X11" s="98">
        <f>$P11*SUM(Fasering!$D$5:$D$11)</f>
        <v>14.248070976020211</v>
      </c>
      <c r="Y11" s="125">
        <f>((B11&lt;19968.2*1.2434)*456.51+(B11&gt;19968.2*1.2434)*(B11&lt;20196.46*1.2434)*(20196.46-B11/1.2434+228.26)+(B11&gt;20196.46*1.2434)*(B11&lt;22659.62*1.2434)*228.26+(B11&gt;22659.62*1.2434)*(B11&lt;22887.88*1.2434)*(22887.88-B11/1.2434))/12*Inhoud!$C$4</f>
        <v>0</v>
      </c>
      <c r="Z11" s="127">
        <f t="shared" si="8"/>
        <v>0</v>
      </c>
      <c r="AA11" s="97">
        <f>$Y11*SUM(Fasering!$D$5)</f>
        <v>0</v>
      </c>
      <c r="AB11" s="45">
        <f>$Y11*SUM(Fasering!$D$5:$D$6)</f>
        <v>0</v>
      </c>
      <c r="AC11" s="45">
        <f>$Y11*SUM(Fasering!$D$5:$D$7)</f>
        <v>0</v>
      </c>
      <c r="AD11" s="45">
        <f>$Y11*SUM(Fasering!$D$5:$D$8)</f>
        <v>0</v>
      </c>
      <c r="AE11" s="45">
        <f>$Y11*SUM(Fasering!$D$5:$D$9)</f>
        <v>0</v>
      </c>
      <c r="AF11" s="45">
        <f>$Y11*SUM(Fasering!$D$5:$D$10)</f>
        <v>0</v>
      </c>
      <c r="AG11" s="98">
        <f>$Y11*SUM(Fasering!$D$5:$D$11)</f>
        <v>0</v>
      </c>
      <c r="AH11" s="5">
        <f>($AK$2+(I11+R11)*12*7.57%)*SUM(Fasering!$D$5)</f>
        <v>0</v>
      </c>
      <c r="AI11" s="9">
        <f>($AK$2+(J11+S11)*12*7.57%)*SUM(Fasering!$D$5:$D$6)</f>
        <v>498.81754952444817</v>
      </c>
      <c r="AJ11" s="9">
        <f>($AK$2+(K11+T11)*12*7.57%)*SUM(Fasering!$D$5:$D$7)</f>
        <v>826.45453826830192</v>
      </c>
      <c r="AK11" s="9">
        <f>($AK$2+(L11+U11)*12*7.57%)*SUM(Fasering!$D$5:$D$8)</f>
        <v>1184.3039270128165</v>
      </c>
      <c r="AL11" s="9">
        <f>($AK$2+(M11+V11)*12*7.57%)*SUM(Fasering!$D$5:$D$9)</f>
        <v>1572.3657157579928</v>
      </c>
      <c r="AM11" s="9">
        <f>($AK$2+(N11+W11)*12*7.57%)*SUM(Fasering!$D$5:$D$10)</f>
        <v>1989.6657365664851</v>
      </c>
      <c r="AN11" s="86">
        <f>($AK$2+(O11+X11)*12*7.57%)*SUM(Fasering!$D$5:$D$11)</f>
        <v>2438.0844074778165</v>
      </c>
      <c r="AO11" s="5">
        <f>($AK$2+(I11+AA11)*12*7.57%)*SUM(Fasering!$D$5)</f>
        <v>0</v>
      </c>
      <c r="AP11" s="9">
        <f>($AK$2+(J11+AB11)*12*7.57%)*SUM(Fasering!$D$5:$D$6)</f>
        <v>497.95224638788716</v>
      </c>
      <c r="AQ11" s="9">
        <f>($AK$2+(K11+AC11)*12*7.57%)*SUM(Fasering!$D$5:$D$7)</f>
        <v>824.3114193990167</v>
      </c>
      <c r="AR11" s="9">
        <f>($AK$2+(L11+AD11)*12*7.57%)*SUM(Fasering!$D$5:$D$8)</f>
        <v>1180.3132723809836</v>
      </c>
      <c r="AS11" s="9">
        <f>($AK$2+(M11+AE11)*12*7.57%)*SUM(Fasering!$D$5:$D$9)</f>
        <v>1565.9578053337882</v>
      </c>
      <c r="AT11" s="9">
        <f>($AK$2+(N11+AF11)*12*7.57%)*SUM(Fasering!$D$5:$D$10)</f>
        <v>1980.2782040064726</v>
      </c>
      <c r="AU11" s="86">
        <f>($AK$2+(O11+AG11)*12*7.57%)*SUM(Fasering!$D$5:$D$11)</f>
        <v>2425.1414598031997</v>
      </c>
    </row>
    <row r="12" spans="1:47" x14ac:dyDescent="0.3">
      <c r="A12" s="32">
        <f t="shared" si="6"/>
        <v>4</v>
      </c>
      <c r="B12" s="125">
        <v>29569.08</v>
      </c>
      <c r="C12" s="126"/>
      <c r="D12" s="125">
        <f t="shared" si="0"/>
        <v>31378.707696000001</v>
      </c>
      <c r="E12" s="127">
        <f t="shared" si="1"/>
        <v>777.85784535906146</v>
      </c>
      <c r="F12" s="125">
        <f t="shared" si="2"/>
        <v>2614.892308</v>
      </c>
      <c r="G12" s="127">
        <f t="shared" si="3"/>
        <v>64.821487113255117</v>
      </c>
      <c r="H12" s="45">
        <f>'L4'!$H$10</f>
        <v>1674.41</v>
      </c>
      <c r="I12" s="45">
        <f>GEW!$E$12+($F12-GEW!$E$12)*SUM(Fasering!$D$5)</f>
        <v>1786.2247433333332</v>
      </c>
      <c r="J12" s="45">
        <f>GEW!$E$12+($F12-GEW!$E$12)*SUM(Fasering!$D$5:$D$6)</f>
        <v>2000.4880887319939</v>
      </c>
      <c r="K12" s="45">
        <f>GEW!$E$12+($F12-GEW!$E$12)*SUM(Fasering!$D$5:$D$7)</f>
        <v>2123.4242049563932</v>
      </c>
      <c r="L12" s="45">
        <f>GEW!$E$12+($F12-GEW!$E$12)*SUM(Fasering!$D$5:$D$8)</f>
        <v>2246.3603211807927</v>
      </c>
      <c r="M12" s="45">
        <f>GEW!$E$12+($F12-GEW!$E$12)*SUM(Fasering!$D$5:$D$9)</f>
        <v>2369.2964374051917</v>
      </c>
      <c r="N12" s="45">
        <f>GEW!$E$12+($F12-GEW!$E$12)*SUM(Fasering!$D$5:$D$10)</f>
        <v>2491.9561917756009</v>
      </c>
      <c r="O12" s="98">
        <f>GEW!$E$12+($F12-GEW!$E$12)*SUM(Fasering!$D$5:$D$11)</f>
        <v>2614.892308</v>
      </c>
      <c r="P12" s="125">
        <f>((B12&lt;19968.2*1.2434)*913.03+(B12&gt;19968.2*1.2434)*(B12&lt;20424.71*1.2434)*(20424.71-B12/1.2434+456.51)+(B12&gt;20424.71*1.2434)*(B12&lt;22659.62*1.2434)*456.51+(B12&gt;22659.62*1.2434)*(B12&lt;23116.13*1.2434)*(23116.13-B12/1.2434))/12*Inhoud!$C$4</f>
        <v>0</v>
      </c>
      <c r="Q12" s="127">
        <f t="shared" si="7"/>
        <v>0</v>
      </c>
      <c r="R12" s="45">
        <f>$P12*SUM(Fasering!$D$5)</f>
        <v>0</v>
      </c>
      <c r="S12" s="45">
        <f>$P12*SUM(Fasering!$D$5:$D$6)</f>
        <v>0</v>
      </c>
      <c r="T12" s="45">
        <f>$P12*SUM(Fasering!$D$5:$D$7)</f>
        <v>0</v>
      </c>
      <c r="U12" s="45">
        <f>$P12*SUM(Fasering!$D$5:$D$8)</f>
        <v>0</v>
      </c>
      <c r="V12" s="45">
        <f>$P12*SUM(Fasering!$D$5:$D$9)</f>
        <v>0</v>
      </c>
      <c r="W12" s="45">
        <f>$P12*SUM(Fasering!$D$5:$D$10)</f>
        <v>0</v>
      </c>
      <c r="X12" s="98">
        <f>$P12*SUM(Fasering!$D$5:$D$11)</f>
        <v>0</v>
      </c>
      <c r="Y12" s="125">
        <f>((B12&lt;19968.2*1.2434)*456.51+(B12&gt;19968.2*1.2434)*(B12&lt;20196.46*1.2434)*(20196.46-B12/1.2434+228.26)+(B12&gt;20196.46*1.2434)*(B12&lt;22659.62*1.2434)*228.26+(B12&gt;22659.62*1.2434)*(B12&lt;22887.88*1.2434)*(22887.88-B12/1.2434))/12*Inhoud!$C$4</f>
        <v>0</v>
      </c>
      <c r="Z12" s="127">
        <f t="shared" si="8"/>
        <v>0</v>
      </c>
      <c r="AA12" s="97">
        <f>$Y12*SUM(Fasering!$D$5)</f>
        <v>0</v>
      </c>
      <c r="AB12" s="45">
        <f>$Y12*SUM(Fasering!$D$5:$D$6)</f>
        <v>0</v>
      </c>
      <c r="AC12" s="45">
        <f>$Y12*SUM(Fasering!$D$5:$D$7)</f>
        <v>0</v>
      </c>
      <c r="AD12" s="45">
        <f>$Y12*SUM(Fasering!$D$5:$D$8)</f>
        <v>0</v>
      </c>
      <c r="AE12" s="45">
        <f>$Y12*SUM(Fasering!$D$5:$D$9)</f>
        <v>0</v>
      </c>
      <c r="AF12" s="45">
        <f>$Y12*SUM(Fasering!$D$5:$D$10)</f>
        <v>0</v>
      </c>
      <c r="AG12" s="98">
        <f>$Y12*SUM(Fasering!$D$5:$D$11)</f>
        <v>0</v>
      </c>
      <c r="AH12" s="5">
        <f>($AK$2+(I12+R12)*12*7.57%)*SUM(Fasering!$D$5)</f>
        <v>0</v>
      </c>
      <c r="AI12" s="9">
        <f>($AK$2+(J12+S12)*12*7.57%)*SUM(Fasering!$D$5:$D$6)</f>
        <v>503.25631684712789</v>
      </c>
      <c r="AJ12" s="9">
        <f>($AK$2+(K12+T12)*12*7.57%)*SUM(Fasering!$D$5:$D$7)</f>
        <v>837.44814918182351</v>
      </c>
      <c r="AK12" s="9">
        <f>($AK$2+(L12+U12)*12*7.57%)*SUM(Fasering!$D$5:$D$8)</f>
        <v>1204.7748887225837</v>
      </c>
      <c r="AL12" s="9">
        <f>($AK$2+(M12+V12)*12*7.57%)*SUM(Fasering!$D$5:$D$9)</f>
        <v>1605.2365354694089</v>
      </c>
      <c r="AM12" s="9">
        <f>($AK$2+(N12+W12)*12*7.57%)*SUM(Fasering!$D$5:$D$10)</f>
        <v>2037.8211990944305</v>
      </c>
      <c r="AN12" s="86">
        <f>($AK$2+(O12+X12)*12*7.57%)*SUM(Fasering!$D$5:$D$11)</f>
        <v>2504.4781725871999</v>
      </c>
      <c r="AO12" s="5">
        <f>($AK$2+(I12+AA12)*12*7.57%)*SUM(Fasering!$D$5)</f>
        <v>0</v>
      </c>
      <c r="AP12" s="9">
        <f>($AK$2+(J12+AB12)*12*7.57%)*SUM(Fasering!$D$5:$D$6)</f>
        <v>503.25631684712789</v>
      </c>
      <c r="AQ12" s="9">
        <f>($AK$2+(K12+AC12)*12*7.57%)*SUM(Fasering!$D$5:$D$7)</f>
        <v>837.44814918182351</v>
      </c>
      <c r="AR12" s="9">
        <f>($AK$2+(L12+AD12)*12*7.57%)*SUM(Fasering!$D$5:$D$8)</f>
        <v>1204.7748887225837</v>
      </c>
      <c r="AS12" s="9">
        <f>($AK$2+(M12+AE12)*12*7.57%)*SUM(Fasering!$D$5:$D$9)</f>
        <v>1605.2365354694089</v>
      </c>
      <c r="AT12" s="9">
        <f>($AK$2+(N12+AF12)*12*7.57%)*SUM(Fasering!$D$5:$D$10)</f>
        <v>2037.8211990944305</v>
      </c>
      <c r="AU12" s="86">
        <f>($AK$2+(O12+AG12)*12*7.57%)*SUM(Fasering!$D$5:$D$11)</f>
        <v>2504.4781725871999</v>
      </c>
    </row>
    <row r="13" spans="1:47" x14ac:dyDescent="0.3">
      <c r="A13" s="32">
        <f t="shared" si="6"/>
        <v>5</v>
      </c>
      <c r="B13" s="125">
        <v>29579.040000000001</v>
      </c>
      <c r="C13" s="126"/>
      <c r="D13" s="125">
        <f t="shared" si="0"/>
        <v>31389.277247999999</v>
      </c>
      <c r="E13" s="127">
        <f t="shared" si="1"/>
        <v>778.11985770911679</v>
      </c>
      <c r="F13" s="125">
        <f t="shared" si="2"/>
        <v>2615.7731039999999</v>
      </c>
      <c r="G13" s="127">
        <f t="shared" si="3"/>
        <v>64.843321475759723</v>
      </c>
      <c r="H13" s="45">
        <f>'L4'!$H$10</f>
        <v>1674.41</v>
      </c>
      <c r="I13" s="45">
        <f>GEW!$E$12+($F13-GEW!$E$12)*SUM(Fasering!$D$5)</f>
        <v>1786.2247433333332</v>
      </c>
      <c r="J13" s="45">
        <f>GEW!$E$12+($F13-GEW!$E$12)*SUM(Fasering!$D$5:$D$6)</f>
        <v>2000.7158305981181</v>
      </c>
      <c r="K13" s="45">
        <f>GEW!$E$12+($F13-GEW!$E$12)*SUM(Fasering!$D$5:$D$7)</f>
        <v>2123.7826163986451</v>
      </c>
      <c r="L13" s="45">
        <f>GEW!$E$12+($F13-GEW!$E$12)*SUM(Fasering!$D$5:$D$8)</f>
        <v>2246.8494021991723</v>
      </c>
      <c r="M13" s="45">
        <f>GEW!$E$12+($F13-GEW!$E$12)*SUM(Fasering!$D$5:$D$9)</f>
        <v>2369.9161879997</v>
      </c>
      <c r="N13" s="45">
        <f>GEW!$E$12+($F13-GEW!$E$12)*SUM(Fasering!$D$5:$D$10)</f>
        <v>2492.7063181994727</v>
      </c>
      <c r="O13" s="98">
        <f>GEW!$E$12+($F13-GEW!$E$12)*SUM(Fasering!$D$5:$D$11)</f>
        <v>2615.7731039999999</v>
      </c>
      <c r="P13" s="125">
        <f>((B13&lt;19968.2*1.2434)*913.03+(B13&gt;19968.2*1.2434)*(B13&lt;20424.71*1.2434)*(20424.71-B13/1.2434+456.51)+(B13&gt;20424.71*1.2434)*(B13&lt;22659.62*1.2434)*456.51+(B13&gt;22659.62*1.2434)*(B13&lt;23116.13*1.2434)*(23116.13-B13/1.2434))/12*Inhoud!$C$4</f>
        <v>0</v>
      </c>
      <c r="Q13" s="127">
        <f t="shared" si="7"/>
        <v>0</v>
      </c>
      <c r="R13" s="45">
        <f>$P13*SUM(Fasering!$D$5)</f>
        <v>0</v>
      </c>
      <c r="S13" s="45">
        <f>$P13*SUM(Fasering!$D$5:$D$6)</f>
        <v>0</v>
      </c>
      <c r="T13" s="45">
        <f>$P13*SUM(Fasering!$D$5:$D$7)</f>
        <v>0</v>
      </c>
      <c r="U13" s="45">
        <f>$P13*SUM(Fasering!$D$5:$D$8)</f>
        <v>0</v>
      </c>
      <c r="V13" s="45">
        <f>$P13*SUM(Fasering!$D$5:$D$9)</f>
        <v>0</v>
      </c>
      <c r="W13" s="45">
        <f>$P13*SUM(Fasering!$D$5:$D$10)</f>
        <v>0</v>
      </c>
      <c r="X13" s="98">
        <f>$P13*SUM(Fasering!$D$5:$D$11)</f>
        <v>0</v>
      </c>
      <c r="Y13" s="125">
        <f>((B13&lt;19968.2*1.2434)*456.51+(B13&gt;19968.2*1.2434)*(B13&lt;20196.46*1.2434)*(20196.46-B13/1.2434+228.26)+(B13&gt;20196.46*1.2434)*(B13&lt;22659.62*1.2434)*228.26+(B13&gt;22659.62*1.2434)*(B13&lt;22887.88*1.2434)*(22887.88-B13/1.2434))/12*Inhoud!$C$4</f>
        <v>0</v>
      </c>
      <c r="Z13" s="127">
        <f t="shared" si="8"/>
        <v>0</v>
      </c>
      <c r="AA13" s="97">
        <f>$Y13*SUM(Fasering!$D$5)</f>
        <v>0</v>
      </c>
      <c r="AB13" s="45">
        <f>$Y13*SUM(Fasering!$D$5:$D$6)</f>
        <v>0</v>
      </c>
      <c r="AC13" s="45">
        <f>$Y13*SUM(Fasering!$D$5:$D$7)</f>
        <v>0</v>
      </c>
      <c r="AD13" s="45">
        <f>$Y13*SUM(Fasering!$D$5:$D$8)</f>
        <v>0</v>
      </c>
      <c r="AE13" s="45">
        <f>$Y13*SUM(Fasering!$D$5:$D$9)</f>
        <v>0</v>
      </c>
      <c r="AF13" s="45">
        <f>$Y13*SUM(Fasering!$D$5:$D$10)</f>
        <v>0</v>
      </c>
      <c r="AG13" s="98">
        <f>$Y13*SUM(Fasering!$D$5:$D$11)</f>
        <v>0</v>
      </c>
      <c r="AH13" s="5">
        <f>($AK$2+(I13+R13)*12*7.57%)*SUM(Fasering!$D$5)</f>
        <v>0</v>
      </c>
      <c r="AI13" s="9">
        <f>($AK$2+(J13+S13)*12*7.57%)*SUM(Fasering!$D$5:$D$6)</f>
        <v>503.30980868772525</v>
      </c>
      <c r="AJ13" s="9">
        <f>($AK$2+(K13+T13)*12*7.57%)*SUM(Fasering!$D$5:$D$7)</f>
        <v>837.5806338199734</v>
      </c>
      <c r="AK13" s="9">
        <f>($AK$2+(L13+U13)*12*7.57%)*SUM(Fasering!$D$5:$D$8)</f>
        <v>1205.0215854609014</v>
      </c>
      <c r="AL13" s="9">
        <f>($AK$2+(M13+V13)*12*7.57%)*SUM(Fasering!$D$5:$D$9)</f>
        <v>1605.6326636105093</v>
      </c>
      <c r="AM13" s="9">
        <f>($AK$2+(N13+W13)*12*7.57%)*SUM(Fasering!$D$5:$D$10)</f>
        <v>2038.4015233462287</v>
      </c>
      <c r="AN13" s="86">
        <f>($AK$2+(O13+X13)*12*7.57%)*SUM(Fasering!$D$5:$D$11)</f>
        <v>2505.2782876736001</v>
      </c>
      <c r="AO13" s="5">
        <f>($AK$2+(I13+AA13)*12*7.57%)*SUM(Fasering!$D$5)</f>
        <v>0</v>
      </c>
      <c r="AP13" s="9">
        <f>($AK$2+(J13+AB13)*12*7.57%)*SUM(Fasering!$D$5:$D$6)</f>
        <v>503.30980868772525</v>
      </c>
      <c r="AQ13" s="9">
        <f>($AK$2+(K13+AC13)*12*7.57%)*SUM(Fasering!$D$5:$D$7)</f>
        <v>837.5806338199734</v>
      </c>
      <c r="AR13" s="9">
        <f>($AK$2+(L13+AD13)*12*7.57%)*SUM(Fasering!$D$5:$D$8)</f>
        <v>1205.0215854609014</v>
      </c>
      <c r="AS13" s="9">
        <f>($AK$2+(M13+AE13)*12*7.57%)*SUM(Fasering!$D$5:$D$9)</f>
        <v>1605.6326636105093</v>
      </c>
      <c r="AT13" s="9">
        <f>($AK$2+(N13+AF13)*12*7.57%)*SUM(Fasering!$D$5:$D$10)</f>
        <v>2038.4015233462287</v>
      </c>
      <c r="AU13" s="86">
        <f>($AK$2+(O13+AG13)*12*7.57%)*SUM(Fasering!$D$5:$D$11)</f>
        <v>2505.2782876736001</v>
      </c>
    </row>
    <row r="14" spans="1:47" x14ac:dyDescent="0.3">
      <c r="A14" s="32">
        <f t="shared" si="6"/>
        <v>6</v>
      </c>
      <c r="B14" s="125">
        <v>30986.639999999999</v>
      </c>
      <c r="C14" s="126"/>
      <c r="D14" s="125">
        <f t="shared" si="0"/>
        <v>32883.022367999998</v>
      </c>
      <c r="E14" s="127">
        <f t="shared" si="1"/>
        <v>815.14883200007932</v>
      </c>
      <c r="F14" s="125">
        <f t="shared" si="2"/>
        <v>2740.2518639999994</v>
      </c>
      <c r="G14" s="127">
        <f t="shared" si="3"/>
        <v>67.929069333339925</v>
      </c>
      <c r="H14" s="45">
        <f>'L4'!$H$10</f>
        <v>1674.41</v>
      </c>
      <c r="I14" s="45">
        <f>GEW!$E$12+($F14-GEW!$E$12)*SUM(Fasering!$D$5)</f>
        <v>1786.2247433333332</v>
      </c>
      <c r="J14" s="45">
        <f>GEW!$E$12+($F14-GEW!$E$12)*SUM(Fasering!$D$5:$D$6)</f>
        <v>2032.9015184250641</v>
      </c>
      <c r="K14" s="45">
        <f>GEW!$E$12+($F14-GEW!$E$12)*SUM(Fasering!$D$5:$D$7)</f>
        <v>2174.4352214301816</v>
      </c>
      <c r="L14" s="45">
        <f>GEW!$E$12+($F14-GEW!$E$12)*SUM(Fasering!$D$5:$D$8)</f>
        <v>2315.9689244352994</v>
      </c>
      <c r="M14" s="45">
        <f>GEW!$E$12+($F14-GEW!$E$12)*SUM(Fasering!$D$5:$D$9)</f>
        <v>2457.5026274404172</v>
      </c>
      <c r="N14" s="45">
        <f>GEW!$E$12+($F14-GEW!$E$12)*SUM(Fasering!$D$5:$D$10)</f>
        <v>2598.7181609948816</v>
      </c>
      <c r="O14" s="98">
        <f>GEW!$E$12+($F14-GEW!$E$12)*SUM(Fasering!$D$5:$D$11)</f>
        <v>2740.2518639999994</v>
      </c>
      <c r="P14" s="125">
        <f>((B14&lt;19968.2*1.2434)*913.03+(B14&gt;19968.2*1.2434)*(B14&lt;20424.71*1.2434)*(20424.71-B14/1.2434+456.51)+(B14&gt;20424.71*1.2434)*(B14&lt;22659.62*1.2434)*456.51+(B14&gt;22659.62*1.2434)*(B14&lt;23116.13*1.2434)*(23116.13-B14/1.2434))/12*Inhoud!$C$4</f>
        <v>0</v>
      </c>
      <c r="Q14" s="127">
        <f t="shared" si="7"/>
        <v>0</v>
      </c>
      <c r="R14" s="45">
        <f>$P14*SUM(Fasering!$D$5)</f>
        <v>0</v>
      </c>
      <c r="S14" s="45">
        <f>$P14*SUM(Fasering!$D$5:$D$6)</f>
        <v>0</v>
      </c>
      <c r="T14" s="45">
        <f>$P14*SUM(Fasering!$D$5:$D$7)</f>
        <v>0</v>
      </c>
      <c r="U14" s="45">
        <f>$P14*SUM(Fasering!$D$5:$D$8)</f>
        <v>0</v>
      </c>
      <c r="V14" s="45">
        <f>$P14*SUM(Fasering!$D$5:$D$9)</f>
        <v>0</v>
      </c>
      <c r="W14" s="45">
        <f>$P14*SUM(Fasering!$D$5:$D$10)</f>
        <v>0</v>
      </c>
      <c r="X14" s="98">
        <f>$P14*SUM(Fasering!$D$5:$D$11)</f>
        <v>0</v>
      </c>
      <c r="Y14" s="125">
        <f>((B14&lt;19968.2*1.2434)*456.51+(B14&gt;19968.2*1.2434)*(B14&lt;20196.46*1.2434)*(20196.46-B14/1.2434+228.26)+(B14&gt;20196.46*1.2434)*(B14&lt;22659.62*1.2434)*228.26+(B14&gt;22659.62*1.2434)*(B14&lt;22887.88*1.2434)*(22887.88-B14/1.2434))/12*Inhoud!$C$4</f>
        <v>0</v>
      </c>
      <c r="Z14" s="127">
        <f t="shared" si="8"/>
        <v>0</v>
      </c>
      <c r="AA14" s="97">
        <f>$Y14*SUM(Fasering!$D$5)</f>
        <v>0</v>
      </c>
      <c r="AB14" s="45">
        <f>$Y14*SUM(Fasering!$D$5:$D$6)</f>
        <v>0</v>
      </c>
      <c r="AC14" s="45">
        <f>$Y14*SUM(Fasering!$D$5:$D$7)</f>
        <v>0</v>
      </c>
      <c r="AD14" s="45">
        <f>$Y14*SUM(Fasering!$D$5:$D$8)</f>
        <v>0</v>
      </c>
      <c r="AE14" s="45">
        <f>$Y14*SUM(Fasering!$D$5:$D$9)</f>
        <v>0</v>
      </c>
      <c r="AF14" s="45">
        <f>$Y14*SUM(Fasering!$D$5:$D$10)</f>
        <v>0</v>
      </c>
      <c r="AG14" s="98">
        <f>$Y14*SUM(Fasering!$D$5:$D$11)</f>
        <v>0</v>
      </c>
      <c r="AH14" s="5">
        <f>($AK$2+(I14+R14)*12*7.57%)*SUM(Fasering!$D$5)</f>
        <v>0</v>
      </c>
      <c r="AI14" s="9">
        <f>($AK$2+(J14+S14)*12*7.57%)*SUM(Fasering!$D$5:$D$6)</f>
        <v>510.86955917215954</v>
      </c>
      <c r="AJ14" s="9">
        <f>($AK$2+(K14+T14)*12*7.57%)*SUM(Fasering!$D$5:$D$7)</f>
        <v>856.30406521150712</v>
      </c>
      <c r="AK14" s="9">
        <f>($AK$2+(L14+U14)*12*7.57%)*SUM(Fasering!$D$5:$D$8)</f>
        <v>1239.8860763098646</v>
      </c>
      <c r="AL14" s="9">
        <f>($AK$2+(M14+V14)*12*7.57%)*SUM(Fasering!$D$5:$D$9)</f>
        <v>1661.6155924672316</v>
      </c>
      <c r="AM14" s="9">
        <f>($AK$2+(N14+W14)*12*7.57%)*SUM(Fasering!$D$5:$D$10)</f>
        <v>2120.4160230280932</v>
      </c>
      <c r="AN14" s="86">
        <f>($AK$2+(O14+X14)*12*7.57%)*SUM(Fasering!$D$5:$D$11)</f>
        <v>2618.3547932575993</v>
      </c>
      <c r="AO14" s="5">
        <f>($AK$2+(I14+AA14)*12*7.57%)*SUM(Fasering!$D$5)</f>
        <v>0</v>
      </c>
      <c r="AP14" s="9">
        <f>($AK$2+(J14+AB14)*12*7.57%)*SUM(Fasering!$D$5:$D$6)</f>
        <v>510.86955917215954</v>
      </c>
      <c r="AQ14" s="9">
        <f>($AK$2+(K14+AC14)*12*7.57%)*SUM(Fasering!$D$5:$D$7)</f>
        <v>856.30406521150712</v>
      </c>
      <c r="AR14" s="9">
        <f>($AK$2+(L14+AD14)*12*7.57%)*SUM(Fasering!$D$5:$D$8)</f>
        <v>1239.8860763098646</v>
      </c>
      <c r="AS14" s="9">
        <f>($AK$2+(M14+AE14)*12*7.57%)*SUM(Fasering!$D$5:$D$9)</f>
        <v>1661.6155924672316</v>
      </c>
      <c r="AT14" s="9">
        <f>($AK$2+(N14+AF14)*12*7.57%)*SUM(Fasering!$D$5:$D$10)</f>
        <v>2120.4160230280932</v>
      </c>
      <c r="AU14" s="86">
        <f>($AK$2+(O14+AG14)*12*7.57%)*SUM(Fasering!$D$5:$D$11)</f>
        <v>2618.3547932575993</v>
      </c>
    </row>
    <row r="15" spans="1:47" x14ac:dyDescent="0.3">
      <c r="A15" s="32">
        <f t="shared" si="6"/>
        <v>7</v>
      </c>
      <c r="B15" s="125">
        <v>32599.56</v>
      </c>
      <c r="C15" s="126"/>
      <c r="D15" s="125">
        <f t="shared" si="0"/>
        <v>34594.653072000001</v>
      </c>
      <c r="E15" s="127">
        <f t="shared" si="1"/>
        <v>857.57904883254548</v>
      </c>
      <c r="F15" s="125">
        <f t="shared" si="2"/>
        <v>2882.8877560000001</v>
      </c>
      <c r="G15" s="127">
        <f t="shared" si="3"/>
        <v>71.464920736045457</v>
      </c>
      <c r="H15" s="45">
        <f>'L4'!$H$10</f>
        <v>1674.41</v>
      </c>
      <c r="I15" s="45">
        <f>GEW!$E$12+($F15-GEW!$E$12)*SUM(Fasering!$D$5)</f>
        <v>1786.2247433333332</v>
      </c>
      <c r="J15" s="45">
        <f>GEW!$E$12+($F15-GEW!$E$12)*SUM(Fasering!$D$5:$D$6)</f>
        <v>2069.7819813476544</v>
      </c>
      <c r="K15" s="45">
        <f>GEW!$E$12+($F15-GEW!$E$12)*SUM(Fasering!$D$5:$D$7)</f>
        <v>2232.4762840242902</v>
      </c>
      <c r="L15" s="45">
        <f>GEW!$E$12+($F15-GEW!$E$12)*SUM(Fasering!$D$5:$D$8)</f>
        <v>2395.1705867009255</v>
      </c>
      <c r="M15" s="45">
        <f>GEW!$E$12+($F15-GEW!$E$12)*SUM(Fasering!$D$5:$D$9)</f>
        <v>2557.8648893775612</v>
      </c>
      <c r="N15" s="45">
        <f>GEW!$E$12+($F15-GEW!$E$12)*SUM(Fasering!$D$5:$D$10)</f>
        <v>2720.1934533233643</v>
      </c>
      <c r="O15" s="98">
        <f>GEW!$E$12+($F15-GEW!$E$12)*SUM(Fasering!$D$5:$D$11)</f>
        <v>2882.8877560000001</v>
      </c>
      <c r="P15" s="125">
        <f>((B15&lt;19968.2*1.2434)*913.03+(B15&gt;19968.2*1.2434)*(B15&lt;20424.71*1.2434)*(20424.71-B15/1.2434+456.51)+(B15&gt;20424.71*1.2434)*(B15&lt;22659.62*1.2434)*456.51+(B15&gt;22659.62*1.2434)*(B15&lt;23116.13*1.2434)*(23116.13-B15/1.2434))/12*Inhoud!$C$4</f>
        <v>0</v>
      </c>
      <c r="Q15" s="127">
        <f t="shared" si="7"/>
        <v>0</v>
      </c>
      <c r="R15" s="45">
        <f>$P15*SUM(Fasering!$D$5)</f>
        <v>0</v>
      </c>
      <c r="S15" s="45">
        <f>$P15*SUM(Fasering!$D$5:$D$6)</f>
        <v>0</v>
      </c>
      <c r="T15" s="45">
        <f>$P15*SUM(Fasering!$D$5:$D$7)</f>
        <v>0</v>
      </c>
      <c r="U15" s="45">
        <f>$P15*SUM(Fasering!$D$5:$D$8)</f>
        <v>0</v>
      </c>
      <c r="V15" s="45">
        <f>$P15*SUM(Fasering!$D$5:$D$9)</f>
        <v>0</v>
      </c>
      <c r="W15" s="45">
        <f>$P15*SUM(Fasering!$D$5:$D$10)</f>
        <v>0</v>
      </c>
      <c r="X15" s="98">
        <f>$P15*SUM(Fasering!$D$5:$D$11)</f>
        <v>0</v>
      </c>
      <c r="Y15" s="125">
        <f>((B15&lt;19968.2*1.2434)*456.51+(B15&gt;19968.2*1.2434)*(B15&lt;20196.46*1.2434)*(20196.46-B15/1.2434+228.26)+(B15&gt;20196.46*1.2434)*(B15&lt;22659.62*1.2434)*228.26+(B15&gt;22659.62*1.2434)*(B15&lt;22887.88*1.2434)*(22887.88-B15/1.2434))/12*Inhoud!$C$4</f>
        <v>0</v>
      </c>
      <c r="Z15" s="127">
        <f t="shared" si="8"/>
        <v>0</v>
      </c>
      <c r="AA15" s="97">
        <f>$Y15*SUM(Fasering!$D$5)</f>
        <v>0</v>
      </c>
      <c r="AB15" s="45">
        <f>$Y15*SUM(Fasering!$D$5:$D$6)</f>
        <v>0</v>
      </c>
      <c r="AC15" s="45">
        <f>$Y15*SUM(Fasering!$D$5:$D$7)</f>
        <v>0</v>
      </c>
      <c r="AD15" s="45">
        <f>$Y15*SUM(Fasering!$D$5:$D$8)</f>
        <v>0</v>
      </c>
      <c r="AE15" s="45">
        <f>$Y15*SUM(Fasering!$D$5:$D$9)</f>
        <v>0</v>
      </c>
      <c r="AF15" s="45">
        <f>$Y15*SUM(Fasering!$D$5:$D$10)</f>
        <v>0</v>
      </c>
      <c r="AG15" s="98">
        <f>$Y15*SUM(Fasering!$D$5:$D$11)</f>
        <v>0</v>
      </c>
      <c r="AH15" s="5">
        <f>($AK$2+(I15+R15)*12*7.57%)*SUM(Fasering!$D$5)</f>
        <v>0</v>
      </c>
      <c r="AI15" s="9">
        <f>($AK$2+(J15+S15)*12*7.57%)*SUM(Fasering!$D$5:$D$6)</f>
        <v>519.5320149489097</v>
      </c>
      <c r="AJ15" s="9">
        <f>($AK$2+(K15+T15)*12*7.57%)*SUM(Fasering!$D$5:$D$7)</f>
        <v>877.75859558947889</v>
      </c>
      <c r="AK15" s="9">
        <f>($AK$2+(L15+U15)*12*7.57%)*SUM(Fasering!$D$5:$D$8)</f>
        <v>1279.8360866679991</v>
      </c>
      <c r="AL15" s="9">
        <f>($AK$2+(M15+V15)*12*7.57%)*SUM(Fasering!$D$5:$D$9)</f>
        <v>1725.7644881844712</v>
      </c>
      <c r="AM15" s="9">
        <f>($AK$2+(N15+W15)*12*7.57%)*SUM(Fasering!$D$5:$D$10)</f>
        <v>2214.3935925271508</v>
      </c>
      <c r="AN15" s="86">
        <f>($AK$2+(O15+X15)*12*7.57%)*SUM(Fasering!$D$5:$D$11)</f>
        <v>2747.9252375504002</v>
      </c>
      <c r="AO15" s="5">
        <f>($AK$2+(I15+AA15)*12*7.57%)*SUM(Fasering!$D$5)</f>
        <v>0</v>
      </c>
      <c r="AP15" s="9">
        <f>($AK$2+(J15+AB15)*12*7.57%)*SUM(Fasering!$D$5:$D$6)</f>
        <v>519.5320149489097</v>
      </c>
      <c r="AQ15" s="9">
        <f>($AK$2+(K15+AC15)*12*7.57%)*SUM(Fasering!$D$5:$D$7)</f>
        <v>877.75859558947889</v>
      </c>
      <c r="AR15" s="9">
        <f>($AK$2+(L15+AD15)*12*7.57%)*SUM(Fasering!$D$5:$D$8)</f>
        <v>1279.8360866679991</v>
      </c>
      <c r="AS15" s="9">
        <f>($AK$2+(M15+AE15)*12*7.57%)*SUM(Fasering!$D$5:$D$9)</f>
        <v>1725.7644881844712</v>
      </c>
      <c r="AT15" s="9">
        <f>($AK$2+(N15+AF15)*12*7.57%)*SUM(Fasering!$D$5:$D$10)</f>
        <v>2214.3935925271508</v>
      </c>
      <c r="AU15" s="86">
        <f>($AK$2+(O15+AG15)*12*7.57%)*SUM(Fasering!$D$5:$D$11)</f>
        <v>2747.9252375504002</v>
      </c>
    </row>
    <row r="16" spans="1:47" x14ac:dyDescent="0.3">
      <c r="A16" s="32">
        <f t="shared" si="6"/>
        <v>8</v>
      </c>
      <c r="B16" s="125">
        <v>32599.56</v>
      </c>
      <c r="C16" s="126"/>
      <c r="D16" s="125">
        <f t="shared" si="0"/>
        <v>34594.653072000001</v>
      </c>
      <c r="E16" s="127">
        <f t="shared" si="1"/>
        <v>857.57904883254548</v>
      </c>
      <c r="F16" s="125">
        <f t="shared" si="2"/>
        <v>2882.8877560000001</v>
      </c>
      <c r="G16" s="127">
        <f t="shared" si="3"/>
        <v>71.464920736045457</v>
      </c>
      <c r="H16" s="45">
        <f>'L4'!$H$10</f>
        <v>1674.41</v>
      </c>
      <c r="I16" s="45">
        <f>GEW!$E$12+($F16-GEW!$E$12)*SUM(Fasering!$D$5)</f>
        <v>1786.2247433333332</v>
      </c>
      <c r="J16" s="45">
        <f>GEW!$E$12+($F16-GEW!$E$12)*SUM(Fasering!$D$5:$D$6)</f>
        <v>2069.7819813476544</v>
      </c>
      <c r="K16" s="45">
        <f>GEW!$E$12+($F16-GEW!$E$12)*SUM(Fasering!$D$5:$D$7)</f>
        <v>2232.4762840242902</v>
      </c>
      <c r="L16" s="45">
        <f>GEW!$E$12+($F16-GEW!$E$12)*SUM(Fasering!$D$5:$D$8)</f>
        <v>2395.1705867009255</v>
      </c>
      <c r="M16" s="45">
        <f>GEW!$E$12+($F16-GEW!$E$12)*SUM(Fasering!$D$5:$D$9)</f>
        <v>2557.8648893775612</v>
      </c>
      <c r="N16" s="45">
        <f>GEW!$E$12+($F16-GEW!$E$12)*SUM(Fasering!$D$5:$D$10)</f>
        <v>2720.1934533233643</v>
      </c>
      <c r="O16" s="98">
        <f>GEW!$E$12+($F16-GEW!$E$12)*SUM(Fasering!$D$5:$D$11)</f>
        <v>2882.8877560000001</v>
      </c>
      <c r="P16" s="125">
        <f>((B16&lt;19968.2*1.2434)*913.03+(B16&gt;19968.2*1.2434)*(B16&lt;20424.71*1.2434)*(20424.71-B16/1.2434+456.51)+(B16&gt;20424.71*1.2434)*(B16&lt;22659.62*1.2434)*456.51+(B16&gt;22659.62*1.2434)*(B16&lt;23116.13*1.2434)*(23116.13-B16/1.2434))/12*Inhoud!$C$4</f>
        <v>0</v>
      </c>
      <c r="Q16" s="127">
        <f t="shared" si="7"/>
        <v>0</v>
      </c>
      <c r="R16" s="45">
        <f>$P16*SUM(Fasering!$D$5)</f>
        <v>0</v>
      </c>
      <c r="S16" s="45">
        <f>$P16*SUM(Fasering!$D$5:$D$6)</f>
        <v>0</v>
      </c>
      <c r="T16" s="45">
        <f>$P16*SUM(Fasering!$D$5:$D$7)</f>
        <v>0</v>
      </c>
      <c r="U16" s="45">
        <f>$P16*SUM(Fasering!$D$5:$D$8)</f>
        <v>0</v>
      </c>
      <c r="V16" s="45">
        <f>$P16*SUM(Fasering!$D$5:$D$9)</f>
        <v>0</v>
      </c>
      <c r="W16" s="45">
        <f>$P16*SUM(Fasering!$D$5:$D$10)</f>
        <v>0</v>
      </c>
      <c r="X16" s="98">
        <f>$P16*SUM(Fasering!$D$5:$D$11)</f>
        <v>0</v>
      </c>
      <c r="Y16" s="125">
        <f>((B16&lt;19968.2*1.2434)*456.51+(B16&gt;19968.2*1.2434)*(B16&lt;20196.46*1.2434)*(20196.46-B16/1.2434+228.26)+(B16&gt;20196.46*1.2434)*(B16&lt;22659.62*1.2434)*228.26+(B16&gt;22659.62*1.2434)*(B16&lt;22887.88*1.2434)*(22887.88-B16/1.2434))/12*Inhoud!$C$4</f>
        <v>0</v>
      </c>
      <c r="Z16" s="127">
        <f t="shared" si="8"/>
        <v>0</v>
      </c>
      <c r="AA16" s="97">
        <f>$Y16*SUM(Fasering!$D$5)</f>
        <v>0</v>
      </c>
      <c r="AB16" s="45">
        <f>$Y16*SUM(Fasering!$D$5:$D$6)</f>
        <v>0</v>
      </c>
      <c r="AC16" s="45">
        <f>$Y16*SUM(Fasering!$D$5:$D$7)</f>
        <v>0</v>
      </c>
      <c r="AD16" s="45">
        <f>$Y16*SUM(Fasering!$D$5:$D$8)</f>
        <v>0</v>
      </c>
      <c r="AE16" s="45">
        <f>$Y16*SUM(Fasering!$D$5:$D$9)</f>
        <v>0</v>
      </c>
      <c r="AF16" s="45">
        <f>$Y16*SUM(Fasering!$D$5:$D$10)</f>
        <v>0</v>
      </c>
      <c r="AG16" s="98">
        <f>$Y16*SUM(Fasering!$D$5:$D$11)</f>
        <v>0</v>
      </c>
      <c r="AH16" s="5">
        <f>($AK$2+(I16+R16)*12*7.57%)*SUM(Fasering!$D$5)</f>
        <v>0</v>
      </c>
      <c r="AI16" s="9">
        <f>($AK$2+(J16+S16)*12*7.57%)*SUM(Fasering!$D$5:$D$6)</f>
        <v>519.5320149489097</v>
      </c>
      <c r="AJ16" s="9">
        <f>($AK$2+(K16+T16)*12*7.57%)*SUM(Fasering!$D$5:$D$7)</f>
        <v>877.75859558947889</v>
      </c>
      <c r="AK16" s="9">
        <f>($AK$2+(L16+U16)*12*7.57%)*SUM(Fasering!$D$5:$D$8)</f>
        <v>1279.8360866679991</v>
      </c>
      <c r="AL16" s="9">
        <f>($AK$2+(M16+V16)*12*7.57%)*SUM(Fasering!$D$5:$D$9)</f>
        <v>1725.7644881844712</v>
      </c>
      <c r="AM16" s="9">
        <f>($AK$2+(N16+W16)*12*7.57%)*SUM(Fasering!$D$5:$D$10)</f>
        <v>2214.3935925271508</v>
      </c>
      <c r="AN16" s="86">
        <f>($AK$2+(O16+X16)*12*7.57%)*SUM(Fasering!$D$5:$D$11)</f>
        <v>2747.9252375504002</v>
      </c>
      <c r="AO16" s="5">
        <f>($AK$2+(I16+AA16)*12*7.57%)*SUM(Fasering!$D$5)</f>
        <v>0</v>
      </c>
      <c r="AP16" s="9">
        <f>($AK$2+(J16+AB16)*12*7.57%)*SUM(Fasering!$D$5:$D$6)</f>
        <v>519.5320149489097</v>
      </c>
      <c r="AQ16" s="9">
        <f>($AK$2+(K16+AC16)*12*7.57%)*SUM(Fasering!$D$5:$D$7)</f>
        <v>877.75859558947889</v>
      </c>
      <c r="AR16" s="9">
        <f>($AK$2+(L16+AD16)*12*7.57%)*SUM(Fasering!$D$5:$D$8)</f>
        <v>1279.8360866679991</v>
      </c>
      <c r="AS16" s="9">
        <f>($AK$2+(M16+AE16)*12*7.57%)*SUM(Fasering!$D$5:$D$9)</f>
        <v>1725.7644881844712</v>
      </c>
      <c r="AT16" s="9">
        <f>($AK$2+(N16+AF16)*12*7.57%)*SUM(Fasering!$D$5:$D$10)</f>
        <v>2214.3935925271508</v>
      </c>
      <c r="AU16" s="86">
        <f>($AK$2+(O16+AG16)*12*7.57%)*SUM(Fasering!$D$5:$D$11)</f>
        <v>2747.9252375504002</v>
      </c>
    </row>
    <row r="17" spans="1:47" x14ac:dyDescent="0.3">
      <c r="A17" s="32">
        <f t="shared" si="6"/>
        <v>9</v>
      </c>
      <c r="B17" s="125">
        <v>33421.08</v>
      </c>
      <c r="C17" s="126"/>
      <c r="D17" s="125">
        <f t="shared" si="0"/>
        <v>35466.450096</v>
      </c>
      <c r="E17" s="127">
        <f t="shared" si="1"/>
        <v>879.19033254916349</v>
      </c>
      <c r="F17" s="125">
        <f t="shared" si="2"/>
        <v>2955.5375079999999</v>
      </c>
      <c r="G17" s="127">
        <f t="shared" si="3"/>
        <v>73.265861045763614</v>
      </c>
      <c r="H17" s="45">
        <f>'L4'!$H$10</f>
        <v>1674.41</v>
      </c>
      <c r="I17" s="45">
        <f>GEW!$E$12+($F17-GEW!$E$12)*SUM(Fasering!$D$5)</f>
        <v>1786.2247433333332</v>
      </c>
      <c r="J17" s="45">
        <f>GEW!$E$12+($F17-GEW!$E$12)*SUM(Fasering!$D$5:$D$6)</f>
        <v>2088.5665694860409</v>
      </c>
      <c r="K17" s="45">
        <f>GEW!$E$12+($F17-GEW!$E$12)*SUM(Fasering!$D$5:$D$7)</f>
        <v>2262.0387506948696</v>
      </c>
      <c r="L17" s="45">
        <f>GEW!$E$12+($F17-GEW!$E$12)*SUM(Fasering!$D$5:$D$8)</f>
        <v>2435.5109319036987</v>
      </c>
      <c r="M17" s="45">
        <f>GEW!$E$12+($F17-GEW!$E$12)*SUM(Fasering!$D$5:$D$9)</f>
        <v>2608.9831131125275</v>
      </c>
      <c r="N17" s="45">
        <f>GEW!$E$12+($F17-GEW!$E$12)*SUM(Fasering!$D$5:$D$10)</f>
        <v>2782.0653267911712</v>
      </c>
      <c r="O17" s="98">
        <f>GEW!$E$12+($F17-GEW!$E$12)*SUM(Fasering!$D$5:$D$11)</f>
        <v>2955.5375079999999</v>
      </c>
      <c r="P17" s="125">
        <f>((B17&lt;19968.2*1.2434)*913.03+(B17&gt;19968.2*1.2434)*(B17&lt;20424.71*1.2434)*(20424.71-B17/1.2434+456.51)+(B17&gt;20424.71*1.2434)*(B17&lt;22659.62*1.2434)*456.51+(B17&gt;22659.62*1.2434)*(B17&lt;23116.13*1.2434)*(23116.13-B17/1.2434))/12*Inhoud!$C$4</f>
        <v>0</v>
      </c>
      <c r="Q17" s="127">
        <f t="shared" si="7"/>
        <v>0</v>
      </c>
      <c r="R17" s="45">
        <f>$P17*SUM(Fasering!$D$5)</f>
        <v>0</v>
      </c>
      <c r="S17" s="45">
        <f>$P17*SUM(Fasering!$D$5:$D$6)</f>
        <v>0</v>
      </c>
      <c r="T17" s="45">
        <f>$P17*SUM(Fasering!$D$5:$D$7)</f>
        <v>0</v>
      </c>
      <c r="U17" s="45">
        <f>$P17*SUM(Fasering!$D$5:$D$8)</f>
        <v>0</v>
      </c>
      <c r="V17" s="45">
        <f>$P17*SUM(Fasering!$D$5:$D$9)</f>
        <v>0</v>
      </c>
      <c r="W17" s="45">
        <f>$P17*SUM(Fasering!$D$5:$D$10)</f>
        <v>0</v>
      </c>
      <c r="X17" s="98">
        <f>$P17*SUM(Fasering!$D$5:$D$11)</f>
        <v>0</v>
      </c>
      <c r="Y17" s="125">
        <f>((B17&lt;19968.2*1.2434)*456.51+(B17&gt;19968.2*1.2434)*(B17&lt;20196.46*1.2434)*(20196.46-B17/1.2434+228.26)+(B17&gt;20196.46*1.2434)*(B17&lt;22659.62*1.2434)*228.26+(B17&gt;22659.62*1.2434)*(B17&lt;22887.88*1.2434)*(22887.88-B17/1.2434))/12*Inhoud!$C$4</f>
        <v>0</v>
      </c>
      <c r="Z17" s="127">
        <f t="shared" si="8"/>
        <v>0</v>
      </c>
      <c r="AA17" s="97">
        <f>$Y17*SUM(Fasering!$D$5)</f>
        <v>0</v>
      </c>
      <c r="AB17" s="45">
        <f>$Y17*SUM(Fasering!$D$5:$D$6)</f>
        <v>0</v>
      </c>
      <c r="AC17" s="45">
        <f>$Y17*SUM(Fasering!$D$5:$D$7)</f>
        <v>0</v>
      </c>
      <c r="AD17" s="45">
        <f>$Y17*SUM(Fasering!$D$5:$D$8)</f>
        <v>0</v>
      </c>
      <c r="AE17" s="45">
        <f>$Y17*SUM(Fasering!$D$5:$D$9)</f>
        <v>0</v>
      </c>
      <c r="AF17" s="45">
        <f>$Y17*SUM(Fasering!$D$5:$D$10)</f>
        <v>0</v>
      </c>
      <c r="AG17" s="98">
        <f>$Y17*SUM(Fasering!$D$5:$D$11)</f>
        <v>0</v>
      </c>
      <c r="AH17" s="5">
        <f>($AK$2+(I17+R17)*12*7.57%)*SUM(Fasering!$D$5)</f>
        <v>0</v>
      </c>
      <c r="AI17" s="9">
        <f>($AK$2+(J17+S17)*12*7.57%)*SUM(Fasering!$D$5:$D$6)</f>
        <v>523.94412507818822</v>
      </c>
      <c r="AJ17" s="9">
        <f>($AK$2+(K17+T17)*12*7.57%)*SUM(Fasering!$D$5:$D$7)</f>
        <v>888.68618393614895</v>
      </c>
      <c r="AK17" s="9">
        <f>($AK$2+(L17+U17)*12*7.57%)*SUM(Fasering!$D$5:$D$8)</f>
        <v>1300.1841092044024</v>
      </c>
      <c r="AL17" s="9">
        <f>($AK$2+(M17+V17)*12*7.57%)*SUM(Fasering!$D$5:$D$9)</f>
        <v>1758.4379008829471</v>
      </c>
      <c r="AM17" s="9">
        <f>($AK$2+(N17+W17)*12*7.57%)*SUM(Fasering!$D$5:$D$10)</f>
        <v>2262.2598555128325</v>
      </c>
      <c r="AN17" s="86">
        <f>($AK$2+(O17+X17)*12*7.57%)*SUM(Fasering!$D$5:$D$11)</f>
        <v>2813.9202722672003</v>
      </c>
      <c r="AO17" s="5">
        <f>($AK$2+(I17+AA17)*12*7.57%)*SUM(Fasering!$D$5)</f>
        <v>0</v>
      </c>
      <c r="AP17" s="9">
        <f>($AK$2+(J17+AB17)*12*7.57%)*SUM(Fasering!$D$5:$D$6)</f>
        <v>523.94412507818822</v>
      </c>
      <c r="AQ17" s="9">
        <f>($AK$2+(K17+AC17)*12*7.57%)*SUM(Fasering!$D$5:$D$7)</f>
        <v>888.68618393614895</v>
      </c>
      <c r="AR17" s="9">
        <f>($AK$2+(L17+AD17)*12*7.57%)*SUM(Fasering!$D$5:$D$8)</f>
        <v>1300.1841092044024</v>
      </c>
      <c r="AS17" s="9">
        <f>($AK$2+(M17+AE17)*12*7.57%)*SUM(Fasering!$D$5:$D$9)</f>
        <v>1758.4379008829471</v>
      </c>
      <c r="AT17" s="9">
        <f>($AK$2+(N17+AF17)*12*7.57%)*SUM(Fasering!$D$5:$D$10)</f>
        <v>2262.2598555128325</v>
      </c>
      <c r="AU17" s="86">
        <f>($AK$2+(O17+AG17)*12*7.57%)*SUM(Fasering!$D$5:$D$11)</f>
        <v>2813.9202722672003</v>
      </c>
    </row>
    <row r="18" spans="1:47" x14ac:dyDescent="0.3">
      <c r="A18" s="32">
        <f t="shared" si="6"/>
        <v>10</v>
      </c>
      <c r="B18" s="125">
        <v>33860.520000000004</v>
      </c>
      <c r="C18" s="126"/>
      <c r="D18" s="125">
        <f t="shared" si="0"/>
        <v>35932.783823999998</v>
      </c>
      <c r="E18" s="127">
        <f t="shared" si="1"/>
        <v>890.7504437046199</v>
      </c>
      <c r="F18" s="125">
        <f t="shared" si="2"/>
        <v>2994.3986520000003</v>
      </c>
      <c r="G18" s="127">
        <f t="shared" si="3"/>
        <v>74.229203642051672</v>
      </c>
      <c r="H18" s="45">
        <f>'L4'!$H$10</f>
        <v>1674.41</v>
      </c>
      <c r="I18" s="45">
        <f>GEW!$E$12+($F18-GEW!$E$12)*SUM(Fasering!$D$5)</f>
        <v>1786.2247433333332</v>
      </c>
      <c r="J18" s="45">
        <f>GEW!$E$12+($F18-GEW!$E$12)*SUM(Fasering!$D$5:$D$6)</f>
        <v>2098.6146503745554</v>
      </c>
      <c r="K18" s="45">
        <f>GEW!$E$12+($F18-GEW!$E$12)*SUM(Fasering!$D$5:$D$7)</f>
        <v>2277.85203625544</v>
      </c>
      <c r="L18" s="45">
        <f>GEW!$E$12+($F18-GEW!$E$12)*SUM(Fasering!$D$5:$D$8)</f>
        <v>2457.0894221363242</v>
      </c>
      <c r="M18" s="45">
        <f>GEW!$E$12+($F18-GEW!$E$12)*SUM(Fasering!$D$5:$D$9)</f>
        <v>2636.3268080172088</v>
      </c>
      <c r="N18" s="45">
        <f>GEW!$E$12+($F18-GEW!$E$12)*SUM(Fasering!$D$5:$D$10)</f>
        <v>2815.1612661191157</v>
      </c>
      <c r="O18" s="98">
        <f>GEW!$E$12+($F18-GEW!$E$12)*SUM(Fasering!$D$5:$D$11)</f>
        <v>2994.3986520000003</v>
      </c>
      <c r="P18" s="125">
        <f>((B18&lt;19968.2*1.2434)*913.03+(B18&gt;19968.2*1.2434)*(B18&lt;20424.71*1.2434)*(20424.71-B18/1.2434+456.51)+(B18&gt;20424.71*1.2434)*(B18&lt;22659.62*1.2434)*456.51+(B18&gt;22659.62*1.2434)*(B18&lt;23116.13*1.2434)*(23116.13-B18/1.2434))/12*Inhoud!$C$4</f>
        <v>0</v>
      </c>
      <c r="Q18" s="127">
        <f t="shared" si="7"/>
        <v>0</v>
      </c>
      <c r="R18" s="45">
        <f>$P18*SUM(Fasering!$D$5)</f>
        <v>0</v>
      </c>
      <c r="S18" s="45">
        <f>$P18*SUM(Fasering!$D$5:$D$6)</f>
        <v>0</v>
      </c>
      <c r="T18" s="45">
        <f>$P18*SUM(Fasering!$D$5:$D$7)</f>
        <v>0</v>
      </c>
      <c r="U18" s="45">
        <f>$P18*SUM(Fasering!$D$5:$D$8)</f>
        <v>0</v>
      </c>
      <c r="V18" s="45">
        <f>$P18*SUM(Fasering!$D$5:$D$9)</f>
        <v>0</v>
      </c>
      <c r="W18" s="45">
        <f>$P18*SUM(Fasering!$D$5:$D$10)</f>
        <v>0</v>
      </c>
      <c r="X18" s="98">
        <f>$P18*SUM(Fasering!$D$5:$D$11)</f>
        <v>0</v>
      </c>
      <c r="Y18" s="125">
        <f>((B18&lt;19968.2*1.2434)*456.51+(B18&gt;19968.2*1.2434)*(B18&lt;20196.46*1.2434)*(20196.46-B18/1.2434+228.26)+(B18&gt;20196.46*1.2434)*(B18&lt;22659.62*1.2434)*228.26+(B18&gt;22659.62*1.2434)*(B18&lt;22887.88*1.2434)*(22887.88-B18/1.2434))/12*Inhoud!$C$4</f>
        <v>0</v>
      </c>
      <c r="Z18" s="127">
        <f t="shared" si="8"/>
        <v>0</v>
      </c>
      <c r="AA18" s="97">
        <f>$Y18*SUM(Fasering!$D$5)</f>
        <v>0</v>
      </c>
      <c r="AB18" s="45">
        <f>$Y18*SUM(Fasering!$D$5:$D$6)</f>
        <v>0</v>
      </c>
      <c r="AC18" s="45">
        <f>$Y18*SUM(Fasering!$D$5:$D$7)</f>
        <v>0</v>
      </c>
      <c r="AD18" s="45">
        <f>$Y18*SUM(Fasering!$D$5:$D$8)</f>
        <v>0</v>
      </c>
      <c r="AE18" s="45">
        <f>$Y18*SUM(Fasering!$D$5:$D$9)</f>
        <v>0</v>
      </c>
      <c r="AF18" s="45">
        <f>$Y18*SUM(Fasering!$D$5:$D$10)</f>
        <v>0</v>
      </c>
      <c r="AG18" s="98">
        <f>$Y18*SUM(Fasering!$D$5:$D$11)</f>
        <v>0</v>
      </c>
      <c r="AH18" s="5">
        <f>($AK$2+(I18+R18)*12*7.57%)*SUM(Fasering!$D$5)</f>
        <v>0</v>
      </c>
      <c r="AI18" s="9">
        <f>($AK$2+(J18+S18)*12*7.57%)*SUM(Fasering!$D$5:$D$6)</f>
        <v>526.30421086454783</v>
      </c>
      <c r="AJ18" s="9">
        <f>($AK$2+(K18+T18)*12*7.57%)*SUM(Fasering!$D$5:$D$7)</f>
        <v>894.53147001933735</v>
      </c>
      <c r="AK18" s="9">
        <f>($AK$2+(L18+U18)*12*7.57%)*SUM(Fasering!$D$5:$D$8)</f>
        <v>1311.0684881889633</v>
      </c>
      <c r="AL18" s="9">
        <f>($AK$2+(M18+V18)*12*7.57%)*SUM(Fasering!$D$5:$D$9)</f>
        <v>1775.9152653734263</v>
      </c>
      <c r="AM18" s="9">
        <f>($AK$2+(N18+W18)*12*7.57%)*SUM(Fasering!$D$5:$D$10)</f>
        <v>2287.8640411765145</v>
      </c>
      <c r="AN18" s="86">
        <f>($AK$2+(O18+X18)*12*7.57%)*SUM(Fasering!$D$5:$D$11)</f>
        <v>2849.2217354768009</v>
      </c>
      <c r="AO18" s="5">
        <f>($AK$2+(I18+AA18)*12*7.57%)*SUM(Fasering!$D$5)</f>
        <v>0</v>
      </c>
      <c r="AP18" s="9">
        <f>($AK$2+(J18+AB18)*12*7.57%)*SUM(Fasering!$D$5:$D$6)</f>
        <v>526.30421086454783</v>
      </c>
      <c r="AQ18" s="9">
        <f>($AK$2+(K18+AC18)*12*7.57%)*SUM(Fasering!$D$5:$D$7)</f>
        <v>894.53147001933735</v>
      </c>
      <c r="AR18" s="9">
        <f>($AK$2+(L18+AD18)*12*7.57%)*SUM(Fasering!$D$5:$D$8)</f>
        <v>1311.0684881889633</v>
      </c>
      <c r="AS18" s="9">
        <f>($AK$2+(M18+AE18)*12*7.57%)*SUM(Fasering!$D$5:$D$9)</f>
        <v>1775.9152653734263</v>
      </c>
      <c r="AT18" s="9">
        <f>($AK$2+(N18+AF18)*12*7.57%)*SUM(Fasering!$D$5:$D$10)</f>
        <v>2287.8640411765145</v>
      </c>
      <c r="AU18" s="86">
        <f>($AK$2+(O18+AG18)*12*7.57%)*SUM(Fasering!$D$5:$D$11)</f>
        <v>2849.2217354768009</v>
      </c>
    </row>
    <row r="19" spans="1:47" x14ac:dyDescent="0.3">
      <c r="A19" s="32">
        <f t="shared" si="6"/>
        <v>11</v>
      </c>
      <c r="B19" s="125">
        <v>34242.120000000003</v>
      </c>
      <c r="C19" s="126"/>
      <c r="D19" s="125">
        <f t="shared" si="0"/>
        <v>36337.737743999998</v>
      </c>
      <c r="E19" s="127">
        <f t="shared" si="1"/>
        <v>900.78898916457399</v>
      </c>
      <c r="F19" s="125">
        <f t="shared" si="2"/>
        <v>3028.144812</v>
      </c>
      <c r="G19" s="127">
        <f t="shared" si="3"/>
        <v>75.065749097047842</v>
      </c>
      <c r="H19" s="45">
        <f>'L4'!$H$10</f>
        <v>1674.41</v>
      </c>
      <c r="I19" s="45">
        <f>GEW!$E$12+($F19-GEW!$E$12)*SUM(Fasering!$D$5)</f>
        <v>1786.2247433333332</v>
      </c>
      <c r="J19" s="45">
        <f>GEW!$E$12+($F19-GEW!$E$12)*SUM(Fasering!$D$5:$D$6)</f>
        <v>2107.3401821128068</v>
      </c>
      <c r="K19" s="45">
        <f>GEW!$E$12+($F19-GEW!$E$12)*SUM(Fasering!$D$5:$D$7)</f>
        <v>2291.5839445248589</v>
      </c>
      <c r="L19" s="45">
        <f>GEW!$E$12+($F19-GEW!$E$12)*SUM(Fasering!$D$5:$D$8)</f>
        <v>2475.8277069369115</v>
      </c>
      <c r="M19" s="45">
        <f>GEW!$E$12+($F19-GEW!$E$12)*SUM(Fasering!$D$5:$D$9)</f>
        <v>2660.0714693489635</v>
      </c>
      <c r="N19" s="45">
        <f>GEW!$E$12+($F19-GEW!$E$12)*SUM(Fasering!$D$5:$D$10)</f>
        <v>2843.9010495879479</v>
      </c>
      <c r="O19" s="98">
        <f>GEW!$E$12+($F19-GEW!$E$12)*SUM(Fasering!$D$5:$D$11)</f>
        <v>3028.144812</v>
      </c>
      <c r="P19" s="125">
        <f>((B19&lt;19968.2*1.2434)*913.03+(B19&gt;19968.2*1.2434)*(B19&lt;20424.71*1.2434)*(20424.71-B19/1.2434+456.51)+(B19&gt;20424.71*1.2434)*(B19&lt;22659.62*1.2434)*456.51+(B19&gt;22659.62*1.2434)*(B19&lt;23116.13*1.2434)*(23116.13-B19/1.2434))/12*Inhoud!$C$4</f>
        <v>0</v>
      </c>
      <c r="Q19" s="127">
        <f t="shared" si="7"/>
        <v>0</v>
      </c>
      <c r="R19" s="45">
        <f>$P19*SUM(Fasering!$D$5)</f>
        <v>0</v>
      </c>
      <c r="S19" s="45">
        <f>$P19*SUM(Fasering!$D$5:$D$6)</f>
        <v>0</v>
      </c>
      <c r="T19" s="45">
        <f>$P19*SUM(Fasering!$D$5:$D$7)</f>
        <v>0</v>
      </c>
      <c r="U19" s="45">
        <f>$P19*SUM(Fasering!$D$5:$D$8)</f>
        <v>0</v>
      </c>
      <c r="V19" s="45">
        <f>$P19*SUM(Fasering!$D$5:$D$9)</f>
        <v>0</v>
      </c>
      <c r="W19" s="45">
        <f>$P19*SUM(Fasering!$D$5:$D$10)</f>
        <v>0</v>
      </c>
      <c r="X19" s="98">
        <f>$P19*SUM(Fasering!$D$5:$D$11)</f>
        <v>0</v>
      </c>
      <c r="Y19" s="125">
        <f>((B19&lt;19968.2*1.2434)*456.51+(B19&gt;19968.2*1.2434)*(B19&lt;20196.46*1.2434)*(20196.46-B19/1.2434+228.26)+(B19&gt;20196.46*1.2434)*(B19&lt;22659.62*1.2434)*228.26+(B19&gt;22659.62*1.2434)*(B19&lt;22887.88*1.2434)*(22887.88-B19/1.2434))/12*Inhoud!$C$4</f>
        <v>0</v>
      </c>
      <c r="Z19" s="127">
        <f t="shared" si="8"/>
        <v>0</v>
      </c>
      <c r="AA19" s="97">
        <f>$Y19*SUM(Fasering!$D$5)</f>
        <v>0</v>
      </c>
      <c r="AB19" s="45">
        <f>$Y19*SUM(Fasering!$D$5:$D$6)</f>
        <v>0</v>
      </c>
      <c r="AC19" s="45">
        <f>$Y19*SUM(Fasering!$D$5:$D$7)</f>
        <v>0</v>
      </c>
      <c r="AD19" s="45">
        <f>$Y19*SUM(Fasering!$D$5:$D$8)</f>
        <v>0</v>
      </c>
      <c r="AE19" s="45">
        <f>$Y19*SUM(Fasering!$D$5:$D$9)</f>
        <v>0</v>
      </c>
      <c r="AF19" s="45">
        <f>$Y19*SUM(Fasering!$D$5:$D$10)</f>
        <v>0</v>
      </c>
      <c r="AG19" s="98">
        <f>$Y19*SUM(Fasering!$D$5:$D$11)</f>
        <v>0</v>
      </c>
      <c r="AH19" s="5">
        <f>($AK$2+(I19+R19)*12*7.57%)*SUM(Fasering!$D$5)</f>
        <v>0</v>
      </c>
      <c r="AI19" s="9">
        <f>($AK$2+(J19+S19)*12*7.57%)*SUM(Fasering!$D$5:$D$6)</f>
        <v>528.35365728743795</v>
      </c>
      <c r="AJ19" s="9">
        <f>($AK$2+(K19+T19)*12*7.57%)*SUM(Fasering!$D$5:$D$7)</f>
        <v>899.60738748098061</v>
      </c>
      <c r="AK19" s="9">
        <f>($AK$2+(L19+U19)*12*7.57%)*SUM(Fasering!$D$5:$D$8)</f>
        <v>1320.5202427413681</v>
      </c>
      <c r="AL19" s="9">
        <f>($AK$2+(M19+V19)*12*7.57%)*SUM(Fasering!$D$5:$D$9)</f>
        <v>1791.0922230685994</v>
      </c>
      <c r="AM19" s="9">
        <f>($AK$2+(N19+W19)*12*7.57%)*SUM(Fasering!$D$5:$D$10)</f>
        <v>2310.0981510646925</v>
      </c>
      <c r="AN19" s="86">
        <f>($AK$2+(O19+X19)*12*7.57%)*SUM(Fasering!$D$5:$D$11)</f>
        <v>2879.8767472208001</v>
      </c>
      <c r="AO19" s="5">
        <f>($AK$2+(I19+AA19)*12*7.57%)*SUM(Fasering!$D$5)</f>
        <v>0</v>
      </c>
      <c r="AP19" s="9">
        <f>($AK$2+(J19+AB19)*12*7.57%)*SUM(Fasering!$D$5:$D$6)</f>
        <v>528.35365728743795</v>
      </c>
      <c r="AQ19" s="9">
        <f>($AK$2+(K19+AC19)*12*7.57%)*SUM(Fasering!$D$5:$D$7)</f>
        <v>899.60738748098061</v>
      </c>
      <c r="AR19" s="9">
        <f>($AK$2+(L19+AD19)*12*7.57%)*SUM(Fasering!$D$5:$D$8)</f>
        <v>1320.5202427413681</v>
      </c>
      <c r="AS19" s="9">
        <f>($AK$2+(M19+AE19)*12*7.57%)*SUM(Fasering!$D$5:$D$9)</f>
        <v>1791.0922230685994</v>
      </c>
      <c r="AT19" s="9">
        <f>($AK$2+(N19+AF19)*12*7.57%)*SUM(Fasering!$D$5:$D$10)</f>
        <v>2310.0981510646925</v>
      </c>
      <c r="AU19" s="86">
        <f>($AK$2+(O19+AG19)*12*7.57%)*SUM(Fasering!$D$5:$D$11)</f>
        <v>2879.8767472208001</v>
      </c>
    </row>
    <row r="20" spans="1:47" x14ac:dyDescent="0.3">
      <c r="A20" s="32">
        <f t="shared" si="6"/>
        <v>12</v>
      </c>
      <c r="B20" s="125">
        <v>35278.080000000002</v>
      </c>
      <c r="C20" s="126"/>
      <c r="D20" s="125">
        <f t="shared" si="0"/>
        <v>37437.098495999999</v>
      </c>
      <c r="E20" s="127">
        <f t="shared" si="1"/>
        <v>928.04143034563788</v>
      </c>
      <c r="F20" s="125">
        <f t="shared" si="2"/>
        <v>3119.7582079999997</v>
      </c>
      <c r="G20" s="127">
        <f t="shared" si="3"/>
        <v>77.336785862136495</v>
      </c>
      <c r="H20" s="45">
        <f>'L4'!$H$10</f>
        <v>1674.41</v>
      </c>
      <c r="I20" s="45">
        <f>GEW!$E$12+($F20-GEW!$E$12)*SUM(Fasering!$D$5)</f>
        <v>1786.2247433333332</v>
      </c>
      <c r="J20" s="45">
        <f>GEW!$E$12+($F20-GEW!$E$12)*SUM(Fasering!$D$5:$D$6)</f>
        <v>2131.0280800676255</v>
      </c>
      <c r="K20" s="45">
        <f>GEW!$E$12+($F20-GEW!$E$12)*SUM(Fasering!$D$5:$D$7)</f>
        <v>2328.8630527292285</v>
      </c>
      <c r="L20" s="45">
        <f>GEW!$E$12+($F20-GEW!$E$12)*SUM(Fasering!$D$5:$D$8)</f>
        <v>2526.6980253908314</v>
      </c>
      <c r="M20" s="45">
        <f>GEW!$E$12+($F20-GEW!$E$12)*SUM(Fasering!$D$5:$D$9)</f>
        <v>2724.5329980524348</v>
      </c>
      <c r="N20" s="45">
        <f>GEW!$E$12+($F20-GEW!$E$12)*SUM(Fasering!$D$5:$D$10)</f>
        <v>2921.9232353383968</v>
      </c>
      <c r="O20" s="98">
        <f>GEW!$E$12+($F20-GEW!$E$12)*SUM(Fasering!$D$5:$D$11)</f>
        <v>3119.7582079999997</v>
      </c>
      <c r="P20" s="125">
        <f>((B20&lt;19968.2*1.2434)*913.03+(B20&gt;19968.2*1.2434)*(B20&lt;20424.71*1.2434)*(20424.71-B20/1.2434+456.51)+(B20&gt;20424.71*1.2434)*(B20&lt;22659.62*1.2434)*456.51+(B20&gt;22659.62*1.2434)*(B20&lt;23116.13*1.2434)*(23116.13-B20/1.2434))/12*Inhoud!$C$4</f>
        <v>0</v>
      </c>
      <c r="Q20" s="127">
        <f t="shared" si="7"/>
        <v>0</v>
      </c>
      <c r="R20" s="45">
        <f>$P20*SUM(Fasering!$D$5)</f>
        <v>0</v>
      </c>
      <c r="S20" s="45">
        <f>$P20*SUM(Fasering!$D$5:$D$6)</f>
        <v>0</v>
      </c>
      <c r="T20" s="45">
        <f>$P20*SUM(Fasering!$D$5:$D$7)</f>
        <v>0</v>
      </c>
      <c r="U20" s="45">
        <f>$P20*SUM(Fasering!$D$5:$D$8)</f>
        <v>0</v>
      </c>
      <c r="V20" s="45">
        <f>$P20*SUM(Fasering!$D$5:$D$9)</f>
        <v>0</v>
      </c>
      <c r="W20" s="45">
        <f>$P20*SUM(Fasering!$D$5:$D$10)</f>
        <v>0</v>
      </c>
      <c r="X20" s="98">
        <f>$P20*SUM(Fasering!$D$5:$D$11)</f>
        <v>0</v>
      </c>
      <c r="Y20" s="125">
        <f>((B20&lt;19968.2*1.2434)*456.51+(B20&gt;19968.2*1.2434)*(B20&lt;20196.46*1.2434)*(20196.46-B20/1.2434+228.26)+(B20&gt;20196.46*1.2434)*(B20&lt;22659.62*1.2434)*228.26+(B20&gt;22659.62*1.2434)*(B20&lt;22887.88*1.2434)*(22887.88-B20/1.2434))/12*Inhoud!$C$4</f>
        <v>0</v>
      </c>
      <c r="Z20" s="127">
        <f t="shared" si="8"/>
        <v>0</v>
      </c>
      <c r="AA20" s="97">
        <f>$Y20*SUM(Fasering!$D$5)</f>
        <v>0</v>
      </c>
      <c r="AB20" s="45">
        <f>$Y20*SUM(Fasering!$D$5:$D$6)</f>
        <v>0</v>
      </c>
      <c r="AC20" s="45">
        <f>$Y20*SUM(Fasering!$D$5:$D$7)</f>
        <v>0</v>
      </c>
      <c r="AD20" s="45">
        <f>$Y20*SUM(Fasering!$D$5:$D$8)</f>
        <v>0</v>
      </c>
      <c r="AE20" s="45">
        <f>$Y20*SUM(Fasering!$D$5:$D$9)</f>
        <v>0</v>
      </c>
      <c r="AF20" s="45">
        <f>$Y20*SUM(Fasering!$D$5:$D$10)</f>
        <v>0</v>
      </c>
      <c r="AG20" s="98">
        <f>$Y20*SUM(Fasering!$D$5:$D$11)</f>
        <v>0</v>
      </c>
      <c r="AH20" s="5">
        <f>($AK$2+(I20+R20)*12*7.57%)*SUM(Fasering!$D$5)</f>
        <v>0</v>
      </c>
      <c r="AI20" s="9">
        <f>($AK$2+(J20+S20)*12*7.57%)*SUM(Fasering!$D$5:$D$6)</f>
        <v>533.91745318957953</v>
      </c>
      <c r="AJ20" s="9">
        <f>($AK$2+(K20+T20)*12*7.57%)*SUM(Fasering!$D$5:$D$7)</f>
        <v>913.38738604902096</v>
      </c>
      <c r="AK20" s="9">
        <f>($AK$2+(L20+U20)*12*7.57%)*SUM(Fasering!$D$5:$D$8)</f>
        <v>1346.179675776244</v>
      </c>
      <c r="AL20" s="9">
        <f>($AK$2+(M20+V20)*12*7.57%)*SUM(Fasering!$D$5:$D$9)</f>
        <v>1832.2943223712498</v>
      </c>
      <c r="AM20" s="9">
        <f>($AK$2+(N20+W20)*12*7.57%)*SUM(Fasering!$D$5:$D$10)</f>
        <v>2370.4588651101776</v>
      </c>
      <c r="AN20" s="86">
        <f>($AK$2+(O20+X20)*12*7.57%)*SUM(Fasering!$D$5:$D$11)</f>
        <v>2963.0983561472003</v>
      </c>
      <c r="AO20" s="5">
        <f>($AK$2+(I20+AA20)*12*7.57%)*SUM(Fasering!$D$5)</f>
        <v>0</v>
      </c>
      <c r="AP20" s="9">
        <f>($AK$2+(J20+AB20)*12*7.57%)*SUM(Fasering!$D$5:$D$6)</f>
        <v>533.91745318957953</v>
      </c>
      <c r="AQ20" s="9">
        <f>($AK$2+(K20+AC20)*12*7.57%)*SUM(Fasering!$D$5:$D$7)</f>
        <v>913.38738604902096</v>
      </c>
      <c r="AR20" s="9">
        <f>($AK$2+(L20+AD20)*12*7.57%)*SUM(Fasering!$D$5:$D$8)</f>
        <v>1346.179675776244</v>
      </c>
      <c r="AS20" s="9">
        <f>($AK$2+(M20+AE20)*12*7.57%)*SUM(Fasering!$D$5:$D$9)</f>
        <v>1832.2943223712498</v>
      </c>
      <c r="AT20" s="9">
        <f>($AK$2+(N20+AF20)*12*7.57%)*SUM(Fasering!$D$5:$D$10)</f>
        <v>2370.4588651101776</v>
      </c>
      <c r="AU20" s="86">
        <f>($AK$2+(O20+AG20)*12*7.57%)*SUM(Fasering!$D$5:$D$11)</f>
        <v>2963.0983561472003</v>
      </c>
    </row>
    <row r="21" spans="1:47" x14ac:dyDescent="0.3">
      <c r="A21" s="32">
        <f t="shared" si="6"/>
        <v>13</v>
      </c>
      <c r="B21" s="125">
        <v>35288.159999999996</v>
      </c>
      <c r="C21" s="126"/>
      <c r="D21" s="125">
        <f t="shared" si="0"/>
        <v>37447.795391999993</v>
      </c>
      <c r="E21" s="127">
        <f t="shared" si="1"/>
        <v>928.30659947099502</v>
      </c>
      <c r="F21" s="125">
        <f t="shared" si="2"/>
        <v>3120.6496159999997</v>
      </c>
      <c r="G21" s="127">
        <f t="shared" si="3"/>
        <v>77.35888328924959</v>
      </c>
      <c r="H21" s="45">
        <f>'L4'!$H$10</f>
        <v>1674.41</v>
      </c>
      <c r="I21" s="45">
        <f>GEW!$E$12+($F21-GEW!$E$12)*SUM(Fasering!$D$5)</f>
        <v>1786.2247433333332</v>
      </c>
      <c r="J21" s="45">
        <f>GEW!$E$12+($F21-GEW!$E$12)*SUM(Fasering!$D$5:$D$6)</f>
        <v>2131.258565811655</v>
      </c>
      <c r="K21" s="45">
        <f>GEW!$E$12+($F21-GEW!$E$12)*SUM(Fasering!$D$5:$D$7)</f>
        <v>2329.2257823816281</v>
      </c>
      <c r="L21" s="45">
        <f>GEW!$E$12+($F21-GEW!$E$12)*SUM(Fasering!$D$5:$D$8)</f>
        <v>2527.192998951602</v>
      </c>
      <c r="M21" s="45">
        <f>GEW!$E$12+($F21-GEW!$E$12)*SUM(Fasering!$D$5:$D$9)</f>
        <v>2725.1602155215751</v>
      </c>
      <c r="N21" s="45">
        <f>GEW!$E$12+($F21-GEW!$E$12)*SUM(Fasering!$D$5:$D$10)</f>
        <v>2922.6823994300266</v>
      </c>
      <c r="O21" s="98">
        <f>GEW!$E$12+($F21-GEW!$E$12)*SUM(Fasering!$D$5:$D$11)</f>
        <v>3120.6496159999997</v>
      </c>
      <c r="P21" s="125">
        <f>((B21&lt;19968.2*1.2434)*913.03+(B21&gt;19968.2*1.2434)*(B21&lt;20424.71*1.2434)*(20424.71-B21/1.2434+456.51)+(B21&gt;20424.71*1.2434)*(B21&lt;22659.62*1.2434)*456.51+(B21&gt;22659.62*1.2434)*(B21&lt;23116.13*1.2434)*(23116.13-B21/1.2434))/12*Inhoud!$C$4</f>
        <v>0</v>
      </c>
      <c r="Q21" s="127">
        <f t="shared" si="7"/>
        <v>0</v>
      </c>
      <c r="R21" s="45">
        <f>$P21*SUM(Fasering!$D$5)</f>
        <v>0</v>
      </c>
      <c r="S21" s="45">
        <f>$P21*SUM(Fasering!$D$5:$D$6)</f>
        <v>0</v>
      </c>
      <c r="T21" s="45">
        <f>$P21*SUM(Fasering!$D$5:$D$7)</f>
        <v>0</v>
      </c>
      <c r="U21" s="45">
        <f>$P21*SUM(Fasering!$D$5:$D$8)</f>
        <v>0</v>
      </c>
      <c r="V21" s="45">
        <f>$P21*SUM(Fasering!$D$5:$D$9)</f>
        <v>0</v>
      </c>
      <c r="W21" s="45">
        <f>$P21*SUM(Fasering!$D$5:$D$10)</f>
        <v>0</v>
      </c>
      <c r="X21" s="98">
        <f>$P21*SUM(Fasering!$D$5:$D$11)</f>
        <v>0</v>
      </c>
      <c r="Y21" s="125">
        <f>((B21&lt;19968.2*1.2434)*456.51+(B21&gt;19968.2*1.2434)*(B21&lt;20196.46*1.2434)*(20196.46-B21/1.2434+228.26)+(B21&gt;20196.46*1.2434)*(B21&lt;22659.62*1.2434)*228.26+(B21&gt;22659.62*1.2434)*(B21&lt;22887.88*1.2434)*(22887.88-B21/1.2434))/12*Inhoud!$C$4</f>
        <v>0</v>
      </c>
      <c r="Z21" s="127">
        <f t="shared" si="8"/>
        <v>0</v>
      </c>
      <c r="AA21" s="97">
        <f>$Y21*SUM(Fasering!$D$5)</f>
        <v>0</v>
      </c>
      <c r="AB21" s="45">
        <f>$Y21*SUM(Fasering!$D$5:$D$6)</f>
        <v>0</v>
      </c>
      <c r="AC21" s="45">
        <f>$Y21*SUM(Fasering!$D$5:$D$7)</f>
        <v>0</v>
      </c>
      <c r="AD21" s="45">
        <f>$Y21*SUM(Fasering!$D$5:$D$8)</f>
        <v>0</v>
      </c>
      <c r="AE21" s="45">
        <f>$Y21*SUM(Fasering!$D$5:$D$9)</f>
        <v>0</v>
      </c>
      <c r="AF21" s="45">
        <f>$Y21*SUM(Fasering!$D$5:$D$10)</f>
        <v>0</v>
      </c>
      <c r="AG21" s="98">
        <f>$Y21*SUM(Fasering!$D$5:$D$11)</f>
        <v>0</v>
      </c>
      <c r="AH21" s="5">
        <f>($AK$2+(I21+R21)*12*7.57%)*SUM(Fasering!$D$5)</f>
        <v>0</v>
      </c>
      <c r="AI21" s="9">
        <f>($AK$2+(J21+S21)*12*7.57%)*SUM(Fasering!$D$5:$D$6)</f>
        <v>533.97158951018412</v>
      </c>
      <c r="AJ21" s="9">
        <f>($AK$2+(K21+T21)*12*7.57%)*SUM(Fasering!$D$5:$D$7)</f>
        <v>913.52146688763014</v>
      </c>
      <c r="AK21" s="9">
        <f>($AK$2+(L21+U21)*12*7.57%)*SUM(Fasering!$D$5:$D$8)</f>
        <v>1346.4293447644211</v>
      </c>
      <c r="AL21" s="9">
        <f>($AK$2+(M21+V21)*12*7.57%)*SUM(Fasering!$D$5:$D$9)</f>
        <v>1832.695223140556</v>
      </c>
      <c r="AM21" s="9">
        <f>($AK$2+(N21+W21)*12*7.57%)*SUM(Fasering!$D$5:$D$10)</f>
        <v>2371.0461812204312</v>
      </c>
      <c r="AN21" s="86">
        <f>($AK$2+(O21+X21)*12*7.57%)*SUM(Fasering!$D$5:$D$11)</f>
        <v>2963.9081111744003</v>
      </c>
      <c r="AO21" s="5">
        <f>($AK$2+(I21+AA21)*12*7.57%)*SUM(Fasering!$D$5)</f>
        <v>0</v>
      </c>
      <c r="AP21" s="9">
        <f>($AK$2+(J21+AB21)*12*7.57%)*SUM(Fasering!$D$5:$D$6)</f>
        <v>533.97158951018412</v>
      </c>
      <c r="AQ21" s="9">
        <f>($AK$2+(K21+AC21)*12*7.57%)*SUM(Fasering!$D$5:$D$7)</f>
        <v>913.52146688763014</v>
      </c>
      <c r="AR21" s="9">
        <f>($AK$2+(L21+AD21)*12*7.57%)*SUM(Fasering!$D$5:$D$8)</f>
        <v>1346.4293447644211</v>
      </c>
      <c r="AS21" s="9">
        <f>($AK$2+(M21+AE21)*12*7.57%)*SUM(Fasering!$D$5:$D$9)</f>
        <v>1832.695223140556</v>
      </c>
      <c r="AT21" s="9">
        <f>($AK$2+(N21+AF21)*12*7.57%)*SUM(Fasering!$D$5:$D$10)</f>
        <v>2371.0461812204312</v>
      </c>
      <c r="AU21" s="86">
        <f>($AK$2+(O21+AG21)*12*7.57%)*SUM(Fasering!$D$5:$D$11)</f>
        <v>2963.9081111744003</v>
      </c>
    </row>
    <row r="22" spans="1:47" x14ac:dyDescent="0.3">
      <c r="A22" s="32">
        <f t="shared" si="6"/>
        <v>14</v>
      </c>
      <c r="B22" s="125">
        <v>36695.760000000002</v>
      </c>
      <c r="C22" s="126"/>
      <c r="D22" s="125">
        <f t="shared" si="0"/>
        <v>38941.540512</v>
      </c>
      <c r="E22" s="127">
        <f t="shared" si="1"/>
        <v>965.33557376195779</v>
      </c>
      <c r="F22" s="125">
        <f t="shared" si="2"/>
        <v>3245.1283759999997</v>
      </c>
      <c r="G22" s="127">
        <f t="shared" si="3"/>
        <v>80.444631146829806</v>
      </c>
      <c r="H22" s="45">
        <f>'L4'!$H$10</f>
        <v>1674.41</v>
      </c>
      <c r="I22" s="45">
        <f>GEW!$E$12+($F22-GEW!$E$12)*SUM(Fasering!$D$5)</f>
        <v>1786.2247433333332</v>
      </c>
      <c r="J22" s="45">
        <f>GEW!$E$12+($F22-GEW!$E$12)*SUM(Fasering!$D$5:$D$6)</f>
        <v>2163.4442536386009</v>
      </c>
      <c r="K22" s="45">
        <f>GEW!$E$12+($F22-GEW!$E$12)*SUM(Fasering!$D$5:$D$7)</f>
        <v>2379.878387413165</v>
      </c>
      <c r="L22" s="45">
        <f>GEW!$E$12+($F22-GEW!$E$12)*SUM(Fasering!$D$5:$D$8)</f>
        <v>2596.3125211877291</v>
      </c>
      <c r="M22" s="45">
        <f>GEW!$E$12+($F22-GEW!$E$12)*SUM(Fasering!$D$5:$D$9)</f>
        <v>2812.7466549622932</v>
      </c>
      <c r="N22" s="45">
        <f>GEW!$E$12+($F22-GEW!$E$12)*SUM(Fasering!$D$5:$D$10)</f>
        <v>3028.694242225436</v>
      </c>
      <c r="O22" s="98">
        <f>GEW!$E$12+($F22-GEW!$E$12)*SUM(Fasering!$D$5:$D$11)</f>
        <v>3245.1283759999997</v>
      </c>
      <c r="P22" s="125">
        <f>((B22&lt;19968.2*1.2434)*913.03+(B22&gt;19968.2*1.2434)*(B22&lt;20424.71*1.2434)*(20424.71-B22/1.2434+456.51)+(B22&gt;20424.71*1.2434)*(B22&lt;22659.62*1.2434)*456.51+(B22&gt;22659.62*1.2434)*(B22&lt;23116.13*1.2434)*(23116.13-B22/1.2434))/12*Inhoud!$C$4</f>
        <v>0</v>
      </c>
      <c r="Q22" s="127">
        <f t="shared" si="7"/>
        <v>0</v>
      </c>
      <c r="R22" s="45">
        <f>$P22*SUM(Fasering!$D$5)</f>
        <v>0</v>
      </c>
      <c r="S22" s="45">
        <f>$P22*SUM(Fasering!$D$5:$D$6)</f>
        <v>0</v>
      </c>
      <c r="T22" s="45">
        <f>$P22*SUM(Fasering!$D$5:$D$7)</f>
        <v>0</v>
      </c>
      <c r="U22" s="45">
        <f>$P22*SUM(Fasering!$D$5:$D$8)</f>
        <v>0</v>
      </c>
      <c r="V22" s="45">
        <f>$P22*SUM(Fasering!$D$5:$D$9)</f>
        <v>0</v>
      </c>
      <c r="W22" s="45">
        <f>$P22*SUM(Fasering!$D$5:$D$10)</f>
        <v>0</v>
      </c>
      <c r="X22" s="98">
        <f>$P22*SUM(Fasering!$D$5:$D$11)</f>
        <v>0</v>
      </c>
      <c r="Y22" s="125">
        <f>((B22&lt;19968.2*1.2434)*456.51+(B22&gt;19968.2*1.2434)*(B22&lt;20196.46*1.2434)*(20196.46-B22/1.2434+228.26)+(B22&gt;20196.46*1.2434)*(B22&lt;22659.62*1.2434)*228.26+(B22&gt;22659.62*1.2434)*(B22&lt;22887.88*1.2434)*(22887.88-B22/1.2434))/12*Inhoud!$C$4</f>
        <v>0</v>
      </c>
      <c r="Z22" s="127">
        <f t="shared" si="8"/>
        <v>0</v>
      </c>
      <c r="AA22" s="97">
        <f>$Y22*SUM(Fasering!$D$5)</f>
        <v>0</v>
      </c>
      <c r="AB22" s="45">
        <f>$Y22*SUM(Fasering!$D$5:$D$6)</f>
        <v>0</v>
      </c>
      <c r="AC22" s="45">
        <f>$Y22*SUM(Fasering!$D$5:$D$7)</f>
        <v>0</v>
      </c>
      <c r="AD22" s="45">
        <f>$Y22*SUM(Fasering!$D$5:$D$8)</f>
        <v>0</v>
      </c>
      <c r="AE22" s="45">
        <f>$Y22*SUM(Fasering!$D$5:$D$9)</f>
        <v>0</v>
      </c>
      <c r="AF22" s="45">
        <f>$Y22*SUM(Fasering!$D$5:$D$10)</f>
        <v>0</v>
      </c>
      <c r="AG22" s="98">
        <f>$Y22*SUM(Fasering!$D$5:$D$11)</f>
        <v>0</v>
      </c>
      <c r="AH22" s="5">
        <f>($AK$2+(I22+R22)*12*7.57%)*SUM(Fasering!$D$5)</f>
        <v>0</v>
      </c>
      <c r="AI22" s="9">
        <f>($AK$2+(J22+S22)*12*7.57%)*SUM(Fasering!$D$5:$D$6)</f>
        <v>541.53133999461829</v>
      </c>
      <c r="AJ22" s="9">
        <f>($AK$2+(K22+T22)*12*7.57%)*SUM(Fasering!$D$5:$D$7)</f>
        <v>932.2448982791642</v>
      </c>
      <c r="AK22" s="9">
        <f>($AK$2+(L22+U22)*12*7.57%)*SUM(Fasering!$D$5:$D$8)</f>
        <v>1381.2938356133845</v>
      </c>
      <c r="AL22" s="9">
        <f>($AK$2+(M22+V22)*12*7.57%)*SUM(Fasering!$D$5:$D$9)</f>
        <v>1888.678151997279</v>
      </c>
      <c r="AM22" s="9">
        <f>($AK$2+(N22+W22)*12*7.57%)*SUM(Fasering!$D$5:$D$10)</f>
        <v>2453.0606809022961</v>
      </c>
      <c r="AN22" s="86">
        <f>($AK$2+(O22+X22)*12*7.57%)*SUM(Fasering!$D$5:$D$11)</f>
        <v>3076.9846167583996</v>
      </c>
      <c r="AO22" s="5">
        <f>($AK$2+(I22+AA22)*12*7.57%)*SUM(Fasering!$D$5)</f>
        <v>0</v>
      </c>
      <c r="AP22" s="9">
        <f>($AK$2+(J22+AB22)*12*7.57%)*SUM(Fasering!$D$5:$D$6)</f>
        <v>541.53133999461829</v>
      </c>
      <c r="AQ22" s="9">
        <f>($AK$2+(K22+AC22)*12*7.57%)*SUM(Fasering!$D$5:$D$7)</f>
        <v>932.2448982791642</v>
      </c>
      <c r="AR22" s="9">
        <f>($AK$2+(L22+AD22)*12*7.57%)*SUM(Fasering!$D$5:$D$8)</f>
        <v>1381.2938356133845</v>
      </c>
      <c r="AS22" s="9">
        <f>($AK$2+(M22+AE22)*12*7.57%)*SUM(Fasering!$D$5:$D$9)</f>
        <v>1888.678151997279</v>
      </c>
      <c r="AT22" s="9">
        <f>($AK$2+(N22+AF22)*12*7.57%)*SUM(Fasering!$D$5:$D$10)</f>
        <v>2453.0606809022961</v>
      </c>
      <c r="AU22" s="86">
        <f>($AK$2+(O22+AG22)*12*7.57%)*SUM(Fasering!$D$5:$D$11)</f>
        <v>3076.9846167583996</v>
      </c>
    </row>
    <row r="23" spans="1:47" x14ac:dyDescent="0.3">
      <c r="A23" s="32">
        <f t="shared" si="6"/>
        <v>15</v>
      </c>
      <c r="B23" s="125">
        <v>36705.840000000004</v>
      </c>
      <c r="C23" s="126"/>
      <c r="D23" s="125">
        <f t="shared" si="0"/>
        <v>38952.237408000001</v>
      </c>
      <c r="E23" s="127">
        <f t="shared" si="1"/>
        <v>965.60074288731505</v>
      </c>
      <c r="F23" s="125">
        <f t="shared" si="2"/>
        <v>3246.0197840000001</v>
      </c>
      <c r="G23" s="127">
        <f t="shared" si="3"/>
        <v>80.466728573942916</v>
      </c>
      <c r="H23" s="45">
        <f>'L4'!$H$10</f>
        <v>1674.41</v>
      </c>
      <c r="I23" s="45">
        <f>GEW!$E$12+($F23-GEW!$E$12)*SUM(Fasering!$D$5)</f>
        <v>1786.2247433333332</v>
      </c>
      <c r="J23" s="45">
        <f>GEW!$E$12+($F23-GEW!$E$12)*SUM(Fasering!$D$5:$D$6)</f>
        <v>2163.6747393826304</v>
      </c>
      <c r="K23" s="45">
        <f>GEW!$E$12+($F23-GEW!$E$12)*SUM(Fasering!$D$5:$D$7)</f>
        <v>2380.241117065565</v>
      </c>
      <c r="L23" s="45">
        <f>GEW!$E$12+($F23-GEW!$E$12)*SUM(Fasering!$D$5:$D$8)</f>
        <v>2596.8074947484997</v>
      </c>
      <c r="M23" s="45">
        <f>GEW!$E$12+($F23-GEW!$E$12)*SUM(Fasering!$D$5:$D$9)</f>
        <v>2813.3738724314344</v>
      </c>
      <c r="N23" s="45">
        <f>GEW!$E$12+($F23-GEW!$E$12)*SUM(Fasering!$D$5:$D$10)</f>
        <v>3029.4534063170659</v>
      </c>
      <c r="O23" s="98">
        <f>GEW!$E$12+($F23-GEW!$E$12)*SUM(Fasering!$D$5:$D$11)</f>
        <v>3246.0197840000001</v>
      </c>
      <c r="P23" s="125">
        <f>((B23&lt;19968.2*1.2434)*913.03+(B23&gt;19968.2*1.2434)*(B23&lt;20424.71*1.2434)*(20424.71-B23/1.2434+456.51)+(B23&gt;20424.71*1.2434)*(B23&lt;22659.62*1.2434)*456.51+(B23&gt;22659.62*1.2434)*(B23&lt;23116.13*1.2434)*(23116.13-B23/1.2434))/12*Inhoud!$C$4</f>
        <v>0</v>
      </c>
      <c r="Q23" s="127">
        <f t="shared" si="7"/>
        <v>0</v>
      </c>
      <c r="R23" s="45">
        <f>$P23*SUM(Fasering!$D$5)</f>
        <v>0</v>
      </c>
      <c r="S23" s="45">
        <f>$P23*SUM(Fasering!$D$5:$D$6)</f>
        <v>0</v>
      </c>
      <c r="T23" s="45">
        <f>$P23*SUM(Fasering!$D$5:$D$7)</f>
        <v>0</v>
      </c>
      <c r="U23" s="45">
        <f>$P23*SUM(Fasering!$D$5:$D$8)</f>
        <v>0</v>
      </c>
      <c r="V23" s="45">
        <f>$P23*SUM(Fasering!$D$5:$D$9)</f>
        <v>0</v>
      </c>
      <c r="W23" s="45">
        <f>$P23*SUM(Fasering!$D$5:$D$10)</f>
        <v>0</v>
      </c>
      <c r="X23" s="98">
        <f>$P23*SUM(Fasering!$D$5:$D$11)</f>
        <v>0</v>
      </c>
      <c r="Y23" s="125">
        <f>((B23&lt;19968.2*1.2434)*456.51+(B23&gt;19968.2*1.2434)*(B23&lt;20196.46*1.2434)*(20196.46-B23/1.2434+228.26)+(B23&gt;20196.46*1.2434)*(B23&lt;22659.62*1.2434)*228.26+(B23&gt;22659.62*1.2434)*(B23&lt;22887.88*1.2434)*(22887.88-B23/1.2434))/12*Inhoud!$C$4</f>
        <v>0</v>
      </c>
      <c r="Z23" s="127">
        <f t="shared" si="8"/>
        <v>0</v>
      </c>
      <c r="AA23" s="97">
        <f>$Y23*SUM(Fasering!$D$5)</f>
        <v>0</v>
      </c>
      <c r="AB23" s="45">
        <f>$Y23*SUM(Fasering!$D$5:$D$6)</f>
        <v>0</v>
      </c>
      <c r="AC23" s="45">
        <f>$Y23*SUM(Fasering!$D$5:$D$7)</f>
        <v>0</v>
      </c>
      <c r="AD23" s="45">
        <f>$Y23*SUM(Fasering!$D$5:$D$8)</f>
        <v>0</v>
      </c>
      <c r="AE23" s="45">
        <f>$Y23*SUM(Fasering!$D$5:$D$9)</f>
        <v>0</v>
      </c>
      <c r="AF23" s="45">
        <f>$Y23*SUM(Fasering!$D$5:$D$10)</f>
        <v>0</v>
      </c>
      <c r="AG23" s="98">
        <f>$Y23*SUM(Fasering!$D$5:$D$11)</f>
        <v>0</v>
      </c>
      <c r="AH23" s="5">
        <f>($AK$2+(I23+R23)*12*7.57%)*SUM(Fasering!$D$5)</f>
        <v>0</v>
      </c>
      <c r="AI23" s="9">
        <f>($AK$2+(J23+S23)*12*7.57%)*SUM(Fasering!$D$5:$D$6)</f>
        <v>541.58547631522299</v>
      </c>
      <c r="AJ23" s="9">
        <f>($AK$2+(K23+T23)*12*7.57%)*SUM(Fasering!$D$5:$D$7)</f>
        <v>932.37897911777384</v>
      </c>
      <c r="AK23" s="9">
        <f>($AK$2+(L23+U23)*12*7.57%)*SUM(Fasering!$D$5:$D$8)</f>
        <v>1381.5435046015614</v>
      </c>
      <c r="AL23" s="9">
        <f>($AK$2+(M23+V23)*12*7.57%)*SUM(Fasering!$D$5:$D$9)</f>
        <v>1889.0790527665854</v>
      </c>
      <c r="AM23" s="9">
        <f>($AK$2+(N23+W23)*12*7.57%)*SUM(Fasering!$D$5:$D$10)</f>
        <v>2453.6479970125501</v>
      </c>
      <c r="AN23" s="86">
        <f>($AK$2+(O23+X23)*12*7.57%)*SUM(Fasering!$D$5:$D$11)</f>
        <v>3077.7943717856001</v>
      </c>
      <c r="AO23" s="5">
        <f>($AK$2+(I23+AA23)*12*7.57%)*SUM(Fasering!$D$5)</f>
        <v>0</v>
      </c>
      <c r="AP23" s="9">
        <f>($AK$2+(J23+AB23)*12*7.57%)*SUM(Fasering!$D$5:$D$6)</f>
        <v>541.58547631522299</v>
      </c>
      <c r="AQ23" s="9">
        <f>($AK$2+(K23+AC23)*12*7.57%)*SUM(Fasering!$D$5:$D$7)</f>
        <v>932.37897911777384</v>
      </c>
      <c r="AR23" s="9">
        <f>($AK$2+(L23+AD23)*12*7.57%)*SUM(Fasering!$D$5:$D$8)</f>
        <v>1381.5435046015614</v>
      </c>
      <c r="AS23" s="9">
        <f>($AK$2+(M23+AE23)*12*7.57%)*SUM(Fasering!$D$5:$D$9)</f>
        <v>1889.0790527665854</v>
      </c>
      <c r="AT23" s="9">
        <f>($AK$2+(N23+AF23)*12*7.57%)*SUM(Fasering!$D$5:$D$10)</f>
        <v>2453.6479970125501</v>
      </c>
      <c r="AU23" s="86">
        <f>($AK$2+(O23+AG23)*12*7.57%)*SUM(Fasering!$D$5:$D$11)</f>
        <v>3077.7943717856001</v>
      </c>
    </row>
    <row r="24" spans="1:47" x14ac:dyDescent="0.3">
      <c r="A24" s="32">
        <f t="shared" si="6"/>
        <v>16</v>
      </c>
      <c r="B24" s="125">
        <v>38712.840000000004</v>
      </c>
      <c r="C24" s="126"/>
      <c r="D24" s="125">
        <f t="shared" si="0"/>
        <v>41082.065807999999</v>
      </c>
      <c r="E24" s="127">
        <f t="shared" si="1"/>
        <v>1018.3978098111299</v>
      </c>
      <c r="F24" s="125">
        <f t="shared" si="2"/>
        <v>3423.5054839999998</v>
      </c>
      <c r="G24" s="127">
        <f t="shared" si="3"/>
        <v>84.866484150927491</v>
      </c>
      <c r="H24" s="45">
        <f>'L4'!$H$10</f>
        <v>1674.41</v>
      </c>
      <c r="I24" s="45">
        <f>GEW!$E$12+($F24-GEW!$E$12)*SUM(Fasering!$D$5)</f>
        <v>1786.2247433333332</v>
      </c>
      <c r="J24" s="45">
        <f>GEW!$E$12+($F24-GEW!$E$12)*SUM(Fasering!$D$5:$D$6)</f>
        <v>2209.5660973456033</v>
      </c>
      <c r="K24" s="45">
        <f>GEW!$E$12+($F24-GEW!$E$12)*SUM(Fasering!$D$5:$D$7)</f>
        <v>2452.4631817844438</v>
      </c>
      <c r="L24" s="45">
        <f>GEW!$E$12+($F24-GEW!$E$12)*SUM(Fasering!$D$5:$D$8)</f>
        <v>2695.3602662232847</v>
      </c>
      <c r="M24" s="45">
        <f>GEW!$E$12+($F24-GEW!$E$12)*SUM(Fasering!$D$5:$D$9)</f>
        <v>2938.2573506621256</v>
      </c>
      <c r="N24" s="45">
        <f>GEW!$E$12+($F24-GEW!$E$12)*SUM(Fasering!$D$5:$D$10)</f>
        <v>3180.6083995611593</v>
      </c>
      <c r="O24" s="98">
        <f>GEW!$E$12+($F24-GEW!$E$12)*SUM(Fasering!$D$5:$D$11)</f>
        <v>3423.5054839999998</v>
      </c>
      <c r="P24" s="125">
        <f>((B24&lt;19968.2*1.2434)*913.03+(B24&gt;19968.2*1.2434)*(B24&lt;20424.71*1.2434)*(20424.71-B24/1.2434+456.51)+(B24&gt;20424.71*1.2434)*(B24&lt;22659.62*1.2434)*456.51+(B24&gt;22659.62*1.2434)*(B24&lt;23116.13*1.2434)*(23116.13-B24/1.2434))/12*Inhoud!$C$4</f>
        <v>0</v>
      </c>
      <c r="Q24" s="127">
        <f t="shared" si="7"/>
        <v>0</v>
      </c>
      <c r="R24" s="45">
        <f>$P24*SUM(Fasering!$D$5)</f>
        <v>0</v>
      </c>
      <c r="S24" s="45">
        <f>$P24*SUM(Fasering!$D$5:$D$6)</f>
        <v>0</v>
      </c>
      <c r="T24" s="45">
        <f>$P24*SUM(Fasering!$D$5:$D$7)</f>
        <v>0</v>
      </c>
      <c r="U24" s="45">
        <f>$P24*SUM(Fasering!$D$5:$D$8)</f>
        <v>0</v>
      </c>
      <c r="V24" s="45">
        <f>$P24*SUM(Fasering!$D$5:$D$9)</f>
        <v>0</v>
      </c>
      <c r="W24" s="45">
        <f>$P24*SUM(Fasering!$D$5:$D$10)</f>
        <v>0</v>
      </c>
      <c r="X24" s="98">
        <f>$P24*SUM(Fasering!$D$5:$D$11)</f>
        <v>0</v>
      </c>
      <c r="Y24" s="125">
        <f>((B24&lt;19968.2*1.2434)*456.51+(B24&gt;19968.2*1.2434)*(B24&lt;20196.46*1.2434)*(20196.46-B24/1.2434+228.26)+(B24&gt;20196.46*1.2434)*(B24&lt;22659.62*1.2434)*228.26+(B24&gt;22659.62*1.2434)*(B24&lt;22887.88*1.2434)*(22887.88-B24/1.2434))/12*Inhoud!$C$4</f>
        <v>0</v>
      </c>
      <c r="Z24" s="127">
        <f t="shared" si="8"/>
        <v>0</v>
      </c>
      <c r="AA24" s="97">
        <f>$Y24*SUM(Fasering!$D$5)</f>
        <v>0</v>
      </c>
      <c r="AB24" s="45">
        <f>$Y24*SUM(Fasering!$D$5:$D$6)</f>
        <v>0</v>
      </c>
      <c r="AC24" s="45">
        <f>$Y24*SUM(Fasering!$D$5:$D$7)</f>
        <v>0</v>
      </c>
      <c r="AD24" s="45">
        <f>$Y24*SUM(Fasering!$D$5:$D$8)</f>
        <v>0</v>
      </c>
      <c r="AE24" s="45">
        <f>$Y24*SUM(Fasering!$D$5:$D$9)</f>
        <v>0</v>
      </c>
      <c r="AF24" s="45">
        <f>$Y24*SUM(Fasering!$D$5:$D$10)</f>
        <v>0</v>
      </c>
      <c r="AG24" s="98">
        <f>$Y24*SUM(Fasering!$D$5:$D$11)</f>
        <v>0</v>
      </c>
      <c r="AH24" s="5">
        <f>($AK$2+(I24+R24)*12*7.57%)*SUM(Fasering!$D$5)</f>
        <v>0</v>
      </c>
      <c r="AI24" s="9">
        <f>($AK$2+(J24+S24)*12*7.57%)*SUM(Fasering!$D$5:$D$6)</f>
        <v>552.36440443561185</v>
      </c>
      <c r="AJ24" s="9">
        <f>($AK$2+(K24+T24)*12*7.57%)*SUM(Fasering!$D$5:$D$7)</f>
        <v>959.07543180519099</v>
      </c>
      <c r="AK24" s="9">
        <f>($AK$2+(L24+U24)*12*7.57%)*SUM(Fasering!$D$5:$D$8)</f>
        <v>1431.254383497462</v>
      </c>
      <c r="AL24" s="9">
        <f>($AK$2+(M24+V24)*12*7.57%)*SUM(Fasering!$D$5:$D$9)</f>
        <v>1968.9012595124243</v>
      </c>
      <c r="AM24" s="9">
        <f>($AK$2+(N24+W24)*12*7.57%)*SUM(Fasering!$D$5:$D$10)</f>
        <v>2570.5868296791473</v>
      </c>
      <c r="AN24" s="86">
        <f>($AK$2+(O24+X24)*12*7.57%)*SUM(Fasering!$D$5:$D$11)</f>
        <v>3239.0223816656003</v>
      </c>
      <c r="AO24" s="5">
        <f>($AK$2+(I24+AA24)*12*7.57%)*SUM(Fasering!$D$5)</f>
        <v>0</v>
      </c>
      <c r="AP24" s="9">
        <f>($AK$2+(J24+AB24)*12*7.57%)*SUM(Fasering!$D$5:$D$6)</f>
        <v>552.36440443561185</v>
      </c>
      <c r="AQ24" s="9">
        <f>($AK$2+(K24+AC24)*12*7.57%)*SUM(Fasering!$D$5:$D$7)</f>
        <v>959.07543180519099</v>
      </c>
      <c r="AR24" s="9">
        <f>($AK$2+(L24+AD24)*12*7.57%)*SUM(Fasering!$D$5:$D$8)</f>
        <v>1431.254383497462</v>
      </c>
      <c r="AS24" s="9">
        <f>($AK$2+(M24+AE24)*12*7.57%)*SUM(Fasering!$D$5:$D$9)</f>
        <v>1968.9012595124243</v>
      </c>
      <c r="AT24" s="9">
        <f>($AK$2+(N24+AF24)*12*7.57%)*SUM(Fasering!$D$5:$D$10)</f>
        <v>2570.5868296791473</v>
      </c>
      <c r="AU24" s="86">
        <f>($AK$2+(O24+AG24)*12*7.57%)*SUM(Fasering!$D$5:$D$11)</f>
        <v>3239.0223816656003</v>
      </c>
    </row>
    <row r="25" spans="1:47" x14ac:dyDescent="0.3">
      <c r="A25" s="32">
        <f t="shared" si="6"/>
        <v>17</v>
      </c>
      <c r="B25" s="125">
        <v>39533.879999999997</v>
      </c>
      <c r="C25" s="126"/>
      <c r="D25" s="125">
        <f t="shared" si="0"/>
        <v>41953.353455999997</v>
      </c>
      <c r="E25" s="127">
        <f t="shared" si="1"/>
        <v>1039.9964664265403</v>
      </c>
      <c r="F25" s="125">
        <f t="shared" si="2"/>
        <v>3496.1127879999995</v>
      </c>
      <c r="G25" s="127">
        <f t="shared" si="3"/>
        <v>86.66637220221169</v>
      </c>
      <c r="H25" s="45">
        <f>'L4'!$H$10</f>
        <v>1674.41</v>
      </c>
      <c r="I25" s="45">
        <f>GEW!$E$12+($F25-GEW!$E$12)*SUM(Fasering!$D$5)</f>
        <v>1786.2247433333332</v>
      </c>
      <c r="J25" s="45">
        <f>GEW!$E$12+($F25-GEW!$E$12)*SUM(Fasering!$D$5:$D$6)</f>
        <v>2228.3397099723693</v>
      </c>
      <c r="K25" s="45">
        <f>GEW!$E$12+($F25-GEW!$E$12)*SUM(Fasering!$D$5:$D$7)</f>
        <v>2482.0083756144331</v>
      </c>
      <c r="L25" s="45">
        <f>GEW!$E$12+($F25-GEW!$E$12)*SUM(Fasering!$D$5:$D$8)</f>
        <v>2735.677041256497</v>
      </c>
      <c r="M25" s="45">
        <f>GEW!$E$12+($F25-GEW!$E$12)*SUM(Fasering!$D$5:$D$9)</f>
        <v>2989.3457068985608</v>
      </c>
      <c r="N25" s="45">
        <f>GEW!$E$12+($F25-GEW!$E$12)*SUM(Fasering!$D$5:$D$10)</f>
        <v>3242.4441223579356</v>
      </c>
      <c r="O25" s="98">
        <f>GEW!$E$12+($F25-GEW!$E$12)*SUM(Fasering!$D$5:$D$11)</f>
        <v>3496.1127879999995</v>
      </c>
      <c r="P25" s="125">
        <f>((B25&lt;19968.2*1.2434)*913.03+(B25&gt;19968.2*1.2434)*(B25&lt;20424.71*1.2434)*(20424.71-B25/1.2434+456.51)+(B25&gt;20424.71*1.2434)*(B25&lt;22659.62*1.2434)*456.51+(B25&gt;22659.62*1.2434)*(B25&lt;23116.13*1.2434)*(23116.13-B25/1.2434))/12*Inhoud!$C$4</f>
        <v>0</v>
      </c>
      <c r="Q25" s="127">
        <f t="shared" si="7"/>
        <v>0</v>
      </c>
      <c r="R25" s="45">
        <f>$P25*SUM(Fasering!$D$5)</f>
        <v>0</v>
      </c>
      <c r="S25" s="45">
        <f>$P25*SUM(Fasering!$D$5:$D$6)</f>
        <v>0</v>
      </c>
      <c r="T25" s="45">
        <f>$P25*SUM(Fasering!$D$5:$D$7)</f>
        <v>0</v>
      </c>
      <c r="U25" s="45">
        <f>$P25*SUM(Fasering!$D$5:$D$8)</f>
        <v>0</v>
      </c>
      <c r="V25" s="45">
        <f>$P25*SUM(Fasering!$D$5:$D$9)</f>
        <v>0</v>
      </c>
      <c r="W25" s="45">
        <f>$P25*SUM(Fasering!$D$5:$D$10)</f>
        <v>0</v>
      </c>
      <c r="X25" s="98">
        <f>$P25*SUM(Fasering!$D$5:$D$11)</f>
        <v>0</v>
      </c>
      <c r="Y25" s="125">
        <f>((B25&lt;19968.2*1.2434)*456.51+(B25&gt;19968.2*1.2434)*(B25&lt;20196.46*1.2434)*(20196.46-B25/1.2434+228.26)+(B25&gt;20196.46*1.2434)*(B25&lt;22659.62*1.2434)*228.26+(B25&gt;22659.62*1.2434)*(B25&lt;22887.88*1.2434)*(22887.88-B25/1.2434))/12*Inhoud!$C$4</f>
        <v>0</v>
      </c>
      <c r="Z25" s="127">
        <f t="shared" si="8"/>
        <v>0</v>
      </c>
      <c r="AA25" s="97">
        <f>$Y25*SUM(Fasering!$D$5)</f>
        <v>0</v>
      </c>
      <c r="AB25" s="45">
        <f>$Y25*SUM(Fasering!$D$5:$D$6)</f>
        <v>0</v>
      </c>
      <c r="AC25" s="45">
        <f>$Y25*SUM(Fasering!$D$5:$D$7)</f>
        <v>0</v>
      </c>
      <c r="AD25" s="45">
        <f>$Y25*SUM(Fasering!$D$5:$D$8)</f>
        <v>0</v>
      </c>
      <c r="AE25" s="45">
        <f>$Y25*SUM(Fasering!$D$5:$D$9)</f>
        <v>0</v>
      </c>
      <c r="AF25" s="45">
        <f>$Y25*SUM(Fasering!$D$5:$D$10)</f>
        <v>0</v>
      </c>
      <c r="AG25" s="98">
        <f>$Y25*SUM(Fasering!$D$5:$D$11)</f>
        <v>0</v>
      </c>
      <c r="AH25" s="5">
        <f>($AK$2+(I25+R25)*12*7.57%)*SUM(Fasering!$D$5)</f>
        <v>0</v>
      </c>
      <c r="AI25" s="9">
        <f>($AK$2+(J25+S25)*12*7.57%)*SUM(Fasering!$D$5:$D$6)</f>
        <v>556.77393664486146</v>
      </c>
      <c r="AJ25" s="9">
        <f>($AK$2+(K25+T25)*12*7.57%)*SUM(Fasering!$D$5:$D$7)</f>
        <v>969.99663535002253</v>
      </c>
      <c r="AK25" s="9">
        <f>($AK$2+(L25+U25)*12*7.57%)*SUM(Fasering!$D$5:$D$8)</f>
        <v>1451.5905170344276</v>
      </c>
      <c r="AL25" s="9">
        <f>($AK$2+(M25+V25)*12*7.57%)*SUM(Fasering!$D$5:$D$9)</f>
        <v>2001.5555816980764</v>
      </c>
      <c r="AM25" s="9">
        <f>($AK$2+(N25+W25)*12*7.57%)*SUM(Fasering!$D$5:$D$10)</f>
        <v>2618.4251252310069</v>
      </c>
      <c r="AN25" s="86">
        <f>($AK$2+(O25+X25)*12*7.57%)*SUM(Fasering!$D$5:$D$11)</f>
        <v>3304.9788566192001</v>
      </c>
      <c r="AO25" s="5">
        <f>($AK$2+(I25+AA25)*12*7.57%)*SUM(Fasering!$D$5)</f>
        <v>0</v>
      </c>
      <c r="AP25" s="9">
        <f>($AK$2+(J25+AB25)*12*7.57%)*SUM(Fasering!$D$5:$D$6)</f>
        <v>556.77393664486146</v>
      </c>
      <c r="AQ25" s="9">
        <f>($AK$2+(K25+AC25)*12*7.57%)*SUM(Fasering!$D$5:$D$7)</f>
        <v>969.99663535002253</v>
      </c>
      <c r="AR25" s="9">
        <f>($AK$2+(L25+AD25)*12*7.57%)*SUM(Fasering!$D$5:$D$8)</f>
        <v>1451.5905170344276</v>
      </c>
      <c r="AS25" s="9">
        <f>($AK$2+(M25+AE25)*12*7.57%)*SUM(Fasering!$D$5:$D$9)</f>
        <v>2001.5555816980764</v>
      </c>
      <c r="AT25" s="9">
        <f>($AK$2+(N25+AF25)*12*7.57%)*SUM(Fasering!$D$5:$D$10)</f>
        <v>2618.4251252310069</v>
      </c>
      <c r="AU25" s="86">
        <f>($AK$2+(O25+AG25)*12*7.57%)*SUM(Fasering!$D$5:$D$11)</f>
        <v>3304.9788566192001</v>
      </c>
    </row>
    <row r="26" spans="1:47" x14ac:dyDescent="0.3">
      <c r="A26" s="32">
        <f t="shared" si="6"/>
        <v>18</v>
      </c>
      <c r="B26" s="125">
        <v>40709.64</v>
      </c>
      <c r="C26" s="126"/>
      <c r="D26" s="125">
        <f t="shared" si="0"/>
        <v>43201.069967999996</v>
      </c>
      <c r="E26" s="127">
        <f t="shared" si="1"/>
        <v>1070.9265508342855</v>
      </c>
      <c r="F26" s="125">
        <f t="shared" si="2"/>
        <v>3600.0891639999995</v>
      </c>
      <c r="G26" s="127">
        <f t="shared" si="3"/>
        <v>89.243879236190466</v>
      </c>
      <c r="H26" s="45">
        <f>'L4'!$H$10</f>
        <v>1674.41</v>
      </c>
      <c r="I26" s="45">
        <f>GEW!$E$12+($F26-GEW!$E$12)*SUM(Fasering!$D$5)</f>
        <v>1786.2247433333332</v>
      </c>
      <c r="J26" s="45">
        <f>GEW!$E$12+($F26-GEW!$E$12)*SUM(Fasering!$D$5:$D$6)</f>
        <v>2255.2242256866416</v>
      </c>
      <c r="K26" s="45">
        <f>GEW!$E$12+($F26-GEW!$E$12)*SUM(Fasering!$D$5:$D$7)</f>
        <v>2524.3181986407753</v>
      </c>
      <c r="L26" s="45">
        <f>GEW!$E$12+($F26-GEW!$E$12)*SUM(Fasering!$D$5:$D$8)</f>
        <v>2793.4121715949095</v>
      </c>
      <c r="M26" s="45">
        <f>GEW!$E$12+($F26-GEW!$E$12)*SUM(Fasering!$D$5:$D$9)</f>
        <v>3062.5061445490433</v>
      </c>
      <c r="N26" s="45">
        <f>GEW!$E$12+($F26-GEW!$E$12)*SUM(Fasering!$D$5:$D$10)</f>
        <v>3330.9951910458658</v>
      </c>
      <c r="O26" s="98">
        <f>GEW!$E$12+($F26-GEW!$E$12)*SUM(Fasering!$D$5:$D$11)</f>
        <v>3600.0891639999995</v>
      </c>
      <c r="P26" s="125">
        <f>((B26&lt;19968.2*1.2434)*913.03+(B26&gt;19968.2*1.2434)*(B26&lt;20424.71*1.2434)*(20424.71-B26/1.2434+456.51)+(B26&gt;20424.71*1.2434)*(B26&lt;22659.62*1.2434)*456.51+(B26&gt;22659.62*1.2434)*(B26&lt;23116.13*1.2434)*(23116.13-B26/1.2434))/12*Inhoud!$C$4</f>
        <v>0</v>
      </c>
      <c r="Q26" s="127">
        <f t="shared" si="7"/>
        <v>0</v>
      </c>
      <c r="R26" s="45">
        <f>$P26*SUM(Fasering!$D$5)</f>
        <v>0</v>
      </c>
      <c r="S26" s="45">
        <f>$P26*SUM(Fasering!$D$5:$D$6)</f>
        <v>0</v>
      </c>
      <c r="T26" s="45">
        <f>$P26*SUM(Fasering!$D$5:$D$7)</f>
        <v>0</v>
      </c>
      <c r="U26" s="45">
        <f>$P26*SUM(Fasering!$D$5:$D$8)</f>
        <v>0</v>
      </c>
      <c r="V26" s="45">
        <f>$P26*SUM(Fasering!$D$5:$D$9)</f>
        <v>0</v>
      </c>
      <c r="W26" s="45">
        <f>$P26*SUM(Fasering!$D$5:$D$10)</f>
        <v>0</v>
      </c>
      <c r="X26" s="98">
        <f>$P26*SUM(Fasering!$D$5:$D$11)</f>
        <v>0</v>
      </c>
      <c r="Y26" s="125">
        <f>((B26&lt;19968.2*1.2434)*456.51+(B26&gt;19968.2*1.2434)*(B26&lt;20196.46*1.2434)*(20196.46-B26/1.2434+228.26)+(B26&gt;20196.46*1.2434)*(B26&lt;22659.62*1.2434)*228.26+(B26&gt;22659.62*1.2434)*(B26&lt;22887.88*1.2434)*(22887.88-B26/1.2434))/12*Inhoud!$C$4</f>
        <v>0</v>
      </c>
      <c r="Z26" s="127">
        <f t="shared" si="8"/>
        <v>0</v>
      </c>
      <c r="AA26" s="97">
        <f>$Y26*SUM(Fasering!$D$5)</f>
        <v>0</v>
      </c>
      <c r="AB26" s="45">
        <f>$Y26*SUM(Fasering!$D$5:$D$6)</f>
        <v>0</v>
      </c>
      <c r="AC26" s="45">
        <f>$Y26*SUM(Fasering!$D$5:$D$7)</f>
        <v>0</v>
      </c>
      <c r="AD26" s="45">
        <f>$Y26*SUM(Fasering!$D$5:$D$8)</f>
        <v>0</v>
      </c>
      <c r="AE26" s="45">
        <f>$Y26*SUM(Fasering!$D$5:$D$9)</f>
        <v>0</v>
      </c>
      <c r="AF26" s="45">
        <f>$Y26*SUM(Fasering!$D$5:$D$10)</f>
        <v>0</v>
      </c>
      <c r="AG26" s="98">
        <f>$Y26*SUM(Fasering!$D$5:$D$11)</f>
        <v>0</v>
      </c>
      <c r="AH26" s="5">
        <f>($AK$2+(I26+R26)*12*7.57%)*SUM(Fasering!$D$5)</f>
        <v>0</v>
      </c>
      <c r="AI26" s="9">
        <f>($AK$2+(J26+S26)*12*7.57%)*SUM(Fasering!$D$5:$D$6)</f>
        <v>563.08855175538895</v>
      </c>
      <c r="AJ26" s="9">
        <f>($AK$2+(K26+T26)*12*7.57%)*SUM(Fasering!$D$5:$D$7)</f>
        <v>985.6362074535391</v>
      </c>
      <c r="AK26" s="9">
        <f>($AK$2+(L26+U26)*12*7.57%)*SUM(Fasering!$D$5:$D$8)</f>
        <v>1480.7126211553266</v>
      </c>
      <c r="AL26" s="9">
        <f>($AK$2+(M26+V26)*12*7.57%)*SUM(Fasering!$D$5:$D$9)</f>
        <v>2048.3177928607511</v>
      </c>
      <c r="AM26" s="9">
        <f>($AK$2+(N26+W26)*12*7.57%)*SUM(Fasering!$D$5:$D$10)</f>
        <v>2686.9313543770345</v>
      </c>
      <c r="AN26" s="86">
        <f>($AK$2+(O26+X26)*12*7.57%)*SUM(Fasering!$D$5:$D$11)</f>
        <v>3399.4309965776001</v>
      </c>
      <c r="AO26" s="5">
        <f>($AK$2+(I26+AA26)*12*7.57%)*SUM(Fasering!$D$5)</f>
        <v>0</v>
      </c>
      <c r="AP26" s="9">
        <f>($AK$2+(J26+AB26)*12*7.57%)*SUM(Fasering!$D$5:$D$6)</f>
        <v>563.08855175538895</v>
      </c>
      <c r="AQ26" s="9">
        <f>($AK$2+(K26+AC26)*12*7.57%)*SUM(Fasering!$D$5:$D$7)</f>
        <v>985.6362074535391</v>
      </c>
      <c r="AR26" s="9">
        <f>($AK$2+(L26+AD26)*12*7.57%)*SUM(Fasering!$D$5:$D$8)</f>
        <v>1480.7126211553266</v>
      </c>
      <c r="AS26" s="9">
        <f>($AK$2+(M26+AE26)*12*7.57%)*SUM(Fasering!$D$5:$D$9)</f>
        <v>2048.3177928607511</v>
      </c>
      <c r="AT26" s="9">
        <f>($AK$2+(N26+AF26)*12*7.57%)*SUM(Fasering!$D$5:$D$10)</f>
        <v>2686.9313543770345</v>
      </c>
      <c r="AU26" s="86">
        <f>($AK$2+(O26+AG26)*12*7.57%)*SUM(Fasering!$D$5:$D$11)</f>
        <v>3399.4309965776001</v>
      </c>
    </row>
    <row r="27" spans="1:47" x14ac:dyDescent="0.3">
      <c r="A27" s="32">
        <f t="shared" si="6"/>
        <v>19</v>
      </c>
      <c r="B27" s="125">
        <v>41530.68</v>
      </c>
      <c r="C27" s="126"/>
      <c r="D27" s="125">
        <f t="shared" si="0"/>
        <v>44072.357615999994</v>
      </c>
      <c r="E27" s="127">
        <f t="shared" si="1"/>
        <v>1092.5252074496962</v>
      </c>
      <c r="F27" s="125">
        <f t="shared" si="2"/>
        <v>3672.6964679999996</v>
      </c>
      <c r="G27" s="127">
        <f t="shared" si="3"/>
        <v>91.04376728747468</v>
      </c>
      <c r="H27" s="45">
        <f>'L4'!$H$10</f>
        <v>1674.41</v>
      </c>
      <c r="I27" s="45">
        <f>GEW!$E$12+($F27-GEW!$E$12)*SUM(Fasering!$D$5)</f>
        <v>1786.2247433333332</v>
      </c>
      <c r="J27" s="45">
        <f>GEW!$E$12+($F27-GEW!$E$12)*SUM(Fasering!$D$5:$D$6)</f>
        <v>2273.9978383134076</v>
      </c>
      <c r="K27" s="45">
        <f>GEW!$E$12+($F27-GEW!$E$12)*SUM(Fasering!$D$5:$D$7)</f>
        <v>2553.8633924707647</v>
      </c>
      <c r="L27" s="45">
        <f>GEW!$E$12+($F27-GEW!$E$12)*SUM(Fasering!$D$5:$D$8)</f>
        <v>2833.7289466281218</v>
      </c>
      <c r="M27" s="45">
        <f>GEW!$E$12+($F27-GEW!$E$12)*SUM(Fasering!$D$5:$D$9)</f>
        <v>3113.5945007854789</v>
      </c>
      <c r="N27" s="45">
        <f>GEW!$E$12+($F27-GEW!$E$12)*SUM(Fasering!$D$5:$D$10)</f>
        <v>3392.830913842643</v>
      </c>
      <c r="O27" s="98">
        <f>GEW!$E$12+($F27-GEW!$E$12)*SUM(Fasering!$D$5:$D$11)</f>
        <v>3672.6964679999996</v>
      </c>
      <c r="P27" s="125">
        <f>((B27&lt;19968.2*1.2434)*913.03+(B27&gt;19968.2*1.2434)*(B27&lt;20424.71*1.2434)*(20424.71-B27/1.2434+456.51)+(B27&gt;20424.71*1.2434)*(B27&lt;22659.62*1.2434)*456.51+(B27&gt;22659.62*1.2434)*(B27&lt;23116.13*1.2434)*(23116.13-B27/1.2434))/12*Inhoud!$C$4</f>
        <v>0</v>
      </c>
      <c r="Q27" s="127">
        <f t="shared" si="7"/>
        <v>0</v>
      </c>
      <c r="R27" s="45">
        <f>$P27*SUM(Fasering!$D$5)</f>
        <v>0</v>
      </c>
      <c r="S27" s="45">
        <f>$P27*SUM(Fasering!$D$5:$D$6)</f>
        <v>0</v>
      </c>
      <c r="T27" s="45">
        <f>$P27*SUM(Fasering!$D$5:$D$7)</f>
        <v>0</v>
      </c>
      <c r="U27" s="45">
        <f>$P27*SUM(Fasering!$D$5:$D$8)</f>
        <v>0</v>
      </c>
      <c r="V27" s="45">
        <f>$P27*SUM(Fasering!$D$5:$D$9)</f>
        <v>0</v>
      </c>
      <c r="W27" s="45">
        <f>$P27*SUM(Fasering!$D$5:$D$10)</f>
        <v>0</v>
      </c>
      <c r="X27" s="98">
        <f>$P27*SUM(Fasering!$D$5:$D$11)</f>
        <v>0</v>
      </c>
      <c r="Y27" s="125">
        <f>((B27&lt;19968.2*1.2434)*456.51+(B27&gt;19968.2*1.2434)*(B27&lt;20196.46*1.2434)*(20196.46-B27/1.2434+228.26)+(B27&gt;20196.46*1.2434)*(B27&lt;22659.62*1.2434)*228.26+(B27&gt;22659.62*1.2434)*(B27&lt;22887.88*1.2434)*(22887.88-B27/1.2434))/12*Inhoud!$C$4</f>
        <v>0</v>
      </c>
      <c r="Z27" s="127">
        <f t="shared" si="8"/>
        <v>0</v>
      </c>
      <c r="AA27" s="97">
        <f>$Y27*SUM(Fasering!$D$5)</f>
        <v>0</v>
      </c>
      <c r="AB27" s="45">
        <f>$Y27*SUM(Fasering!$D$5:$D$6)</f>
        <v>0</v>
      </c>
      <c r="AC27" s="45">
        <f>$Y27*SUM(Fasering!$D$5:$D$7)</f>
        <v>0</v>
      </c>
      <c r="AD27" s="45">
        <f>$Y27*SUM(Fasering!$D$5:$D$8)</f>
        <v>0</v>
      </c>
      <c r="AE27" s="45">
        <f>$Y27*SUM(Fasering!$D$5:$D$9)</f>
        <v>0</v>
      </c>
      <c r="AF27" s="45">
        <f>$Y27*SUM(Fasering!$D$5:$D$10)</f>
        <v>0</v>
      </c>
      <c r="AG27" s="98">
        <f>$Y27*SUM(Fasering!$D$5:$D$11)</f>
        <v>0</v>
      </c>
      <c r="AH27" s="5">
        <f>($AK$2+(I27+R27)*12*7.57%)*SUM(Fasering!$D$5)</f>
        <v>0</v>
      </c>
      <c r="AI27" s="9">
        <f>($AK$2+(J27+S27)*12*7.57%)*SUM(Fasering!$D$5:$D$6)</f>
        <v>567.49808396463857</v>
      </c>
      <c r="AJ27" s="9">
        <f>($AK$2+(K27+T27)*12*7.57%)*SUM(Fasering!$D$5:$D$7)</f>
        <v>996.55741099837064</v>
      </c>
      <c r="AK27" s="9">
        <f>($AK$2+(L27+U27)*12*7.57%)*SUM(Fasering!$D$5:$D$8)</f>
        <v>1501.0487546922921</v>
      </c>
      <c r="AL27" s="9">
        <f>($AK$2+(M27+V27)*12*7.57%)*SUM(Fasering!$D$5:$D$9)</f>
        <v>2080.9721150464029</v>
      </c>
      <c r="AM27" s="9">
        <f>($AK$2+(N27+W27)*12*7.57%)*SUM(Fasering!$D$5:$D$10)</f>
        <v>2734.7696499288954</v>
      </c>
      <c r="AN27" s="86">
        <f>($AK$2+(O27+X27)*12*7.57%)*SUM(Fasering!$D$5:$D$11)</f>
        <v>3465.3874715311999</v>
      </c>
      <c r="AO27" s="5">
        <f>($AK$2+(I27+AA27)*12*7.57%)*SUM(Fasering!$D$5)</f>
        <v>0</v>
      </c>
      <c r="AP27" s="9">
        <f>($AK$2+(J27+AB27)*12*7.57%)*SUM(Fasering!$D$5:$D$6)</f>
        <v>567.49808396463857</v>
      </c>
      <c r="AQ27" s="9">
        <f>($AK$2+(K27+AC27)*12*7.57%)*SUM(Fasering!$D$5:$D$7)</f>
        <v>996.55741099837064</v>
      </c>
      <c r="AR27" s="9">
        <f>($AK$2+(L27+AD27)*12*7.57%)*SUM(Fasering!$D$5:$D$8)</f>
        <v>1501.0487546922921</v>
      </c>
      <c r="AS27" s="9">
        <f>($AK$2+(M27+AE27)*12*7.57%)*SUM(Fasering!$D$5:$D$9)</f>
        <v>2080.9721150464029</v>
      </c>
      <c r="AT27" s="9">
        <f>($AK$2+(N27+AF27)*12*7.57%)*SUM(Fasering!$D$5:$D$10)</f>
        <v>2734.7696499288954</v>
      </c>
      <c r="AU27" s="86">
        <f>($AK$2+(O27+AG27)*12*7.57%)*SUM(Fasering!$D$5:$D$11)</f>
        <v>3465.3874715311999</v>
      </c>
    </row>
    <row r="28" spans="1:47" x14ac:dyDescent="0.3">
      <c r="A28" s="32">
        <f t="shared" si="6"/>
        <v>20</v>
      </c>
      <c r="B28" s="125">
        <v>41530.68</v>
      </c>
      <c r="C28" s="126"/>
      <c r="D28" s="125">
        <f t="shared" si="0"/>
        <v>44072.357615999994</v>
      </c>
      <c r="E28" s="127">
        <f t="shared" si="1"/>
        <v>1092.5252074496962</v>
      </c>
      <c r="F28" s="125">
        <f t="shared" si="2"/>
        <v>3672.6964679999996</v>
      </c>
      <c r="G28" s="127">
        <f t="shared" si="3"/>
        <v>91.04376728747468</v>
      </c>
      <c r="H28" s="45">
        <f>'L4'!$H$10</f>
        <v>1674.41</v>
      </c>
      <c r="I28" s="45">
        <f>GEW!$E$12+($F28-GEW!$E$12)*SUM(Fasering!$D$5)</f>
        <v>1786.2247433333332</v>
      </c>
      <c r="J28" s="45">
        <f>GEW!$E$12+($F28-GEW!$E$12)*SUM(Fasering!$D$5:$D$6)</f>
        <v>2273.9978383134076</v>
      </c>
      <c r="K28" s="45">
        <f>GEW!$E$12+($F28-GEW!$E$12)*SUM(Fasering!$D$5:$D$7)</f>
        <v>2553.8633924707647</v>
      </c>
      <c r="L28" s="45">
        <f>GEW!$E$12+($F28-GEW!$E$12)*SUM(Fasering!$D$5:$D$8)</f>
        <v>2833.7289466281218</v>
      </c>
      <c r="M28" s="45">
        <f>GEW!$E$12+($F28-GEW!$E$12)*SUM(Fasering!$D$5:$D$9)</f>
        <v>3113.5945007854789</v>
      </c>
      <c r="N28" s="45">
        <f>GEW!$E$12+($F28-GEW!$E$12)*SUM(Fasering!$D$5:$D$10)</f>
        <v>3392.830913842643</v>
      </c>
      <c r="O28" s="98">
        <f>GEW!$E$12+($F28-GEW!$E$12)*SUM(Fasering!$D$5:$D$11)</f>
        <v>3672.6964679999996</v>
      </c>
      <c r="P28" s="125">
        <f>((B28&lt;19968.2*1.2434)*913.03+(B28&gt;19968.2*1.2434)*(B28&lt;20424.71*1.2434)*(20424.71-B28/1.2434+456.51)+(B28&gt;20424.71*1.2434)*(B28&lt;22659.62*1.2434)*456.51+(B28&gt;22659.62*1.2434)*(B28&lt;23116.13*1.2434)*(23116.13-B28/1.2434))/12*Inhoud!$C$4</f>
        <v>0</v>
      </c>
      <c r="Q28" s="127">
        <f t="shared" si="7"/>
        <v>0</v>
      </c>
      <c r="R28" s="45">
        <f>$P28*SUM(Fasering!$D$5)</f>
        <v>0</v>
      </c>
      <c r="S28" s="45">
        <f>$P28*SUM(Fasering!$D$5:$D$6)</f>
        <v>0</v>
      </c>
      <c r="T28" s="45">
        <f>$P28*SUM(Fasering!$D$5:$D$7)</f>
        <v>0</v>
      </c>
      <c r="U28" s="45">
        <f>$P28*SUM(Fasering!$D$5:$D$8)</f>
        <v>0</v>
      </c>
      <c r="V28" s="45">
        <f>$P28*SUM(Fasering!$D$5:$D$9)</f>
        <v>0</v>
      </c>
      <c r="W28" s="45">
        <f>$P28*SUM(Fasering!$D$5:$D$10)</f>
        <v>0</v>
      </c>
      <c r="X28" s="98">
        <f>$P28*SUM(Fasering!$D$5:$D$11)</f>
        <v>0</v>
      </c>
      <c r="Y28" s="125">
        <f>((B28&lt;19968.2*1.2434)*456.51+(B28&gt;19968.2*1.2434)*(B28&lt;20196.46*1.2434)*(20196.46-B28/1.2434+228.26)+(B28&gt;20196.46*1.2434)*(B28&lt;22659.62*1.2434)*228.26+(B28&gt;22659.62*1.2434)*(B28&lt;22887.88*1.2434)*(22887.88-B28/1.2434))/12*Inhoud!$C$4</f>
        <v>0</v>
      </c>
      <c r="Z28" s="127">
        <f t="shared" si="8"/>
        <v>0</v>
      </c>
      <c r="AA28" s="97">
        <f>$Y28*SUM(Fasering!$D$5)</f>
        <v>0</v>
      </c>
      <c r="AB28" s="45">
        <f>$Y28*SUM(Fasering!$D$5:$D$6)</f>
        <v>0</v>
      </c>
      <c r="AC28" s="45">
        <f>$Y28*SUM(Fasering!$D$5:$D$7)</f>
        <v>0</v>
      </c>
      <c r="AD28" s="45">
        <f>$Y28*SUM(Fasering!$D$5:$D$8)</f>
        <v>0</v>
      </c>
      <c r="AE28" s="45">
        <f>$Y28*SUM(Fasering!$D$5:$D$9)</f>
        <v>0</v>
      </c>
      <c r="AF28" s="45">
        <f>$Y28*SUM(Fasering!$D$5:$D$10)</f>
        <v>0</v>
      </c>
      <c r="AG28" s="98">
        <f>$Y28*SUM(Fasering!$D$5:$D$11)</f>
        <v>0</v>
      </c>
      <c r="AH28" s="5">
        <f>($AK$2+(I28+R28)*12*7.57%)*SUM(Fasering!$D$5)</f>
        <v>0</v>
      </c>
      <c r="AI28" s="9">
        <f>($AK$2+(J28+S28)*12*7.57%)*SUM(Fasering!$D$5:$D$6)</f>
        <v>567.49808396463857</v>
      </c>
      <c r="AJ28" s="9">
        <f>($AK$2+(K28+T28)*12*7.57%)*SUM(Fasering!$D$5:$D$7)</f>
        <v>996.55741099837064</v>
      </c>
      <c r="AK28" s="9">
        <f>($AK$2+(L28+U28)*12*7.57%)*SUM(Fasering!$D$5:$D$8)</f>
        <v>1501.0487546922921</v>
      </c>
      <c r="AL28" s="9">
        <f>($AK$2+(M28+V28)*12*7.57%)*SUM(Fasering!$D$5:$D$9)</f>
        <v>2080.9721150464029</v>
      </c>
      <c r="AM28" s="9">
        <f>($AK$2+(N28+W28)*12*7.57%)*SUM(Fasering!$D$5:$D$10)</f>
        <v>2734.7696499288954</v>
      </c>
      <c r="AN28" s="86">
        <f>($AK$2+(O28+X28)*12*7.57%)*SUM(Fasering!$D$5:$D$11)</f>
        <v>3465.3874715311999</v>
      </c>
      <c r="AO28" s="5">
        <f>($AK$2+(I28+AA28)*12*7.57%)*SUM(Fasering!$D$5)</f>
        <v>0</v>
      </c>
      <c r="AP28" s="9">
        <f>($AK$2+(J28+AB28)*12*7.57%)*SUM(Fasering!$D$5:$D$6)</f>
        <v>567.49808396463857</v>
      </c>
      <c r="AQ28" s="9">
        <f>($AK$2+(K28+AC28)*12*7.57%)*SUM(Fasering!$D$5:$D$7)</f>
        <v>996.55741099837064</v>
      </c>
      <c r="AR28" s="9">
        <f>($AK$2+(L28+AD28)*12*7.57%)*SUM(Fasering!$D$5:$D$8)</f>
        <v>1501.0487546922921</v>
      </c>
      <c r="AS28" s="9">
        <f>($AK$2+(M28+AE28)*12*7.57%)*SUM(Fasering!$D$5:$D$9)</f>
        <v>2080.9721150464029</v>
      </c>
      <c r="AT28" s="9">
        <f>($AK$2+(N28+AF28)*12*7.57%)*SUM(Fasering!$D$5:$D$10)</f>
        <v>2734.7696499288954</v>
      </c>
      <c r="AU28" s="86">
        <f>($AK$2+(O28+AG28)*12*7.57%)*SUM(Fasering!$D$5:$D$11)</f>
        <v>3465.3874715311999</v>
      </c>
    </row>
    <row r="29" spans="1:47" x14ac:dyDescent="0.3">
      <c r="A29" s="32">
        <f t="shared" si="6"/>
        <v>21</v>
      </c>
      <c r="B29" s="125">
        <v>42351.72</v>
      </c>
      <c r="C29" s="126"/>
      <c r="D29" s="125">
        <f t="shared" si="0"/>
        <v>44943.645263999999</v>
      </c>
      <c r="E29" s="127">
        <f t="shared" si="1"/>
        <v>1114.1238640651068</v>
      </c>
      <c r="F29" s="125">
        <f t="shared" si="2"/>
        <v>3745.3037719999998</v>
      </c>
      <c r="G29" s="127">
        <f t="shared" si="3"/>
        <v>92.843655338758893</v>
      </c>
      <c r="H29" s="45">
        <f>'L4'!$H$10</f>
        <v>1674.41</v>
      </c>
      <c r="I29" s="45">
        <f>GEW!$E$12+($F29-GEW!$E$12)*SUM(Fasering!$D$5)</f>
        <v>1786.2247433333332</v>
      </c>
      <c r="J29" s="45">
        <f>GEW!$E$12+($F29-GEW!$E$12)*SUM(Fasering!$D$5:$D$6)</f>
        <v>2292.771450940174</v>
      </c>
      <c r="K29" s="45">
        <f>GEW!$E$12+($F29-GEW!$E$12)*SUM(Fasering!$D$5:$D$7)</f>
        <v>2583.408586300754</v>
      </c>
      <c r="L29" s="45">
        <f>GEW!$E$12+($F29-GEW!$E$12)*SUM(Fasering!$D$5:$D$8)</f>
        <v>2874.0457216613349</v>
      </c>
      <c r="M29" s="45">
        <f>GEW!$E$12+($F29-GEW!$E$12)*SUM(Fasering!$D$5:$D$9)</f>
        <v>3164.682857021915</v>
      </c>
      <c r="N29" s="45">
        <f>GEW!$E$12+($F29-GEW!$E$12)*SUM(Fasering!$D$5:$D$10)</f>
        <v>3454.6666366394193</v>
      </c>
      <c r="O29" s="98">
        <f>GEW!$E$12+($F29-GEW!$E$12)*SUM(Fasering!$D$5:$D$11)</f>
        <v>3745.3037719999998</v>
      </c>
      <c r="P29" s="125">
        <f>((B29&lt;19968.2*1.2434)*913.03+(B29&gt;19968.2*1.2434)*(B29&lt;20424.71*1.2434)*(20424.71-B29/1.2434+456.51)+(B29&gt;20424.71*1.2434)*(B29&lt;22659.62*1.2434)*456.51+(B29&gt;22659.62*1.2434)*(B29&lt;23116.13*1.2434)*(23116.13-B29/1.2434))/12*Inhoud!$C$4</f>
        <v>0</v>
      </c>
      <c r="Q29" s="127">
        <f t="shared" si="7"/>
        <v>0</v>
      </c>
      <c r="R29" s="45">
        <f>$P29*SUM(Fasering!$D$5)</f>
        <v>0</v>
      </c>
      <c r="S29" s="45">
        <f>$P29*SUM(Fasering!$D$5:$D$6)</f>
        <v>0</v>
      </c>
      <c r="T29" s="45">
        <f>$P29*SUM(Fasering!$D$5:$D$7)</f>
        <v>0</v>
      </c>
      <c r="U29" s="45">
        <f>$P29*SUM(Fasering!$D$5:$D$8)</f>
        <v>0</v>
      </c>
      <c r="V29" s="45">
        <f>$P29*SUM(Fasering!$D$5:$D$9)</f>
        <v>0</v>
      </c>
      <c r="W29" s="45">
        <f>$P29*SUM(Fasering!$D$5:$D$10)</f>
        <v>0</v>
      </c>
      <c r="X29" s="98">
        <f>$P29*SUM(Fasering!$D$5:$D$11)</f>
        <v>0</v>
      </c>
      <c r="Y29" s="125">
        <f>((B29&lt;19968.2*1.2434)*456.51+(B29&gt;19968.2*1.2434)*(B29&lt;20196.46*1.2434)*(20196.46-B29/1.2434+228.26)+(B29&gt;20196.46*1.2434)*(B29&lt;22659.62*1.2434)*228.26+(B29&gt;22659.62*1.2434)*(B29&lt;22887.88*1.2434)*(22887.88-B29/1.2434))/12*Inhoud!$C$4</f>
        <v>0</v>
      </c>
      <c r="Z29" s="127">
        <f t="shared" si="8"/>
        <v>0</v>
      </c>
      <c r="AA29" s="97">
        <f>$Y29*SUM(Fasering!$D$5)</f>
        <v>0</v>
      </c>
      <c r="AB29" s="45">
        <f>$Y29*SUM(Fasering!$D$5:$D$6)</f>
        <v>0</v>
      </c>
      <c r="AC29" s="45">
        <f>$Y29*SUM(Fasering!$D$5:$D$7)</f>
        <v>0</v>
      </c>
      <c r="AD29" s="45">
        <f>$Y29*SUM(Fasering!$D$5:$D$8)</f>
        <v>0</v>
      </c>
      <c r="AE29" s="45">
        <f>$Y29*SUM(Fasering!$D$5:$D$9)</f>
        <v>0</v>
      </c>
      <c r="AF29" s="45">
        <f>$Y29*SUM(Fasering!$D$5:$D$10)</f>
        <v>0</v>
      </c>
      <c r="AG29" s="98">
        <f>$Y29*SUM(Fasering!$D$5:$D$11)</f>
        <v>0</v>
      </c>
      <c r="AH29" s="5">
        <f>($AK$2+(I29+R29)*12*7.57%)*SUM(Fasering!$D$5)</f>
        <v>0</v>
      </c>
      <c r="AI29" s="9">
        <f>($AK$2+(J29+S29)*12*7.57%)*SUM(Fasering!$D$5:$D$6)</f>
        <v>571.90761617388841</v>
      </c>
      <c r="AJ29" s="9">
        <f>($AK$2+(K29+T29)*12*7.57%)*SUM(Fasering!$D$5:$D$7)</f>
        <v>1007.4786145432023</v>
      </c>
      <c r="AK29" s="9">
        <f>($AK$2+(L29+U29)*12*7.57%)*SUM(Fasering!$D$5:$D$8)</f>
        <v>1521.384888229258</v>
      </c>
      <c r="AL29" s="9">
        <f>($AK$2+(M29+V29)*12*7.57%)*SUM(Fasering!$D$5:$D$9)</f>
        <v>2113.6264372320547</v>
      </c>
      <c r="AM29" s="9">
        <f>($AK$2+(N29+W29)*12*7.57%)*SUM(Fasering!$D$5:$D$10)</f>
        <v>2782.6079454807546</v>
      </c>
      <c r="AN29" s="86">
        <f>($AK$2+(O29+X29)*12*7.57%)*SUM(Fasering!$D$5:$D$11)</f>
        <v>3531.3439464848002</v>
      </c>
      <c r="AO29" s="5">
        <f>($AK$2+(I29+AA29)*12*7.57%)*SUM(Fasering!$D$5)</f>
        <v>0</v>
      </c>
      <c r="AP29" s="9">
        <f>($AK$2+(J29+AB29)*12*7.57%)*SUM(Fasering!$D$5:$D$6)</f>
        <v>571.90761617388841</v>
      </c>
      <c r="AQ29" s="9">
        <f>($AK$2+(K29+AC29)*12*7.57%)*SUM(Fasering!$D$5:$D$7)</f>
        <v>1007.4786145432023</v>
      </c>
      <c r="AR29" s="9">
        <f>($AK$2+(L29+AD29)*12*7.57%)*SUM(Fasering!$D$5:$D$8)</f>
        <v>1521.384888229258</v>
      </c>
      <c r="AS29" s="9">
        <f>($AK$2+(M29+AE29)*12*7.57%)*SUM(Fasering!$D$5:$D$9)</f>
        <v>2113.6264372320547</v>
      </c>
      <c r="AT29" s="9">
        <f>($AK$2+(N29+AF29)*12*7.57%)*SUM(Fasering!$D$5:$D$10)</f>
        <v>2782.6079454807546</v>
      </c>
      <c r="AU29" s="86">
        <f>($AK$2+(O29+AG29)*12*7.57%)*SUM(Fasering!$D$5:$D$11)</f>
        <v>3531.3439464848002</v>
      </c>
    </row>
    <row r="30" spans="1:47" x14ac:dyDescent="0.3">
      <c r="A30" s="32">
        <f t="shared" si="6"/>
        <v>22</v>
      </c>
      <c r="B30" s="125">
        <v>42415.32</v>
      </c>
      <c r="C30" s="126"/>
      <c r="D30" s="125">
        <f t="shared" si="0"/>
        <v>45011.137583999996</v>
      </c>
      <c r="E30" s="127">
        <f t="shared" si="1"/>
        <v>1115.796954975099</v>
      </c>
      <c r="F30" s="125">
        <f t="shared" si="2"/>
        <v>3750.928132</v>
      </c>
      <c r="G30" s="127">
        <f t="shared" si="3"/>
        <v>92.983079581258252</v>
      </c>
      <c r="H30" s="45">
        <f>'L4'!$H$10</f>
        <v>1674.41</v>
      </c>
      <c r="I30" s="45">
        <f>GEW!$E$12+($F30-GEW!$E$12)*SUM(Fasering!$D$5)</f>
        <v>1786.2247433333332</v>
      </c>
      <c r="J30" s="45">
        <f>GEW!$E$12+($F30-GEW!$E$12)*SUM(Fasering!$D$5:$D$6)</f>
        <v>2294.2257062298822</v>
      </c>
      <c r="K30" s="45">
        <f>GEW!$E$12+($F30-GEW!$E$12)*SUM(Fasering!$D$5:$D$7)</f>
        <v>2585.6972376789909</v>
      </c>
      <c r="L30" s="45">
        <f>GEW!$E$12+($F30-GEW!$E$12)*SUM(Fasering!$D$5:$D$8)</f>
        <v>2877.1687691280995</v>
      </c>
      <c r="M30" s="45">
        <f>GEW!$E$12+($F30-GEW!$E$12)*SUM(Fasering!$D$5:$D$9)</f>
        <v>3168.6403005772077</v>
      </c>
      <c r="N30" s="45">
        <f>GEW!$E$12+($F30-GEW!$E$12)*SUM(Fasering!$D$5:$D$10)</f>
        <v>3459.4566005508918</v>
      </c>
      <c r="O30" s="98">
        <f>GEW!$E$12+($F30-GEW!$E$12)*SUM(Fasering!$D$5:$D$11)</f>
        <v>3750.928132</v>
      </c>
      <c r="P30" s="125">
        <f>((B30&lt;19968.2*1.2434)*913.03+(B30&gt;19968.2*1.2434)*(B30&lt;20424.71*1.2434)*(20424.71-B30/1.2434+456.51)+(B30&gt;20424.71*1.2434)*(B30&lt;22659.62*1.2434)*456.51+(B30&gt;22659.62*1.2434)*(B30&lt;23116.13*1.2434)*(23116.13-B30/1.2434))/12*Inhoud!$C$4</f>
        <v>0</v>
      </c>
      <c r="Q30" s="127">
        <f t="shared" si="7"/>
        <v>0</v>
      </c>
      <c r="R30" s="45">
        <f>$P30*SUM(Fasering!$D$5)</f>
        <v>0</v>
      </c>
      <c r="S30" s="45">
        <f>$P30*SUM(Fasering!$D$5:$D$6)</f>
        <v>0</v>
      </c>
      <c r="T30" s="45">
        <f>$P30*SUM(Fasering!$D$5:$D$7)</f>
        <v>0</v>
      </c>
      <c r="U30" s="45">
        <f>$P30*SUM(Fasering!$D$5:$D$8)</f>
        <v>0</v>
      </c>
      <c r="V30" s="45">
        <f>$P30*SUM(Fasering!$D$5:$D$9)</f>
        <v>0</v>
      </c>
      <c r="W30" s="45">
        <f>$P30*SUM(Fasering!$D$5:$D$10)</f>
        <v>0</v>
      </c>
      <c r="X30" s="98">
        <f>$P30*SUM(Fasering!$D$5:$D$11)</f>
        <v>0</v>
      </c>
      <c r="Y30" s="125">
        <f>((B30&lt;19968.2*1.2434)*456.51+(B30&gt;19968.2*1.2434)*(B30&lt;20196.46*1.2434)*(20196.46-B30/1.2434+228.26)+(B30&gt;20196.46*1.2434)*(B30&lt;22659.62*1.2434)*228.26+(B30&gt;22659.62*1.2434)*(B30&lt;22887.88*1.2434)*(22887.88-B30/1.2434))/12*Inhoud!$C$4</f>
        <v>0</v>
      </c>
      <c r="Z30" s="127">
        <f t="shared" si="8"/>
        <v>0</v>
      </c>
      <c r="AA30" s="97">
        <f>$Y30*SUM(Fasering!$D$5)</f>
        <v>0</v>
      </c>
      <c r="AB30" s="45">
        <f>$Y30*SUM(Fasering!$D$5:$D$6)</f>
        <v>0</v>
      </c>
      <c r="AC30" s="45">
        <f>$Y30*SUM(Fasering!$D$5:$D$7)</f>
        <v>0</v>
      </c>
      <c r="AD30" s="45">
        <f>$Y30*SUM(Fasering!$D$5:$D$8)</f>
        <v>0</v>
      </c>
      <c r="AE30" s="45">
        <f>$Y30*SUM(Fasering!$D$5:$D$9)</f>
        <v>0</v>
      </c>
      <c r="AF30" s="45">
        <f>$Y30*SUM(Fasering!$D$5:$D$10)</f>
        <v>0</v>
      </c>
      <c r="AG30" s="98">
        <f>$Y30*SUM(Fasering!$D$5:$D$11)</f>
        <v>0</v>
      </c>
      <c r="AH30" s="5">
        <f>($AK$2+(I30+R30)*12*7.57%)*SUM(Fasering!$D$5)</f>
        <v>0</v>
      </c>
      <c r="AI30" s="9">
        <f>($AK$2+(J30+S30)*12*7.57%)*SUM(Fasering!$D$5:$D$6)</f>
        <v>572.24919057770342</v>
      </c>
      <c r="AJ30" s="9">
        <f>($AK$2+(K30+T30)*12*7.57%)*SUM(Fasering!$D$5:$D$7)</f>
        <v>1008.3246007868097</v>
      </c>
      <c r="AK30" s="9">
        <f>($AK$2+(L30+U30)*12*7.57%)*SUM(Fasering!$D$5:$D$8)</f>
        <v>1522.9601806546586</v>
      </c>
      <c r="AL30" s="9">
        <f>($AK$2+(M30+V30)*12*7.57%)*SUM(Fasering!$D$5:$D$9)</f>
        <v>2116.1559301812508</v>
      </c>
      <c r="AM30" s="9">
        <f>($AK$2+(N30+W30)*12*7.57%)*SUM(Fasering!$D$5:$D$10)</f>
        <v>2786.3136304621185</v>
      </c>
      <c r="AN30" s="86">
        <f>($AK$2+(O30+X30)*12*7.57%)*SUM(Fasering!$D$5:$D$11)</f>
        <v>3536.4531151087999</v>
      </c>
      <c r="AO30" s="5">
        <f>($AK$2+(I30+AA30)*12*7.57%)*SUM(Fasering!$D$5)</f>
        <v>0</v>
      </c>
      <c r="AP30" s="9">
        <f>($AK$2+(J30+AB30)*12*7.57%)*SUM(Fasering!$D$5:$D$6)</f>
        <v>572.24919057770342</v>
      </c>
      <c r="AQ30" s="9">
        <f>($AK$2+(K30+AC30)*12*7.57%)*SUM(Fasering!$D$5:$D$7)</f>
        <v>1008.3246007868097</v>
      </c>
      <c r="AR30" s="9">
        <f>($AK$2+(L30+AD30)*12*7.57%)*SUM(Fasering!$D$5:$D$8)</f>
        <v>1522.9601806546586</v>
      </c>
      <c r="AS30" s="9">
        <f>($AK$2+(M30+AE30)*12*7.57%)*SUM(Fasering!$D$5:$D$9)</f>
        <v>2116.1559301812508</v>
      </c>
      <c r="AT30" s="9">
        <f>($AK$2+(N30+AF30)*12*7.57%)*SUM(Fasering!$D$5:$D$10)</f>
        <v>2786.3136304621185</v>
      </c>
      <c r="AU30" s="86">
        <f>($AK$2+(O30+AG30)*12*7.57%)*SUM(Fasering!$D$5:$D$11)</f>
        <v>3536.4531151087999</v>
      </c>
    </row>
    <row r="31" spans="1:47" x14ac:dyDescent="0.3">
      <c r="A31" s="32">
        <f t="shared" si="6"/>
        <v>23</v>
      </c>
      <c r="B31" s="125">
        <v>43833</v>
      </c>
      <c r="C31" s="126"/>
      <c r="D31" s="125">
        <f t="shared" si="0"/>
        <v>46515.579599999997</v>
      </c>
      <c r="E31" s="127">
        <f t="shared" si="1"/>
        <v>1153.0910983914189</v>
      </c>
      <c r="F31" s="125">
        <f t="shared" si="2"/>
        <v>3876.2982999999999</v>
      </c>
      <c r="G31" s="127">
        <f t="shared" si="3"/>
        <v>96.090924865951578</v>
      </c>
      <c r="H31" s="45">
        <f>'L4'!$H$10</f>
        <v>1674.41</v>
      </c>
      <c r="I31" s="45">
        <f>GEW!$E$12+($F31-GEW!$E$12)*SUM(Fasering!$D$5)</f>
        <v>1786.2247433333332</v>
      </c>
      <c r="J31" s="45">
        <f>GEW!$E$12+($F31-GEW!$E$12)*SUM(Fasering!$D$5:$D$6)</f>
        <v>2326.6418798008581</v>
      </c>
      <c r="K31" s="45">
        <f>GEW!$E$12+($F31-GEW!$E$12)*SUM(Fasering!$D$5:$D$7)</f>
        <v>2636.7125723629274</v>
      </c>
      <c r="L31" s="45">
        <f>GEW!$E$12+($F31-GEW!$E$12)*SUM(Fasering!$D$5:$D$8)</f>
        <v>2946.7832649249967</v>
      </c>
      <c r="M31" s="45">
        <f>GEW!$E$12+($F31-GEW!$E$12)*SUM(Fasering!$D$5:$D$9)</f>
        <v>3256.8539574870665</v>
      </c>
      <c r="N31" s="45">
        <f>GEW!$E$12+($F31-GEW!$E$12)*SUM(Fasering!$D$5:$D$10)</f>
        <v>3566.2276074379306</v>
      </c>
      <c r="O31" s="98">
        <f>GEW!$E$12+($F31-GEW!$E$12)*SUM(Fasering!$D$5:$D$11)</f>
        <v>3876.2982999999999</v>
      </c>
      <c r="P31" s="125">
        <f>((B31&lt;19968.2*1.2434)*913.03+(B31&gt;19968.2*1.2434)*(B31&lt;20424.71*1.2434)*(20424.71-B31/1.2434+456.51)+(B31&gt;20424.71*1.2434)*(B31&lt;22659.62*1.2434)*456.51+(B31&gt;22659.62*1.2434)*(B31&lt;23116.13*1.2434)*(23116.13-B31/1.2434))/12*Inhoud!$C$4</f>
        <v>0</v>
      </c>
      <c r="Q31" s="127">
        <f t="shared" si="7"/>
        <v>0</v>
      </c>
      <c r="R31" s="45">
        <f>$P31*SUM(Fasering!$D$5)</f>
        <v>0</v>
      </c>
      <c r="S31" s="45">
        <f>$P31*SUM(Fasering!$D$5:$D$6)</f>
        <v>0</v>
      </c>
      <c r="T31" s="45">
        <f>$P31*SUM(Fasering!$D$5:$D$7)</f>
        <v>0</v>
      </c>
      <c r="U31" s="45">
        <f>$P31*SUM(Fasering!$D$5:$D$8)</f>
        <v>0</v>
      </c>
      <c r="V31" s="45">
        <f>$P31*SUM(Fasering!$D$5:$D$9)</f>
        <v>0</v>
      </c>
      <c r="W31" s="45">
        <f>$P31*SUM(Fasering!$D$5:$D$10)</f>
        <v>0</v>
      </c>
      <c r="X31" s="98">
        <f>$P31*SUM(Fasering!$D$5:$D$11)</f>
        <v>0</v>
      </c>
      <c r="Y31" s="125">
        <f>((B31&lt;19968.2*1.2434)*456.51+(B31&gt;19968.2*1.2434)*(B31&lt;20196.46*1.2434)*(20196.46-B31/1.2434+228.26)+(B31&gt;20196.46*1.2434)*(B31&lt;22659.62*1.2434)*228.26+(B31&gt;22659.62*1.2434)*(B31&lt;22887.88*1.2434)*(22887.88-B31/1.2434))/12*Inhoud!$C$4</f>
        <v>0</v>
      </c>
      <c r="Z31" s="127">
        <f t="shared" si="8"/>
        <v>0</v>
      </c>
      <c r="AA31" s="97">
        <f>$Y31*SUM(Fasering!$D$5)</f>
        <v>0</v>
      </c>
      <c r="AB31" s="45">
        <f>$Y31*SUM(Fasering!$D$5:$D$6)</f>
        <v>0</v>
      </c>
      <c r="AC31" s="45">
        <f>$Y31*SUM(Fasering!$D$5:$D$7)</f>
        <v>0</v>
      </c>
      <c r="AD31" s="45">
        <f>$Y31*SUM(Fasering!$D$5:$D$8)</f>
        <v>0</v>
      </c>
      <c r="AE31" s="45">
        <f>$Y31*SUM(Fasering!$D$5:$D$9)</f>
        <v>0</v>
      </c>
      <c r="AF31" s="45">
        <f>$Y31*SUM(Fasering!$D$5:$D$10)</f>
        <v>0</v>
      </c>
      <c r="AG31" s="98">
        <f>$Y31*SUM(Fasering!$D$5:$D$11)</f>
        <v>0</v>
      </c>
      <c r="AH31" s="5">
        <f>($AK$2+(I31+R31)*12*7.57%)*SUM(Fasering!$D$5)</f>
        <v>0</v>
      </c>
      <c r="AI31" s="9">
        <f>($AK$2+(J31+S31)*12*7.57%)*SUM(Fasering!$D$5:$D$6)</f>
        <v>579.86307738274229</v>
      </c>
      <c r="AJ31" s="9">
        <f>($AK$2+(K31+T31)*12*7.57%)*SUM(Fasering!$D$5:$D$7)</f>
        <v>1027.1821130169533</v>
      </c>
      <c r="AK31" s="9">
        <f>($AK$2+(L31+U31)*12*7.57%)*SUM(Fasering!$D$5:$D$8)</f>
        <v>1558.0743404917989</v>
      </c>
      <c r="AL31" s="9">
        <f>($AK$2+(M31+V31)*12*7.57%)*SUM(Fasering!$D$5:$D$9)</f>
        <v>2172.53975980728</v>
      </c>
      <c r="AM31" s="9">
        <f>($AK$2+(N31+W31)*12*7.57%)*SUM(Fasering!$D$5:$D$10)</f>
        <v>2868.9154462542369</v>
      </c>
      <c r="AN31" s="86">
        <f>($AK$2+(O31+X31)*12*7.57%)*SUM(Fasering!$D$5:$D$11)</f>
        <v>3650.3393757200001</v>
      </c>
      <c r="AO31" s="5">
        <f>($AK$2+(I31+AA31)*12*7.57%)*SUM(Fasering!$D$5)</f>
        <v>0</v>
      </c>
      <c r="AP31" s="9">
        <f>($AK$2+(J31+AB31)*12*7.57%)*SUM(Fasering!$D$5:$D$6)</f>
        <v>579.86307738274229</v>
      </c>
      <c r="AQ31" s="9">
        <f>($AK$2+(K31+AC31)*12*7.57%)*SUM(Fasering!$D$5:$D$7)</f>
        <v>1027.1821130169533</v>
      </c>
      <c r="AR31" s="9">
        <f>($AK$2+(L31+AD31)*12*7.57%)*SUM(Fasering!$D$5:$D$8)</f>
        <v>1558.0743404917989</v>
      </c>
      <c r="AS31" s="9">
        <f>($AK$2+(M31+AE31)*12*7.57%)*SUM(Fasering!$D$5:$D$9)</f>
        <v>2172.53975980728</v>
      </c>
      <c r="AT31" s="9">
        <f>($AK$2+(N31+AF31)*12*7.57%)*SUM(Fasering!$D$5:$D$10)</f>
        <v>2868.9154462542369</v>
      </c>
      <c r="AU31" s="86">
        <f>($AK$2+(O31+AG31)*12*7.57%)*SUM(Fasering!$D$5:$D$11)</f>
        <v>3650.3393757200001</v>
      </c>
    </row>
    <row r="32" spans="1:47" x14ac:dyDescent="0.3">
      <c r="A32" s="32">
        <f t="shared" si="6"/>
        <v>24</v>
      </c>
      <c r="B32" s="125">
        <v>45240.600000000006</v>
      </c>
      <c r="C32" s="126"/>
      <c r="D32" s="125">
        <f t="shared" si="0"/>
        <v>48009.324720000004</v>
      </c>
      <c r="E32" s="127">
        <f t="shared" si="1"/>
        <v>1190.1200726823815</v>
      </c>
      <c r="F32" s="125">
        <f t="shared" si="2"/>
        <v>4000.7770600000003</v>
      </c>
      <c r="G32" s="127">
        <f t="shared" si="3"/>
        <v>99.176672723531794</v>
      </c>
      <c r="H32" s="45">
        <f>'L4'!$H$10</f>
        <v>1674.41</v>
      </c>
      <c r="I32" s="45">
        <f>GEW!$E$12+($F32-GEW!$E$12)*SUM(Fasering!$D$5)</f>
        <v>1786.2247433333332</v>
      </c>
      <c r="J32" s="45">
        <f>GEW!$E$12+($F32-GEW!$E$12)*SUM(Fasering!$D$5:$D$6)</f>
        <v>2358.827567627804</v>
      </c>
      <c r="K32" s="45">
        <f>GEW!$E$12+($F32-GEW!$E$12)*SUM(Fasering!$D$5:$D$7)</f>
        <v>2687.3651773944644</v>
      </c>
      <c r="L32" s="45">
        <f>GEW!$E$12+($F32-GEW!$E$12)*SUM(Fasering!$D$5:$D$8)</f>
        <v>3015.9027871611243</v>
      </c>
      <c r="M32" s="45">
        <f>GEW!$E$12+($F32-GEW!$E$12)*SUM(Fasering!$D$5:$D$9)</f>
        <v>3344.4403969277846</v>
      </c>
      <c r="N32" s="45">
        <f>GEW!$E$12+($F32-GEW!$E$12)*SUM(Fasering!$D$5:$D$10)</f>
        <v>3672.2394502333404</v>
      </c>
      <c r="O32" s="98">
        <f>GEW!$E$12+($F32-GEW!$E$12)*SUM(Fasering!$D$5:$D$11)</f>
        <v>4000.7770600000003</v>
      </c>
      <c r="P32" s="125">
        <f>((B32&lt;19968.2*1.2434)*913.03+(B32&gt;19968.2*1.2434)*(B32&lt;20424.71*1.2434)*(20424.71-B32/1.2434+456.51)+(B32&gt;20424.71*1.2434)*(B32&lt;22659.62*1.2434)*456.51+(B32&gt;22659.62*1.2434)*(B32&lt;23116.13*1.2434)*(23116.13-B32/1.2434))/12*Inhoud!$C$4</f>
        <v>0</v>
      </c>
      <c r="Q32" s="127">
        <f t="shared" si="7"/>
        <v>0</v>
      </c>
      <c r="R32" s="45">
        <f>$P32*SUM(Fasering!$D$5)</f>
        <v>0</v>
      </c>
      <c r="S32" s="45">
        <f>$P32*SUM(Fasering!$D$5:$D$6)</f>
        <v>0</v>
      </c>
      <c r="T32" s="45">
        <f>$P32*SUM(Fasering!$D$5:$D$7)</f>
        <v>0</v>
      </c>
      <c r="U32" s="45">
        <f>$P32*SUM(Fasering!$D$5:$D$8)</f>
        <v>0</v>
      </c>
      <c r="V32" s="45">
        <f>$P32*SUM(Fasering!$D$5:$D$9)</f>
        <v>0</v>
      </c>
      <c r="W32" s="45">
        <f>$P32*SUM(Fasering!$D$5:$D$10)</f>
        <v>0</v>
      </c>
      <c r="X32" s="98">
        <f>$P32*SUM(Fasering!$D$5:$D$11)</f>
        <v>0</v>
      </c>
      <c r="Y32" s="125">
        <f>((B32&lt;19968.2*1.2434)*456.51+(B32&gt;19968.2*1.2434)*(B32&lt;20196.46*1.2434)*(20196.46-B32/1.2434+228.26)+(B32&gt;20196.46*1.2434)*(B32&lt;22659.62*1.2434)*228.26+(B32&gt;22659.62*1.2434)*(B32&lt;22887.88*1.2434)*(22887.88-B32/1.2434))/12*Inhoud!$C$4</f>
        <v>0</v>
      </c>
      <c r="Z32" s="127">
        <f t="shared" si="8"/>
        <v>0</v>
      </c>
      <c r="AA32" s="97">
        <f>$Y32*SUM(Fasering!$D$5)</f>
        <v>0</v>
      </c>
      <c r="AB32" s="45">
        <f>$Y32*SUM(Fasering!$D$5:$D$6)</f>
        <v>0</v>
      </c>
      <c r="AC32" s="45">
        <f>$Y32*SUM(Fasering!$D$5:$D$7)</f>
        <v>0</v>
      </c>
      <c r="AD32" s="45">
        <f>$Y32*SUM(Fasering!$D$5:$D$8)</f>
        <v>0</v>
      </c>
      <c r="AE32" s="45">
        <f>$Y32*SUM(Fasering!$D$5:$D$9)</f>
        <v>0</v>
      </c>
      <c r="AF32" s="45">
        <f>$Y32*SUM(Fasering!$D$5:$D$10)</f>
        <v>0</v>
      </c>
      <c r="AG32" s="98">
        <f>$Y32*SUM(Fasering!$D$5:$D$11)</f>
        <v>0</v>
      </c>
      <c r="AH32" s="5">
        <f>($AK$2+(I32+R32)*12*7.57%)*SUM(Fasering!$D$5)</f>
        <v>0</v>
      </c>
      <c r="AI32" s="9">
        <f>($AK$2+(J32+S32)*12*7.57%)*SUM(Fasering!$D$5:$D$6)</f>
        <v>587.42282786717647</v>
      </c>
      <c r="AJ32" s="9">
        <f>($AK$2+(K32+T32)*12*7.57%)*SUM(Fasering!$D$5:$D$7)</f>
        <v>1045.905544408487</v>
      </c>
      <c r="AK32" s="9">
        <f>($AK$2+(L32+U32)*12*7.57%)*SUM(Fasering!$D$5:$D$8)</f>
        <v>1592.9388313407624</v>
      </c>
      <c r="AL32" s="9">
        <f>($AK$2+(M32+V32)*12*7.57%)*SUM(Fasering!$D$5:$D$9)</f>
        <v>2228.522688664003</v>
      </c>
      <c r="AM32" s="9">
        <f>($AK$2+(N32+W32)*12*7.57%)*SUM(Fasering!$D$5:$D$10)</f>
        <v>2950.9299459361018</v>
      </c>
      <c r="AN32" s="86">
        <f>($AK$2+(O32+X32)*12*7.57%)*SUM(Fasering!$D$5:$D$11)</f>
        <v>3763.4158813040008</v>
      </c>
      <c r="AO32" s="5">
        <f>($AK$2+(I32+AA32)*12*7.57%)*SUM(Fasering!$D$5)</f>
        <v>0</v>
      </c>
      <c r="AP32" s="9">
        <f>($AK$2+(J32+AB32)*12*7.57%)*SUM(Fasering!$D$5:$D$6)</f>
        <v>587.42282786717647</v>
      </c>
      <c r="AQ32" s="9">
        <f>($AK$2+(K32+AC32)*12*7.57%)*SUM(Fasering!$D$5:$D$7)</f>
        <v>1045.905544408487</v>
      </c>
      <c r="AR32" s="9">
        <f>($AK$2+(L32+AD32)*12*7.57%)*SUM(Fasering!$D$5:$D$8)</f>
        <v>1592.9388313407624</v>
      </c>
      <c r="AS32" s="9">
        <f>($AK$2+(M32+AE32)*12*7.57%)*SUM(Fasering!$D$5:$D$9)</f>
        <v>2228.522688664003</v>
      </c>
      <c r="AT32" s="9">
        <f>($AK$2+(N32+AF32)*12*7.57%)*SUM(Fasering!$D$5:$D$10)</f>
        <v>2950.9299459361018</v>
      </c>
      <c r="AU32" s="86">
        <f>($AK$2+(O32+AG32)*12*7.57%)*SUM(Fasering!$D$5:$D$11)</f>
        <v>3763.4158813040008</v>
      </c>
    </row>
    <row r="33" spans="1:47" x14ac:dyDescent="0.3">
      <c r="A33" s="32">
        <f t="shared" si="6"/>
        <v>25</v>
      </c>
      <c r="B33" s="125">
        <v>45250.559999999998</v>
      </c>
      <c r="C33" s="126"/>
      <c r="D33" s="125">
        <f t="shared" si="0"/>
        <v>48019.89427199999</v>
      </c>
      <c r="E33" s="127">
        <f t="shared" si="1"/>
        <v>1190.3820850324366</v>
      </c>
      <c r="F33" s="125">
        <f t="shared" si="2"/>
        <v>4001.6578559999994</v>
      </c>
      <c r="G33" s="127">
        <f t="shared" si="3"/>
        <v>99.198507086036386</v>
      </c>
      <c r="H33" s="45">
        <f>'L4'!$H$10</f>
        <v>1674.41</v>
      </c>
      <c r="I33" s="45">
        <f>GEW!$E$12+($F33-GEW!$E$12)*SUM(Fasering!$D$5)</f>
        <v>1786.2247433333332</v>
      </c>
      <c r="J33" s="45">
        <f>GEW!$E$12+($F33-GEW!$E$12)*SUM(Fasering!$D$5:$D$6)</f>
        <v>2359.0553094939278</v>
      </c>
      <c r="K33" s="45">
        <f>GEW!$E$12+($F33-GEW!$E$12)*SUM(Fasering!$D$5:$D$7)</f>
        <v>2687.7235888367159</v>
      </c>
      <c r="L33" s="45">
        <f>GEW!$E$12+($F33-GEW!$E$12)*SUM(Fasering!$D$5:$D$8)</f>
        <v>3016.3918681795039</v>
      </c>
      <c r="M33" s="45">
        <f>GEW!$E$12+($F33-GEW!$E$12)*SUM(Fasering!$D$5:$D$9)</f>
        <v>3345.060147522292</v>
      </c>
      <c r="N33" s="45">
        <f>GEW!$E$12+($F33-GEW!$E$12)*SUM(Fasering!$D$5:$D$10)</f>
        <v>3672.9895766572117</v>
      </c>
      <c r="O33" s="98">
        <f>GEW!$E$12+($F33-GEW!$E$12)*SUM(Fasering!$D$5:$D$11)</f>
        <v>4001.6578559999994</v>
      </c>
      <c r="P33" s="125">
        <f>((B33&lt;19968.2*1.2434)*913.03+(B33&gt;19968.2*1.2434)*(B33&lt;20424.71*1.2434)*(20424.71-B33/1.2434+456.51)+(B33&gt;20424.71*1.2434)*(B33&lt;22659.62*1.2434)*456.51+(B33&gt;22659.62*1.2434)*(B33&lt;23116.13*1.2434)*(23116.13-B33/1.2434))/12*Inhoud!$C$4</f>
        <v>0</v>
      </c>
      <c r="Q33" s="127">
        <f t="shared" si="7"/>
        <v>0</v>
      </c>
      <c r="R33" s="45">
        <f>$P33*SUM(Fasering!$D$5)</f>
        <v>0</v>
      </c>
      <c r="S33" s="45">
        <f>$P33*SUM(Fasering!$D$5:$D$6)</f>
        <v>0</v>
      </c>
      <c r="T33" s="45">
        <f>$P33*SUM(Fasering!$D$5:$D$7)</f>
        <v>0</v>
      </c>
      <c r="U33" s="45">
        <f>$P33*SUM(Fasering!$D$5:$D$8)</f>
        <v>0</v>
      </c>
      <c r="V33" s="45">
        <f>$P33*SUM(Fasering!$D$5:$D$9)</f>
        <v>0</v>
      </c>
      <c r="W33" s="45">
        <f>$P33*SUM(Fasering!$D$5:$D$10)</f>
        <v>0</v>
      </c>
      <c r="X33" s="98">
        <f>$P33*SUM(Fasering!$D$5:$D$11)</f>
        <v>0</v>
      </c>
      <c r="Y33" s="125">
        <f>((B33&lt;19968.2*1.2434)*456.51+(B33&gt;19968.2*1.2434)*(B33&lt;20196.46*1.2434)*(20196.46-B33/1.2434+228.26)+(B33&gt;20196.46*1.2434)*(B33&lt;22659.62*1.2434)*228.26+(B33&gt;22659.62*1.2434)*(B33&lt;22887.88*1.2434)*(22887.88-B33/1.2434))/12*Inhoud!$C$4</f>
        <v>0</v>
      </c>
      <c r="Z33" s="127">
        <f t="shared" si="8"/>
        <v>0</v>
      </c>
      <c r="AA33" s="97">
        <f>$Y33*SUM(Fasering!$D$5)</f>
        <v>0</v>
      </c>
      <c r="AB33" s="45">
        <f>$Y33*SUM(Fasering!$D$5:$D$6)</f>
        <v>0</v>
      </c>
      <c r="AC33" s="45">
        <f>$Y33*SUM(Fasering!$D$5:$D$7)</f>
        <v>0</v>
      </c>
      <c r="AD33" s="45">
        <f>$Y33*SUM(Fasering!$D$5:$D$8)</f>
        <v>0</v>
      </c>
      <c r="AE33" s="45">
        <f>$Y33*SUM(Fasering!$D$5:$D$9)</f>
        <v>0</v>
      </c>
      <c r="AF33" s="45">
        <f>$Y33*SUM(Fasering!$D$5:$D$10)</f>
        <v>0</v>
      </c>
      <c r="AG33" s="98">
        <f>$Y33*SUM(Fasering!$D$5:$D$11)</f>
        <v>0</v>
      </c>
      <c r="AH33" s="5">
        <f>($AK$2+(I33+R33)*12*7.57%)*SUM(Fasering!$D$5)</f>
        <v>0</v>
      </c>
      <c r="AI33" s="9">
        <f>($AK$2+(J33+S33)*12*7.57%)*SUM(Fasering!$D$5:$D$6)</f>
        <v>587.47631970777377</v>
      </c>
      <c r="AJ33" s="9">
        <f>($AK$2+(K33+T33)*12*7.57%)*SUM(Fasering!$D$5:$D$7)</f>
        <v>1046.0380290466364</v>
      </c>
      <c r="AK33" s="9">
        <f>($AK$2+(L33+U33)*12*7.57%)*SUM(Fasering!$D$5:$D$8)</f>
        <v>1593.1855280790796</v>
      </c>
      <c r="AL33" s="9">
        <f>($AK$2+(M33+V33)*12*7.57%)*SUM(Fasering!$D$5:$D$9)</f>
        <v>2228.9188168051032</v>
      </c>
      <c r="AM33" s="9">
        <f>($AK$2+(N33+W33)*12*7.57%)*SUM(Fasering!$D$5:$D$10)</f>
        <v>2951.5102701878996</v>
      </c>
      <c r="AN33" s="86">
        <f>($AK$2+(O33+X33)*12*7.57%)*SUM(Fasering!$D$5:$D$11)</f>
        <v>3764.2159963903996</v>
      </c>
      <c r="AO33" s="5">
        <f>($AK$2+(I33+AA33)*12*7.57%)*SUM(Fasering!$D$5)</f>
        <v>0</v>
      </c>
      <c r="AP33" s="9">
        <f>($AK$2+(J33+AB33)*12*7.57%)*SUM(Fasering!$D$5:$D$6)</f>
        <v>587.47631970777377</v>
      </c>
      <c r="AQ33" s="9">
        <f>($AK$2+(K33+AC33)*12*7.57%)*SUM(Fasering!$D$5:$D$7)</f>
        <v>1046.0380290466364</v>
      </c>
      <c r="AR33" s="9">
        <f>($AK$2+(L33+AD33)*12*7.57%)*SUM(Fasering!$D$5:$D$8)</f>
        <v>1593.1855280790796</v>
      </c>
      <c r="AS33" s="9">
        <f>($AK$2+(M33+AE33)*12*7.57%)*SUM(Fasering!$D$5:$D$9)</f>
        <v>2228.9188168051032</v>
      </c>
      <c r="AT33" s="9">
        <f>($AK$2+(N33+AF33)*12*7.57%)*SUM(Fasering!$D$5:$D$10)</f>
        <v>2951.5102701878996</v>
      </c>
      <c r="AU33" s="86">
        <f>($AK$2+(O33+AG33)*12*7.57%)*SUM(Fasering!$D$5:$D$11)</f>
        <v>3764.2159963903996</v>
      </c>
    </row>
    <row r="34" spans="1:47" x14ac:dyDescent="0.3">
      <c r="A34" s="32">
        <f t="shared" si="6"/>
        <v>26</v>
      </c>
      <c r="B34" s="125">
        <v>45250.559999999998</v>
      </c>
      <c r="C34" s="126"/>
      <c r="D34" s="125">
        <f t="shared" si="0"/>
        <v>48019.89427199999</v>
      </c>
      <c r="E34" s="127">
        <f t="shared" si="1"/>
        <v>1190.3820850324366</v>
      </c>
      <c r="F34" s="125">
        <f t="shared" si="2"/>
        <v>4001.6578559999994</v>
      </c>
      <c r="G34" s="127">
        <f t="shared" si="3"/>
        <v>99.198507086036386</v>
      </c>
      <c r="H34" s="45">
        <f>'L4'!$H$10</f>
        <v>1674.41</v>
      </c>
      <c r="I34" s="45">
        <f>GEW!$E$12+($F34-GEW!$E$12)*SUM(Fasering!$D$5)</f>
        <v>1786.2247433333332</v>
      </c>
      <c r="J34" s="45">
        <f>GEW!$E$12+($F34-GEW!$E$12)*SUM(Fasering!$D$5:$D$6)</f>
        <v>2359.0553094939278</v>
      </c>
      <c r="K34" s="45">
        <f>GEW!$E$12+($F34-GEW!$E$12)*SUM(Fasering!$D$5:$D$7)</f>
        <v>2687.7235888367159</v>
      </c>
      <c r="L34" s="45">
        <f>GEW!$E$12+($F34-GEW!$E$12)*SUM(Fasering!$D$5:$D$8)</f>
        <v>3016.3918681795039</v>
      </c>
      <c r="M34" s="45">
        <f>GEW!$E$12+($F34-GEW!$E$12)*SUM(Fasering!$D$5:$D$9)</f>
        <v>3345.060147522292</v>
      </c>
      <c r="N34" s="45">
        <f>GEW!$E$12+($F34-GEW!$E$12)*SUM(Fasering!$D$5:$D$10)</f>
        <v>3672.9895766572117</v>
      </c>
      <c r="O34" s="98">
        <f>GEW!$E$12+($F34-GEW!$E$12)*SUM(Fasering!$D$5:$D$11)</f>
        <v>4001.6578559999994</v>
      </c>
      <c r="P34" s="125">
        <f>((B34&lt;19968.2*1.2434)*913.03+(B34&gt;19968.2*1.2434)*(B34&lt;20424.71*1.2434)*(20424.71-B34/1.2434+456.51)+(B34&gt;20424.71*1.2434)*(B34&lt;22659.62*1.2434)*456.51+(B34&gt;22659.62*1.2434)*(B34&lt;23116.13*1.2434)*(23116.13-B34/1.2434))/12*Inhoud!$C$4</f>
        <v>0</v>
      </c>
      <c r="Q34" s="127">
        <f t="shared" si="7"/>
        <v>0</v>
      </c>
      <c r="R34" s="45">
        <f>$P34*SUM(Fasering!$D$5)</f>
        <v>0</v>
      </c>
      <c r="S34" s="45">
        <f>$P34*SUM(Fasering!$D$5:$D$6)</f>
        <v>0</v>
      </c>
      <c r="T34" s="45">
        <f>$P34*SUM(Fasering!$D$5:$D$7)</f>
        <v>0</v>
      </c>
      <c r="U34" s="45">
        <f>$P34*SUM(Fasering!$D$5:$D$8)</f>
        <v>0</v>
      </c>
      <c r="V34" s="45">
        <f>$P34*SUM(Fasering!$D$5:$D$9)</f>
        <v>0</v>
      </c>
      <c r="W34" s="45">
        <f>$P34*SUM(Fasering!$D$5:$D$10)</f>
        <v>0</v>
      </c>
      <c r="X34" s="98">
        <f>$P34*SUM(Fasering!$D$5:$D$11)</f>
        <v>0</v>
      </c>
      <c r="Y34" s="125">
        <f>((B34&lt;19968.2*1.2434)*456.51+(B34&gt;19968.2*1.2434)*(B34&lt;20196.46*1.2434)*(20196.46-B34/1.2434+228.26)+(B34&gt;20196.46*1.2434)*(B34&lt;22659.62*1.2434)*228.26+(B34&gt;22659.62*1.2434)*(B34&lt;22887.88*1.2434)*(22887.88-B34/1.2434))/12*Inhoud!$C$4</f>
        <v>0</v>
      </c>
      <c r="Z34" s="127">
        <f t="shared" si="8"/>
        <v>0</v>
      </c>
      <c r="AA34" s="97">
        <f>$Y34*SUM(Fasering!$D$5)</f>
        <v>0</v>
      </c>
      <c r="AB34" s="45">
        <f>$Y34*SUM(Fasering!$D$5:$D$6)</f>
        <v>0</v>
      </c>
      <c r="AC34" s="45">
        <f>$Y34*SUM(Fasering!$D$5:$D$7)</f>
        <v>0</v>
      </c>
      <c r="AD34" s="45">
        <f>$Y34*SUM(Fasering!$D$5:$D$8)</f>
        <v>0</v>
      </c>
      <c r="AE34" s="45">
        <f>$Y34*SUM(Fasering!$D$5:$D$9)</f>
        <v>0</v>
      </c>
      <c r="AF34" s="45">
        <f>$Y34*SUM(Fasering!$D$5:$D$10)</f>
        <v>0</v>
      </c>
      <c r="AG34" s="98">
        <f>$Y34*SUM(Fasering!$D$5:$D$11)</f>
        <v>0</v>
      </c>
      <c r="AH34" s="5">
        <f>($AK$2+(I34+R34)*12*7.57%)*SUM(Fasering!$D$5)</f>
        <v>0</v>
      </c>
      <c r="AI34" s="9">
        <f>($AK$2+(J34+S34)*12*7.57%)*SUM(Fasering!$D$5:$D$6)</f>
        <v>587.47631970777377</v>
      </c>
      <c r="AJ34" s="9">
        <f>($AK$2+(K34+T34)*12*7.57%)*SUM(Fasering!$D$5:$D$7)</f>
        <v>1046.0380290466364</v>
      </c>
      <c r="AK34" s="9">
        <f>($AK$2+(L34+U34)*12*7.57%)*SUM(Fasering!$D$5:$D$8)</f>
        <v>1593.1855280790796</v>
      </c>
      <c r="AL34" s="9">
        <f>($AK$2+(M34+V34)*12*7.57%)*SUM(Fasering!$D$5:$D$9)</f>
        <v>2228.9188168051032</v>
      </c>
      <c r="AM34" s="9">
        <f>($AK$2+(N34+W34)*12*7.57%)*SUM(Fasering!$D$5:$D$10)</f>
        <v>2951.5102701878996</v>
      </c>
      <c r="AN34" s="86">
        <f>($AK$2+(O34+X34)*12*7.57%)*SUM(Fasering!$D$5:$D$11)</f>
        <v>3764.2159963903996</v>
      </c>
      <c r="AO34" s="5">
        <f>($AK$2+(I34+AA34)*12*7.57%)*SUM(Fasering!$D$5)</f>
        <v>0</v>
      </c>
      <c r="AP34" s="9">
        <f>($AK$2+(J34+AB34)*12*7.57%)*SUM(Fasering!$D$5:$D$6)</f>
        <v>587.47631970777377</v>
      </c>
      <c r="AQ34" s="9">
        <f>($AK$2+(K34+AC34)*12*7.57%)*SUM(Fasering!$D$5:$D$7)</f>
        <v>1046.0380290466364</v>
      </c>
      <c r="AR34" s="9">
        <f>($AK$2+(L34+AD34)*12*7.57%)*SUM(Fasering!$D$5:$D$8)</f>
        <v>1593.1855280790796</v>
      </c>
      <c r="AS34" s="9">
        <f>($AK$2+(M34+AE34)*12*7.57%)*SUM(Fasering!$D$5:$D$9)</f>
        <v>2228.9188168051032</v>
      </c>
      <c r="AT34" s="9">
        <f>($AK$2+(N34+AF34)*12*7.57%)*SUM(Fasering!$D$5:$D$10)</f>
        <v>2951.5102701878996</v>
      </c>
      <c r="AU34" s="86">
        <f>($AK$2+(O34+AG34)*12*7.57%)*SUM(Fasering!$D$5:$D$11)</f>
        <v>3764.2159963903996</v>
      </c>
    </row>
    <row r="35" spans="1:47" x14ac:dyDescent="0.3">
      <c r="A35" s="32">
        <f t="shared" si="6"/>
        <v>27</v>
      </c>
      <c r="B35" s="125">
        <v>45260.639999999999</v>
      </c>
      <c r="C35" s="126"/>
      <c r="D35" s="125">
        <f t="shared" si="0"/>
        <v>48030.591167999999</v>
      </c>
      <c r="E35" s="127">
        <f t="shared" si="1"/>
        <v>1190.6472541577941</v>
      </c>
      <c r="F35" s="125">
        <f t="shared" si="2"/>
        <v>4002.5492639999993</v>
      </c>
      <c r="G35" s="127">
        <f t="shared" si="3"/>
        <v>99.220604513149496</v>
      </c>
      <c r="H35" s="45">
        <f>'L4'!$H$10</f>
        <v>1674.41</v>
      </c>
      <c r="I35" s="45">
        <f>GEW!$E$12+($F35-GEW!$E$12)*SUM(Fasering!$D$5)</f>
        <v>1786.2247433333332</v>
      </c>
      <c r="J35" s="45">
        <f>GEW!$E$12+($F35-GEW!$E$12)*SUM(Fasering!$D$5:$D$6)</f>
        <v>2359.2857952379572</v>
      </c>
      <c r="K35" s="45">
        <f>GEW!$E$12+($F35-GEW!$E$12)*SUM(Fasering!$D$5:$D$7)</f>
        <v>2688.0863184891159</v>
      </c>
      <c r="L35" s="45">
        <f>GEW!$E$12+($F35-GEW!$E$12)*SUM(Fasering!$D$5:$D$8)</f>
        <v>3016.8868417402746</v>
      </c>
      <c r="M35" s="45">
        <f>GEW!$E$12+($F35-GEW!$E$12)*SUM(Fasering!$D$5:$D$9)</f>
        <v>3345.6873649914328</v>
      </c>
      <c r="N35" s="45">
        <f>GEW!$E$12+($F35-GEW!$E$12)*SUM(Fasering!$D$5:$D$10)</f>
        <v>3673.7487407488411</v>
      </c>
      <c r="O35" s="98">
        <f>GEW!$E$12+($F35-GEW!$E$12)*SUM(Fasering!$D$5:$D$11)</f>
        <v>4002.5492639999993</v>
      </c>
      <c r="P35" s="125">
        <f>((B35&lt;19968.2*1.2434)*913.03+(B35&gt;19968.2*1.2434)*(B35&lt;20424.71*1.2434)*(20424.71-B35/1.2434+456.51)+(B35&gt;20424.71*1.2434)*(B35&lt;22659.62*1.2434)*456.51+(B35&gt;22659.62*1.2434)*(B35&lt;23116.13*1.2434)*(23116.13-B35/1.2434))/12*Inhoud!$C$4</f>
        <v>0</v>
      </c>
      <c r="Q35" s="127">
        <f t="shared" si="7"/>
        <v>0</v>
      </c>
      <c r="R35" s="45">
        <f>$P35*SUM(Fasering!$D$5)</f>
        <v>0</v>
      </c>
      <c r="S35" s="45">
        <f>$P35*SUM(Fasering!$D$5:$D$6)</f>
        <v>0</v>
      </c>
      <c r="T35" s="45">
        <f>$P35*SUM(Fasering!$D$5:$D$7)</f>
        <v>0</v>
      </c>
      <c r="U35" s="45">
        <f>$P35*SUM(Fasering!$D$5:$D$8)</f>
        <v>0</v>
      </c>
      <c r="V35" s="45">
        <f>$P35*SUM(Fasering!$D$5:$D$9)</f>
        <v>0</v>
      </c>
      <c r="W35" s="45">
        <f>$P35*SUM(Fasering!$D$5:$D$10)</f>
        <v>0</v>
      </c>
      <c r="X35" s="98">
        <f>$P35*SUM(Fasering!$D$5:$D$11)</f>
        <v>0</v>
      </c>
      <c r="Y35" s="125">
        <f>((B35&lt;19968.2*1.2434)*456.51+(B35&gt;19968.2*1.2434)*(B35&lt;20196.46*1.2434)*(20196.46-B35/1.2434+228.26)+(B35&gt;20196.46*1.2434)*(B35&lt;22659.62*1.2434)*228.26+(B35&gt;22659.62*1.2434)*(B35&lt;22887.88*1.2434)*(22887.88-B35/1.2434))/12*Inhoud!$C$4</f>
        <v>0</v>
      </c>
      <c r="Z35" s="127">
        <f t="shared" si="8"/>
        <v>0</v>
      </c>
      <c r="AA35" s="97">
        <f>$Y35*SUM(Fasering!$D$5)</f>
        <v>0</v>
      </c>
      <c r="AB35" s="45">
        <f>$Y35*SUM(Fasering!$D$5:$D$6)</f>
        <v>0</v>
      </c>
      <c r="AC35" s="45">
        <f>$Y35*SUM(Fasering!$D$5:$D$7)</f>
        <v>0</v>
      </c>
      <c r="AD35" s="45">
        <f>$Y35*SUM(Fasering!$D$5:$D$8)</f>
        <v>0</v>
      </c>
      <c r="AE35" s="45">
        <f>$Y35*SUM(Fasering!$D$5:$D$9)</f>
        <v>0</v>
      </c>
      <c r="AF35" s="45">
        <f>$Y35*SUM(Fasering!$D$5:$D$10)</f>
        <v>0</v>
      </c>
      <c r="AG35" s="98">
        <f>$Y35*SUM(Fasering!$D$5:$D$11)</f>
        <v>0</v>
      </c>
      <c r="AH35" s="5">
        <f>($AK$2+(I35+R35)*12*7.57%)*SUM(Fasering!$D$5)</f>
        <v>0</v>
      </c>
      <c r="AI35" s="9">
        <f>($AK$2+(J35+S35)*12*7.57%)*SUM(Fasering!$D$5:$D$6)</f>
        <v>587.53045602837858</v>
      </c>
      <c r="AJ35" s="9">
        <f>($AK$2+(K35+T35)*12*7.57%)*SUM(Fasering!$D$5:$D$7)</f>
        <v>1046.1721098852461</v>
      </c>
      <c r="AK35" s="9">
        <f>($AK$2+(L35+U35)*12*7.57%)*SUM(Fasering!$D$5:$D$8)</f>
        <v>1593.4351970672569</v>
      </c>
      <c r="AL35" s="9">
        <f>($AK$2+(M35+V35)*12*7.57%)*SUM(Fasering!$D$5:$D$9)</f>
        <v>2229.3197175744099</v>
      </c>
      <c r="AM35" s="9">
        <f>($AK$2+(N35+W35)*12*7.57%)*SUM(Fasering!$D$5:$D$10)</f>
        <v>2952.0975862981531</v>
      </c>
      <c r="AN35" s="86">
        <f>($AK$2+(O35+X35)*12*7.57%)*SUM(Fasering!$D$5:$D$11)</f>
        <v>3765.0257514175996</v>
      </c>
      <c r="AO35" s="5">
        <f>($AK$2+(I35+AA35)*12*7.57%)*SUM(Fasering!$D$5)</f>
        <v>0</v>
      </c>
      <c r="AP35" s="9">
        <f>($AK$2+(J35+AB35)*12*7.57%)*SUM(Fasering!$D$5:$D$6)</f>
        <v>587.53045602837858</v>
      </c>
      <c r="AQ35" s="9">
        <f>($AK$2+(K35+AC35)*12*7.57%)*SUM(Fasering!$D$5:$D$7)</f>
        <v>1046.1721098852461</v>
      </c>
      <c r="AR35" s="9">
        <f>($AK$2+(L35+AD35)*12*7.57%)*SUM(Fasering!$D$5:$D$8)</f>
        <v>1593.4351970672569</v>
      </c>
      <c r="AS35" s="9">
        <f>($AK$2+(M35+AE35)*12*7.57%)*SUM(Fasering!$D$5:$D$9)</f>
        <v>2229.3197175744099</v>
      </c>
      <c r="AT35" s="9">
        <f>($AK$2+(N35+AF35)*12*7.57%)*SUM(Fasering!$D$5:$D$10)</f>
        <v>2952.0975862981531</v>
      </c>
      <c r="AU35" s="86">
        <f>($AK$2+(O35+AG35)*12*7.57%)*SUM(Fasering!$D$5:$D$11)</f>
        <v>3765.0257514175996</v>
      </c>
    </row>
    <row r="36" spans="1:47" x14ac:dyDescent="0.3">
      <c r="A36" s="35"/>
      <c r="B36" s="128"/>
      <c r="C36" s="129"/>
      <c r="D36" s="128"/>
      <c r="E36" s="129"/>
      <c r="F36" s="128"/>
      <c r="G36" s="129"/>
      <c r="H36" s="46"/>
      <c r="I36" s="46"/>
      <c r="J36" s="46"/>
      <c r="K36" s="46"/>
      <c r="L36" s="46"/>
      <c r="M36" s="46"/>
      <c r="N36" s="46"/>
      <c r="O36" s="100"/>
      <c r="P36" s="128"/>
      <c r="Q36" s="129"/>
      <c r="R36" s="46"/>
      <c r="S36" s="46"/>
      <c r="T36" s="46"/>
      <c r="U36" s="46"/>
      <c r="V36" s="46"/>
      <c r="W36" s="46"/>
      <c r="X36" s="100"/>
      <c r="Y36" s="128"/>
      <c r="Z36" s="129"/>
      <c r="AA36" s="99"/>
      <c r="AB36" s="46"/>
      <c r="AC36" s="46"/>
      <c r="AD36" s="46"/>
      <c r="AE36" s="46"/>
      <c r="AF36" s="46"/>
      <c r="AG36" s="100"/>
      <c r="AH36" s="87"/>
      <c r="AI36" s="88"/>
      <c r="AJ36" s="88"/>
      <c r="AK36" s="88"/>
      <c r="AL36" s="88"/>
      <c r="AM36" s="88"/>
      <c r="AN36" s="89"/>
      <c r="AO36" s="87"/>
      <c r="AP36" s="88"/>
      <c r="AQ36" s="88"/>
      <c r="AR36" s="88"/>
      <c r="AS36" s="88"/>
      <c r="AT36" s="88"/>
      <c r="AU36" s="89"/>
    </row>
  </sheetData>
  <mergeCells count="169">
    <mergeCell ref="AH4:AN4"/>
    <mergeCell ref="AO4:AU4"/>
    <mergeCell ref="AA4:AG4"/>
    <mergeCell ref="B5:C5"/>
    <mergeCell ref="D5:E5"/>
    <mergeCell ref="F5:G5"/>
    <mergeCell ref="P5:Q5"/>
    <mergeCell ref="Y5:Z5"/>
    <mergeCell ref="B4:E4"/>
    <mergeCell ref="F4:G4"/>
    <mergeCell ref="P4:Q4"/>
    <mergeCell ref="R4:X4"/>
    <mergeCell ref="Y4:Z4"/>
    <mergeCell ref="H4:O4"/>
    <mergeCell ref="B6:C6"/>
    <mergeCell ref="D6:E6"/>
    <mergeCell ref="F6:G6"/>
    <mergeCell ref="P6:Q6"/>
    <mergeCell ref="Y6:Z6"/>
    <mergeCell ref="B7:C7"/>
    <mergeCell ref="D7:E7"/>
    <mergeCell ref="F7:G7"/>
    <mergeCell ref="P7:Q7"/>
    <mergeCell ref="Y7:Z7"/>
    <mergeCell ref="B8:C8"/>
    <mergeCell ref="D8:E8"/>
    <mergeCell ref="F8:G8"/>
    <mergeCell ref="P8:Q8"/>
    <mergeCell ref="Y8:Z8"/>
    <mergeCell ref="B9:C9"/>
    <mergeCell ref="D9:E9"/>
    <mergeCell ref="F9:G9"/>
    <mergeCell ref="P9:Q9"/>
    <mergeCell ref="Y9:Z9"/>
    <mergeCell ref="B10:C10"/>
    <mergeCell ref="D10:E10"/>
    <mergeCell ref="F10:G10"/>
    <mergeCell ref="P10:Q10"/>
    <mergeCell ref="Y10:Z10"/>
    <mergeCell ref="B11:C11"/>
    <mergeCell ref="D11:E11"/>
    <mergeCell ref="F11:G11"/>
    <mergeCell ref="P11:Q11"/>
    <mergeCell ref="Y11:Z11"/>
    <mergeCell ref="B12:C12"/>
    <mergeCell ref="D12:E12"/>
    <mergeCell ref="F12:G12"/>
    <mergeCell ref="P12:Q12"/>
    <mergeCell ref="Y12:Z12"/>
    <mergeCell ref="B13:C13"/>
    <mergeCell ref="D13:E13"/>
    <mergeCell ref="F13:G13"/>
    <mergeCell ref="P13:Q13"/>
    <mergeCell ref="Y13:Z13"/>
    <mergeCell ref="B14:C14"/>
    <mergeCell ref="D14:E14"/>
    <mergeCell ref="F14:G14"/>
    <mergeCell ref="P14:Q14"/>
    <mergeCell ref="Y14:Z14"/>
    <mergeCell ref="B15:C15"/>
    <mergeCell ref="D15:E15"/>
    <mergeCell ref="F15:G15"/>
    <mergeCell ref="P15:Q15"/>
    <mergeCell ref="Y15:Z15"/>
    <mergeCell ref="B16:C16"/>
    <mergeCell ref="D16:E16"/>
    <mergeCell ref="F16:G16"/>
    <mergeCell ref="P16:Q16"/>
    <mergeCell ref="Y16:Z16"/>
    <mergeCell ref="B17:C17"/>
    <mergeCell ref="D17:E17"/>
    <mergeCell ref="F17:G17"/>
    <mergeCell ref="P17:Q17"/>
    <mergeCell ref="Y17:Z17"/>
    <mergeCell ref="B18:C18"/>
    <mergeCell ref="D18:E18"/>
    <mergeCell ref="F18:G18"/>
    <mergeCell ref="P18:Q18"/>
    <mergeCell ref="Y18:Z18"/>
    <mergeCell ref="B19:C19"/>
    <mergeCell ref="D19:E19"/>
    <mergeCell ref="F19:G19"/>
    <mergeCell ref="P19:Q19"/>
    <mergeCell ref="Y19:Z19"/>
    <mergeCell ref="B20:C20"/>
    <mergeCell ref="D20:E20"/>
    <mergeCell ref="F20:G20"/>
    <mergeCell ref="P20:Q20"/>
    <mergeCell ref="Y20:Z20"/>
    <mergeCell ref="B21:C21"/>
    <mergeCell ref="D21:E21"/>
    <mergeCell ref="F21:G21"/>
    <mergeCell ref="P21:Q21"/>
    <mergeCell ref="Y21:Z21"/>
    <mergeCell ref="B22:C22"/>
    <mergeCell ref="D22:E22"/>
    <mergeCell ref="F22:G22"/>
    <mergeCell ref="P22:Q22"/>
    <mergeCell ref="Y22:Z22"/>
    <mergeCell ref="B23:C23"/>
    <mergeCell ref="D23:E23"/>
    <mergeCell ref="F23:G23"/>
    <mergeCell ref="P23:Q23"/>
    <mergeCell ref="Y23:Z23"/>
    <mergeCell ref="B24:C24"/>
    <mergeCell ref="D24:E24"/>
    <mergeCell ref="F24:G24"/>
    <mergeCell ref="P24:Q24"/>
    <mergeCell ref="Y24:Z24"/>
    <mergeCell ref="B25:C25"/>
    <mergeCell ref="D25:E25"/>
    <mergeCell ref="F25:G25"/>
    <mergeCell ref="P25:Q25"/>
    <mergeCell ref="Y25:Z25"/>
    <mergeCell ref="B26:C26"/>
    <mergeCell ref="D26:E26"/>
    <mergeCell ref="F26:G26"/>
    <mergeCell ref="P26:Q26"/>
    <mergeCell ref="Y26:Z26"/>
    <mergeCell ref="B27:C27"/>
    <mergeCell ref="D27:E27"/>
    <mergeCell ref="F27:G27"/>
    <mergeCell ref="P27:Q27"/>
    <mergeCell ref="Y27:Z27"/>
    <mergeCell ref="B28:C28"/>
    <mergeCell ref="D28:E28"/>
    <mergeCell ref="F28:G28"/>
    <mergeCell ref="P28:Q28"/>
    <mergeCell ref="Y28:Z28"/>
    <mergeCell ref="B29:C29"/>
    <mergeCell ref="D29:E29"/>
    <mergeCell ref="F29:G29"/>
    <mergeCell ref="P29:Q29"/>
    <mergeCell ref="Y29:Z29"/>
    <mergeCell ref="B30:C30"/>
    <mergeCell ref="D30:E30"/>
    <mergeCell ref="F30:G30"/>
    <mergeCell ref="P30:Q30"/>
    <mergeCell ref="Y30:Z30"/>
    <mergeCell ref="B31:C31"/>
    <mergeCell ref="D31:E31"/>
    <mergeCell ref="F31:G31"/>
    <mergeCell ref="P31:Q31"/>
    <mergeCell ref="Y31:Z31"/>
    <mergeCell ref="B32:C32"/>
    <mergeCell ref="D32:E32"/>
    <mergeCell ref="F32:G32"/>
    <mergeCell ref="P32:Q32"/>
    <mergeCell ref="Y32:Z32"/>
    <mergeCell ref="B33:C33"/>
    <mergeCell ref="D33:E33"/>
    <mergeCell ref="F33:G33"/>
    <mergeCell ref="P33:Q33"/>
    <mergeCell ref="Y33:Z33"/>
    <mergeCell ref="B36:C36"/>
    <mergeCell ref="D36:E36"/>
    <mergeCell ref="F36:G36"/>
    <mergeCell ref="P36:Q36"/>
    <mergeCell ref="Y36:Z36"/>
    <mergeCell ref="B34:C34"/>
    <mergeCell ref="D34:E34"/>
    <mergeCell ref="F34:G34"/>
    <mergeCell ref="P34:Q34"/>
    <mergeCell ref="Y34:Z34"/>
    <mergeCell ref="B35:C35"/>
    <mergeCell ref="D35:E35"/>
    <mergeCell ref="F35:G35"/>
    <mergeCell ref="P35:Q35"/>
    <mergeCell ref="Y35:Z35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3" manualBreakCount="3">
    <brk id="15" max="1048575" man="1"/>
    <brk id="24" max="1048575" man="1"/>
    <brk id="33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8"/>
  <sheetViews>
    <sheetView zoomScale="80" zoomScaleNormal="80" workbookViewId="0"/>
  </sheetViews>
  <sheetFormatPr defaultRowHeight="15" x14ac:dyDescent="0.3"/>
  <cols>
    <col min="1" max="1" width="5" style="23" bestFit="1" customWidth="1"/>
    <col min="2" max="3" width="7.75" style="23" customWidth="1"/>
    <col min="4" max="4" width="8.875" style="23" bestFit="1" customWidth="1"/>
    <col min="5" max="7" width="7.75" style="23" customWidth="1"/>
    <col min="8" max="15" width="11.25" style="23" customWidth="1"/>
    <col min="16" max="17" width="7.75" style="23" customWidth="1"/>
    <col min="18" max="24" width="11.25" style="23" customWidth="1"/>
    <col min="25" max="26" width="7.75" style="23" customWidth="1"/>
    <col min="27" max="33" width="11.25" style="23" customWidth="1"/>
    <col min="34" max="43" width="11.25" customWidth="1"/>
    <col min="44" max="44" width="11.25" style="23" customWidth="1"/>
    <col min="45" max="47" width="11.25" customWidth="1"/>
  </cols>
  <sheetData>
    <row r="1" spans="1:47" ht="16.5" x14ac:dyDescent="0.3">
      <c r="A1" s="21" t="s">
        <v>75</v>
      </c>
      <c r="B1" s="21" t="s">
        <v>19</v>
      </c>
      <c r="C1" s="21" t="s">
        <v>128</v>
      </c>
      <c r="D1" s="21"/>
      <c r="E1" s="21"/>
      <c r="G1" s="21"/>
      <c r="H1" s="21"/>
      <c r="I1" s="21"/>
      <c r="L1" s="104">
        <f>D8</f>
        <v>42917</v>
      </c>
      <c r="O1" s="24" t="s">
        <v>76</v>
      </c>
      <c r="AE1"/>
      <c r="AF1"/>
      <c r="AG1"/>
      <c r="AR1"/>
    </row>
    <row r="2" spans="1:47" ht="16.5" x14ac:dyDescent="0.3">
      <c r="A2" s="21"/>
      <c r="B2" s="21"/>
      <c r="C2"/>
      <c r="D2"/>
      <c r="E2"/>
      <c r="F2"/>
      <c r="G2"/>
      <c r="H2"/>
      <c r="I2"/>
      <c r="J2"/>
      <c r="K2"/>
      <c r="L2"/>
      <c r="M2"/>
      <c r="N2"/>
      <c r="O2" s="24"/>
      <c r="P2" s="24"/>
      <c r="Q2" s="24"/>
      <c r="R2" s="24"/>
      <c r="AE2"/>
      <c r="AF2"/>
      <c r="AG2"/>
      <c r="AH2" s="80" t="str">
        <f>'L4'!$AH$2</f>
        <v>Berekening eindejaarspremie 2015:</v>
      </c>
      <c r="AR2"/>
    </row>
    <row r="3" spans="1:47" ht="16.5" x14ac:dyDescent="0.3">
      <c r="A3" s="21"/>
      <c r="B3" s="21"/>
      <c r="C3"/>
      <c r="D3"/>
      <c r="E3"/>
      <c r="F3"/>
      <c r="G3"/>
      <c r="H3"/>
      <c r="I3"/>
      <c r="J3"/>
      <c r="K3"/>
      <c r="L3"/>
      <c r="M3"/>
      <c r="N3" s="23" t="s">
        <v>21</v>
      </c>
      <c r="O3" s="25">
        <f>'L4'!O3</f>
        <v>1.3194999999999999</v>
      </c>
      <c r="AH3" s="81" t="s">
        <v>94</v>
      </c>
      <c r="AK3" s="82">
        <f>'L4'!$AK$3</f>
        <v>129.11000000000001</v>
      </c>
      <c r="AR3"/>
    </row>
    <row r="4" spans="1:47" ht="16.5" x14ac:dyDescent="0.3">
      <c r="A4" s="21"/>
      <c r="B4" s="21"/>
      <c r="C4" s="67"/>
      <c r="D4" s="68"/>
      <c r="E4" s="68"/>
      <c r="F4" s="68"/>
      <c r="G4" s="68"/>
      <c r="H4" s="67"/>
      <c r="I4" s="67"/>
      <c r="J4" s="68"/>
      <c r="K4" s="69"/>
      <c r="L4" s="69"/>
      <c r="AH4" s="81" t="s">
        <v>49</v>
      </c>
      <c r="AR4"/>
    </row>
    <row r="5" spans="1:47" ht="17.25" x14ac:dyDescent="0.35">
      <c r="A5" s="21"/>
      <c r="B5" s="21"/>
      <c r="C5" s="21"/>
      <c r="D5" s="21"/>
      <c r="E5" s="26"/>
      <c r="F5" s="27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47" x14ac:dyDescent="0.3">
      <c r="A6" s="28"/>
      <c r="B6" s="134" t="s">
        <v>22</v>
      </c>
      <c r="C6" s="149"/>
      <c r="D6" s="149"/>
      <c r="E6" s="135"/>
      <c r="F6" s="134" t="s">
        <v>23</v>
      </c>
      <c r="G6" s="135"/>
      <c r="H6" s="146" t="s">
        <v>38</v>
      </c>
      <c r="I6" s="147"/>
      <c r="J6" s="147"/>
      <c r="K6" s="147"/>
      <c r="L6" s="147"/>
      <c r="M6" s="147"/>
      <c r="N6" s="147"/>
      <c r="O6" s="148"/>
      <c r="P6" s="134" t="s">
        <v>24</v>
      </c>
      <c r="Q6" s="137"/>
      <c r="R6" s="146" t="s">
        <v>39</v>
      </c>
      <c r="S6" s="147"/>
      <c r="T6" s="147"/>
      <c r="U6" s="147"/>
      <c r="V6" s="147"/>
      <c r="W6" s="147"/>
      <c r="X6" s="148"/>
      <c r="Y6" s="134" t="s">
        <v>25</v>
      </c>
      <c r="Z6" s="135"/>
      <c r="AA6" s="146" t="s">
        <v>40</v>
      </c>
      <c r="AB6" s="147"/>
      <c r="AC6" s="147"/>
      <c r="AD6" s="147"/>
      <c r="AE6" s="147"/>
      <c r="AF6" s="147"/>
      <c r="AG6" s="148"/>
      <c r="AH6" s="146" t="s">
        <v>101</v>
      </c>
      <c r="AI6" s="147"/>
      <c r="AJ6" s="147"/>
      <c r="AK6" s="147"/>
      <c r="AL6" s="147"/>
      <c r="AM6" s="147"/>
      <c r="AN6" s="148"/>
      <c r="AO6" s="146" t="s">
        <v>102</v>
      </c>
      <c r="AP6" s="147"/>
      <c r="AQ6" s="147"/>
      <c r="AR6" s="147"/>
      <c r="AS6" s="147"/>
      <c r="AT6" s="147"/>
      <c r="AU6" s="148"/>
    </row>
    <row r="7" spans="1:47" x14ac:dyDescent="0.3">
      <c r="A7" s="32"/>
      <c r="B7" s="150">
        <v>1</v>
      </c>
      <c r="C7" s="151"/>
      <c r="D7" s="150"/>
      <c r="E7" s="151"/>
      <c r="F7" s="150"/>
      <c r="G7" s="151"/>
      <c r="H7" s="43" t="s">
        <v>107</v>
      </c>
      <c r="I7" s="43" t="s">
        <v>108</v>
      </c>
      <c r="J7" s="43" t="s">
        <v>32</v>
      </c>
      <c r="K7" s="43" t="s">
        <v>33</v>
      </c>
      <c r="L7" s="43" t="s">
        <v>34</v>
      </c>
      <c r="M7" s="43" t="s">
        <v>35</v>
      </c>
      <c r="N7" s="43" t="s">
        <v>36</v>
      </c>
      <c r="O7" s="108" t="s">
        <v>37</v>
      </c>
      <c r="P7" s="150"/>
      <c r="Q7" s="151"/>
      <c r="R7" s="43" t="s">
        <v>109</v>
      </c>
      <c r="S7" s="43" t="s">
        <v>32</v>
      </c>
      <c r="T7" s="43" t="s">
        <v>33</v>
      </c>
      <c r="U7" s="43" t="s">
        <v>34</v>
      </c>
      <c r="V7" s="43" t="s">
        <v>35</v>
      </c>
      <c r="W7" s="43" t="s">
        <v>36</v>
      </c>
      <c r="X7" s="108" t="s">
        <v>37</v>
      </c>
      <c r="Y7" s="152" t="s">
        <v>27</v>
      </c>
      <c r="Z7" s="151"/>
      <c r="AA7" s="43" t="s">
        <v>109</v>
      </c>
      <c r="AB7" s="43" t="s">
        <v>32</v>
      </c>
      <c r="AC7" s="43" t="s">
        <v>33</v>
      </c>
      <c r="AD7" s="43" t="s">
        <v>34</v>
      </c>
      <c r="AE7" s="43" t="s">
        <v>35</v>
      </c>
      <c r="AF7" s="43" t="s">
        <v>36</v>
      </c>
      <c r="AG7" s="108" t="s">
        <v>37</v>
      </c>
      <c r="AH7" s="43" t="s">
        <v>109</v>
      </c>
      <c r="AI7" s="43" t="s">
        <v>32</v>
      </c>
      <c r="AJ7" s="43" t="s">
        <v>33</v>
      </c>
      <c r="AK7" s="43" t="s">
        <v>34</v>
      </c>
      <c r="AL7" s="43" t="s">
        <v>35</v>
      </c>
      <c r="AM7" s="43" t="s">
        <v>36</v>
      </c>
      <c r="AN7" s="108" t="s">
        <v>37</v>
      </c>
      <c r="AO7" s="43" t="s">
        <v>109</v>
      </c>
      <c r="AP7" s="43" t="s">
        <v>32</v>
      </c>
      <c r="AQ7" s="43" t="s">
        <v>33</v>
      </c>
      <c r="AR7" s="43" t="s">
        <v>34</v>
      </c>
      <c r="AS7" s="43" t="s">
        <v>35</v>
      </c>
      <c r="AT7" s="43" t="s">
        <v>36</v>
      </c>
      <c r="AU7" s="108" t="s">
        <v>37</v>
      </c>
    </row>
    <row r="8" spans="1:47" x14ac:dyDescent="0.3">
      <c r="A8" s="32"/>
      <c r="B8" s="138" t="s">
        <v>30</v>
      </c>
      <c r="C8" s="139"/>
      <c r="D8" s="144">
        <f>'L4'!$D$8</f>
        <v>42917</v>
      </c>
      <c r="E8" s="143"/>
      <c r="F8" s="144">
        <f>D8</f>
        <v>42917</v>
      </c>
      <c r="G8" s="145"/>
      <c r="H8" s="47"/>
      <c r="I8" s="47" t="s">
        <v>103</v>
      </c>
      <c r="J8" s="47" t="s">
        <v>104</v>
      </c>
      <c r="K8" s="47" t="s">
        <v>105</v>
      </c>
      <c r="L8" s="47" t="s">
        <v>105</v>
      </c>
      <c r="M8" s="47" t="s">
        <v>105</v>
      </c>
      <c r="N8" s="47" t="s">
        <v>106</v>
      </c>
      <c r="O8" s="53" t="s">
        <v>105</v>
      </c>
      <c r="P8" s="142"/>
      <c r="Q8" s="143"/>
      <c r="R8" s="47" t="s">
        <v>103</v>
      </c>
      <c r="S8" s="47" t="s">
        <v>104</v>
      </c>
      <c r="T8" s="47" t="s">
        <v>105</v>
      </c>
      <c r="U8" s="47" t="s">
        <v>105</v>
      </c>
      <c r="V8" s="47" t="s">
        <v>105</v>
      </c>
      <c r="W8" s="47" t="s">
        <v>106</v>
      </c>
      <c r="X8" s="53" t="s">
        <v>105</v>
      </c>
      <c r="Y8" s="142"/>
      <c r="Z8" s="143"/>
      <c r="AA8" s="47" t="s">
        <v>103</v>
      </c>
      <c r="AB8" s="47" t="s">
        <v>104</v>
      </c>
      <c r="AC8" s="47" t="s">
        <v>105</v>
      </c>
      <c r="AD8" s="47" t="s">
        <v>105</v>
      </c>
      <c r="AE8" s="47" t="s">
        <v>105</v>
      </c>
      <c r="AF8" s="47" t="s">
        <v>106</v>
      </c>
      <c r="AG8" s="53" t="s">
        <v>105</v>
      </c>
      <c r="AH8" s="47" t="s">
        <v>103</v>
      </c>
      <c r="AI8" s="47" t="s">
        <v>104</v>
      </c>
      <c r="AJ8" s="47" t="s">
        <v>105</v>
      </c>
      <c r="AK8" s="47" t="s">
        <v>105</v>
      </c>
      <c r="AL8" s="47" t="s">
        <v>105</v>
      </c>
      <c r="AM8" s="47" t="s">
        <v>106</v>
      </c>
      <c r="AN8" s="53" t="s">
        <v>105</v>
      </c>
      <c r="AO8" s="47" t="s">
        <v>103</v>
      </c>
      <c r="AP8" s="47" t="s">
        <v>104</v>
      </c>
      <c r="AQ8" s="47" t="s">
        <v>105</v>
      </c>
      <c r="AR8" s="47" t="s">
        <v>105</v>
      </c>
      <c r="AS8" s="47" t="s">
        <v>105</v>
      </c>
      <c r="AT8" s="47" t="s">
        <v>106</v>
      </c>
      <c r="AU8" s="53" t="s">
        <v>105</v>
      </c>
    </row>
    <row r="9" spans="1:47" x14ac:dyDescent="0.3">
      <c r="A9" s="32"/>
      <c r="B9" s="134"/>
      <c r="C9" s="135"/>
      <c r="D9" s="136"/>
      <c r="E9" s="137"/>
      <c r="F9" s="136"/>
      <c r="G9" s="137"/>
      <c r="H9" s="44"/>
      <c r="I9" s="44"/>
      <c r="J9" s="44"/>
      <c r="K9" s="44"/>
      <c r="L9" s="44"/>
      <c r="M9" s="44"/>
      <c r="N9" s="44"/>
      <c r="O9" s="78"/>
      <c r="P9" s="136"/>
      <c r="Q9" s="137"/>
      <c r="R9" s="44"/>
      <c r="S9" s="44"/>
      <c r="T9" s="44"/>
      <c r="U9" s="44"/>
      <c r="V9" s="44"/>
      <c r="W9" s="44"/>
      <c r="X9" s="78"/>
      <c r="Y9" s="136"/>
      <c r="Z9" s="137"/>
      <c r="AA9" s="77"/>
      <c r="AB9" s="44"/>
      <c r="AC9" s="44"/>
      <c r="AD9" s="44"/>
      <c r="AE9" s="44"/>
      <c r="AF9" s="44"/>
      <c r="AG9" s="78"/>
      <c r="AH9" s="83"/>
      <c r="AI9" s="84"/>
      <c r="AJ9" s="84"/>
      <c r="AK9" s="84"/>
      <c r="AL9" s="84"/>
      <c r="AM9" s="84"/>
      <c r="AN9" s="85"/>
      <c r="AO9" s="83"/>
      <c r="AP9" s="84"/>
      <c r="AQ9" s="84"/>
      <c r="AR9" s="84"/>
      <c r="AS9" s="84"/>
      <c r="AT9" s="84"/>
      <c r="AU9" s="85"/>
    </row>
    <row r="10" spans="1:47" x14ac:dyDescent="0.3">
      <c r="A10" s="32">
        <v>0</v>
      </c>
      <c r="B10" s="125">
        <v>26129.09</v>
      </c>
      <c r="C10" s="126"/>
      <c r="D10" s="125">
        <f t="shared" ref="D10:D37" si="0">B10*$O$3</f>
        <v>34477.334254999994</v>
      </c>
      <c r="E10" s="127">
        <f t="shared" ref="E10:E37" si="1">D10/40.3399</f>
        <v>854.67079132570962</v>
      </c>
      <c r="F10" s="125">
        <f t="shared" ref="F10:F37" si="2">B10/12*$O$3</f>
        <v>2873.1111879166665</v>
      </c>
      <c r="G10" s="127">
        <f t="shared" ref="G10:G37" si="3">F10/40.3399</f>
        <v>71.222565943809144</v>
      </c>
      <c r="H10" s="45">
        <f>'L4'!$H$10</f>
        <v>1674.41</v>
      </c>
      <c r="I10" s="45">
        <f>GEW!$E$12+($F10-GEW!$E$12)*SUM(Fasering!$D$5)</f>
        <v>1786.2247433333332</v>
      </c>
      <c r="J10" s="45">
        <f>GEW!$E$12+($F10-GEW!$E$12)*SUM(Fasering!$D$5:$D$6)</f>
        <v>2067.2541158037729</v>
      </c>
      <c r="K10" s="45">
        <f>GEW!$E$12+($F10-GEW!$E$12)*SUM(Fasering!$D$5:$D$7)</f>
        <v>2228.4980258725454</v>
      </c>
      <c r="L10" s="45">
        <f>GEW!$E$12+($F10-GEW!$E$12)*SUM(Fasering!$D$5:$D$8)</f>
        <v>2389.7419359413179</v>
      </c>
      <c r="M10" s="45">
        <f>GEW!$E$12+($F10-GEW!$E$12)*SUM(Fasering!$D$5:$D$9)</f>
        <v>2550.9858460100909</v>
      </c>
      <c r="N10" s="45">
        <f>GEW!$E$12+($F10-GEW!$E$12)*SUM(Fasering!$D$5:$D$10)</f>
        <v>2711.867277847894</v>
      </c>
      <c r="O10" s="75">
        <f>GEW!$E$12+($F10-GEW!$E$12)*SUM(Fasering!$D$5:$D$11)</f>
        <v>2873.1111879166665</v>
      </c>
      <c r="P10" s="125">
        <f t="shared" ref="P10:P37" si="4">((B10&lt;19968.2)*913.03+(B10&gt;19968.2)*(B10&lt;20424.71)*(20424.71-B10+456.51)+(B10&gt;20424.71)*(B10&lt;22659.62)*456.51+(B10&gt;22659.62)*(B10&lt;23116.13)*(23116.13-B10))/12*$O$3</f>
        <v>0</v>
      </c>
      <c r="Q10" s="127">
        <f t="shared" ref="Q10:Q37" si="5">P10/40.3399</f>
        <v>0</v>
      </c>
      <c r="R10" s="45">
        <f>$P10*SUM(Fasering!$D$5)</f>
        <v>0</v>
      </c>
      <c r="S10" s="45">
        <f>$P10*SUM(Fasering!$D$5:$D$6)</f>
        <v>0</v>
      </c>
      <c r="T10" s="45">
        <f>$P10*SUM(Fasering!$D$5:$D$7)</f>
        <v>0</v>
      </c>
      <c r="U10" s="45">
        <f>$P10*SUM(Fasering!$D$5:$D$8)</f>
        <v>0</v>
      </c>
      <c r="V10" s="45">
        <f>$P10*SUM(Fasering!$D$5:$D$9)</f>
        <v>0</v>
      </c>
      <c r="W10" s="45">
        <f>$P10*SUM(Fasering!$D$5:$D$10)</f>
        <v>0</v>
      </c>
      <c r="X10" s="75">
        <f>$P10*SUM(Fasering!$D$5:$D$11)</f>
        <v>0</v>
      </c>
      <c r="Y10" s="125">
        <f t="shared" ref="Y10:Y37" si="6">((B10&lt;19968.2)*456.51+(B10&gt;19968.2)*(B10&lt;20196.46)*(20196.46-B10+228.26)+(B10&gt;20196.46)*(B10&lt;22659.62)*228.26+(B10&gt;22659.62)*(B10&lt;22887.88)*(22887.88-B10))/12*$O$3</f>
        <v>0</v>
      </c>
      <c r="Z10" s="127">
        <f t="shared" ref="Z10:Z37" si="7">Y10/40.3399</f>
        <v>0</v>
      </c>
      <c r="AA10" s="74">
        <f>$Y10*SUM(Fasering!$D$5)</f>
        <v>0</v>
      </c>
      <c r="AB10" s="45">
        <f>$Y10*SUM(Fasering!$D$5:$D$6)</f>
        <v>0</v>
      </c>
      <c r="AC10" s="45">
        <f>$Y10*SUM(Fasering!$D$5:$D$7)</f>
        <v>0</v>
      </c>
      <c r="AD10" s="45">
        <f>$Y10*SUM(Fasering!$D$5:$D$8)</f>
        <v>0</v>
      </c>
      <c r="AE10" s="45">
        <f>$Y10*SUM(Fasering!$D$5:$D$9)</f>
        <v>0</v>
      </c>
      <c r="AF10" s="45">
        <f>$Y10*SUM(Fasering!$D$5:$D$10)</f>
        <v>0</v>
      </c>
      <c r="AG10" s="75">
        <f>$Y10*SUM(Fasering!$D$5:$D$11)</f>
        <v>0</v>
      </c>
      <c r="AH10" s="5">
        <f>($AK$3+(I10+R10)*12*7.57%)*SUM(Fasering!$D$5)</f>
        <v>0</v>
      </c>
      <c r="AI10" s="9">
        <f>($AK$3+(J10+S10)*12*7.57%)*SUM(Fasering!$D$5:$D$6)</f>
        <v>518.93827176489913</v>
      </c>
      <c r="AJ10" s="9">
        <f>($AK$3+(K10+T10)*12*7.57%)*SUM(Fasering!$D$5:$D$7)</f>
        <v>876.28805634444655</v>
      </c>
      <c r="AK10" s="9">
        <f>($AK$3+(L10+U10)*12*7.57%)*SUM(Fasering!$D$5:$D$8)</f>
        <v>1277.0978277997742</v>
      </c>
      <c r="AL10" s="9">
        <f>($AK$3+(M10+V10)*12*7.57%)*SUM(Fasering!$D$5:$D$9)</f>
        <v>1721.3675861308825</v>
      </c>
      <c r="AM10" s="9">
        <f>($AK$3+(N10+W10)*12*7.57%)*SUM(Fasering!$D$5:$D$10)</f>
        <v>2207.9521695891308</v>
      </c>
      <c r="AN10" s="86">
        <f>($AK$3+(O10+X10)*12*7.57%)*SUM(Fasering!$D$5:$D$11)</f>
        <v>2739.0442031035</v>
      </c>
      <c r="AO10" s="5">
        <f>($AK$3+(I10+AA10)*12*7.57%)*SUM(Fasering!$D$5)</f>
        <v>0</v>
      </c>
      <c r="AP10" s="9">
        <f>($AK$3+(J10+AB10)*12*7.57%)*SUM(Fasering!$D$5:$D$6)</f>
        <v>518.93827176489913</v>
      </c>
      <c r="AQ10" s="9">
        <f>($AK$3+(K10+AC10)*12*7.57%)*SUM(Fasering!$D$5:$D$7)</f>
        <v>876.28805634444655</v>
      </c>
      <c r="AR10" s="9">
        <f>($AK$3+(L10+AD10)*12*7.57%)*SUM(Fasering!$D$5:$D$8)</f>
        <v>1277.0978277997742</v>
      </c>
      <c r="AS10" s="9">
        <f>($AK$3+(M10+AE10)*12*7.57%)*SUM(Fasering!$D$5:$D$9)</f>
        <v>1721.3675861308825</v>
      </c>
      <c r="AT10" s="9">
        <f>($AK$3+(N10+AF10)*12*7.57%)*SUM(Fasering!$D$5:$D$10)</f>
        <v>2207.9521695891308</v>
      </c>
      <c r="AU10" s="86">
        <f>($AK$3+(O10+AG10)*12*7.57%)*SUM(Fasering!$D$5:$D$11)</f>
        <v>2739.0442031035</v>
      </c>
    </row>
    <row r="11" spans="1:47" x14ac:dyDescent="0.3">
      <c r="A11" s="32">
        <f t="shared" ref="A11:A37" si="8">+A10+1</f>
        <v>1</v>
      </c>
      <c r="B11" s="125">
        <v>26911.8</v>
      </c>
      <c r="C11" s="126"/>
      <c r="D11" s="125">
        <f t="shared" si="0"/>
        <v>35510.120099999993</v>
      </c>
      <c r="E11" s="127">
        <f t="shared" si="1"/>
        <v>880.2728836710055</v>
      </c>
      <c r="F11" s="125">
        <f t="shared" si="2"/>
        <v>2959.1766749999997</v>
      </c>
      <c r="G11" s="127">
        <f t="shared" si="3"/>
        <v>73.356073639250468</v>
      </c>
      <c r="H11" s="45">
        <f>'L4'!$H$10</f>
        <v>1674.41</v>
      </c>
      <c r="I11" s="45">
        <f>GEW!$E$12+($F11-GEW!$E$12)*SUM(Fasering!$D$5)</f>
        <v>1786.2247433333332</v>
      </c>
      <c r="J11" s="45">
        <f>GEW!$E$12+($F11-GEW!$E$12)*SUM(Fasering!$D$5:$D$6)</f>
        <v>2089.5075259432879</v>
      </c>
      <c r="K11" s="45">
        <f>GEW!$E$12+($F11-GEW!$E$12)*SUM(Fasering!$D$5:$D$7)</f>
        <v>2263.5195919941789</v>
      </c>
      <c r="L11" s="45">
        <f>GEW!$E$12+($F11-GEW!$E$12)*SUM(Fasering!$D$5:$D$8)</f>
        <v>2437.5316580450699</v>
      </c>
      <c r="M11" s="45">
        <f>GEW!$E$12+($F11-GEW!$E$12)*SUM(Fasering!$D$5:$D$9)</f>
        <v>2611.5437240959609</v>
      </c>
      <c r="N11" s="45">
        <f>GEW!$E$12+($F11-GEW!$E$12)*SUM(Fasering!$D$5:$D$10)</f>
        <v>2785.1646089491087</v>
      </c>
      <c r="O11" s="75">
        <f>GEW!$E$12+($F11-GEW!$E$12)*SUM(Fasering!$D$5:$D$11)</f>
        <v>2959.1766749999997</v>
      </c>
      <c r="P11" s="125">
        <f t="shared" si="4"/>
        <v>0</v>
      </c>
      <c r="Q11" s="127">
        <f t="shared" si="5"/>
        <v>0</v>
      </c>
      <c r="R11" s="45">
        <f>$P11*SUM(Fasering!$D$5)</f>
        <v>0</v>
      </c>
      <c r="S11" s="45">
        <f>$P11*SUM(Fasering!$D$5:$D$6)</f>
        <v>0</v>
      </c>
      <c r="T11" s="45">
        <f>$P11*SUM(Fasering!$D$5:$D$7)</f>
        <v>0</v>
      </c>
      <c r="U11" s="45">
        <f>$P11*SUM(Fasering!$D$5:$D$8)</f>
        <v>0</v>
      </c>
      <c r="V11" s="45">
        <f>$P11*SUM(Fasering!$D$5:$D$9)</f>
        <v>0</v>
      </c>
      <c r="W11" s="45">
        <f>$P11*SUM(Fasering!$D$5:$D$10)</f>
        <v>0</v>
      </c>
      <c r="X11" s="75">
        <f>$P11*SUM(Fasering!$D$5:$D$11)</f>
        <v>0</v>
      </c>
      <c r="Y11" s="125">
        <f t="shared" si="6"/>
        <v>0</v>
      </c>
      <c r="Z11" s="127">
        <f t="shared" si="7"/>
        <v>0</v>
      </c>
      <c r="AA11" s="74">
        <f>$Y11*SUM(Fasering!$D$5)</f>
        <v>0</v>
      </c>
      <c r="AB11" s="45">
        <f>$Y11*SUM(Fasering!$D$5:$D$6)</f>
        <v>0</v>
      </c>
      <c r="AC11" s="45">
        <f>$Y11*SUM(Fasering!$D$5:$D$7)</f>
        <v>0</v>
      </c>
      <c r="AD11" s="45">
        <f>$Y11*SUM(Fasering!$D$5:$D$8)</f>
        <v>0</v>
      </c>
      <c r="AE11" s="45">
        <f>$Y11*SUM(Fasering!$D$5:$D$9)</f>
        <v>0</v>
      </c>
      <c r="AF11" s="45">
        <f>$Y11*SUM(Fasering!$D$5:$D$10)</f>
        <v>0</v>
      </c>
      <c r="AG11" s="75">
        <f>$Y11*SUM(Fasering!$D$5:$D$11)</f>
        <v>0</v>
      </c>
      <c r="AH11" s="5">
        <f>($AK$3+(I11+R11)*12*7.57%)*SUM(Fasering!$D$5)</f>
        <v>0</v>
      </c>
      <c r="AI11" s="9">
        <f>($AK$3+(J11+S11)*12*7.57%)*SUM(Fasering!$D$5:$D$6)</f>
        <v>524.16513623295214</v>
      </c>
      <c r="AJ11" s="9">
        <f>($AK$3+(K11+T11)*12*7.57%)*SUM(Fasering!$D$5:$D$7)</f>
        <v>889.23356803321781</v>
      </c>
      <c r="AK11" s="9">
        <f>($AK$3+(L11+U11)*12*7.57%)*SUM(Fasering!$D$5:$D$8)</f>
        <v>1301.2033811233171</v>
      </c>
      <c r="AL11" s="9">
        <f>($AK$3+(M11+V11)*12*7.57%)*SUM(Fasering!$D$5:$D$9)</f>
        <v>1760.0745755032499</v>
      </c>
      <c r="AM11" s="9">
        <f>($AK$3+(N11+W11)*12*7.57%)*SUM(Fasering!$D$5:$D$10)</f>
        <v>2264.6575694743447</v>
      </c>
      <c r="AN11" s="86">
        <f>($AK$3+(O11+X11)*12*7.57%)*SUM(Fasering!$D$5:$D$11)</f>
        <v>2817.2260915700003</v>
      </c>
      <c r="AO11" s="5">
        <f>($AK$3+(I11+AA11)*12*7.57%)*SUM(Fasering!$D$5)</f>
        <v>0</v>
      </c>
      <c r="AP11" s="9">
        <f>($AK$3+(J11+AB11)*12*7.57%)*SUM(Fasering!$D$5:$D$6)</f>
        <v>524.16513623295214</v>
      </c>
      <c r="AQ11" s="9">
        <f>($AK$3+(K11+AC11)*12*7.57%)*SUM(Fasering!$D$5:$D$7)</f>
        <v>889.23356803321781</v>
      </c>
      <c r="AR11" s="9">
        <f>($AK$3+(L11+AD11)*12*7.57%)*SUM(Fasering!$D$5:$D$8)</f>
        <v>1301.2033811233171</v>
      </c>
      <c r="AS11" s="9">
        <f>($AK$3+(M11+AE11)*12*7.57%)*SUM(Fasering!$D$5:$D$9)</f>
        <v>1760.0745755032499</v>
      </c>
      <c r="AT11" s="9">
        <f>($AK$3+(N11+AF11)*12*7.57%)*SUM(Fasering!$D$5:$D$10)</f>
        <v>2264.6575694743447</v>
      </c>
      <c r="AU11" s="86">
        <f>($AK$3+(O11+AG11)*12*7.57%)*SUM(Fasering!$D$5:$D$11)</f>
        <v>2817.2260915700003</v>
      </c>
    </row>
    <row r="12" spans="1:47" x14ac:dyDescent="0.3">
      <c r="A12" s="32">
        <f t="shared" si="8"/>
        <v>2</v>
      </c>
      <c r="B12" s="125">
        <v>27694.880000000001</v>
      </c>
      <c r="C12" s="126"/>
      <c r="D12" s="125">
        <f t="shared" si="0"/>
        <v>36543.394159999996</v>
      </c>
      <c r="E12" s="127">
        <f t="shared" si="1"/>
        <v>905.8870785500211</v>
      </c>
      <c r="F12" s="125">
        <f t="shared" si="2"/>
        <v>3045.2828466666665</v>
      </c>
      <c r="G12" s="127">
        <f t="shared" si="3"/>
        <v>75.490589879168425</v>
      </c>
      <c r="H12" s="45">
        <f>'L4'!$H$10</f>
        <v>1674.41</v>
      </c>
      <c r="I12" s="45">
        <f>GEW!$E$12+($F12-GEW!$E$12)*SUM(Fasering!$D$5)</f>
        <v>1786.2247433333332</v>
      </c>
      <c r="J12" s="45">
        <f>GEW!$E$12+($F12-GEW!$E$12)*SUM(Fasering!$D$5:$D$6)</f>
        <v>2111.7714556388983</v>
      </c>
      <c r="K12" s="45">
        <f>GEW!$E$12+($F12-GEW!$E$12)*SUM(Fasering!$D$5:$D$7)</f>
        <v>2298.5577133910292</v>
      </c>
      <c r="L12" s="45">
        <f>GEW!$E$12+($F12-GEW!$E$12)*SUM(Fasering!$D$5:$D$8)</f>
        <v>2485.3439711431597</v>
      </c>
      <c r="M12" s="45">
        <f>GEW!$E$12+($F12-GEW!$E$12)*SUM(Fasering!$D$5:$D$9)</f>
        <v>2672.1302288952902</v>
      </c>
      <c r="N12" s="45">
        <f>GEW!$E$12+($F12-GEW!$E$12)*SUM(Fasering!$D$5:$D$10)</f>
        <v>2858.496588914536</v>
      </c>
      <c r="O12" s="75">
        <f>GEW!$E$12+($F12-GEW!$E$12)*SUM(Fasering!$D$5:$D$11)</f>
        <v>3045.2828466666665</v>
      </c>
      <c r="P12" s="125">
        <f t="shared" si="4"/>
        <v>0</v>
      </c>
      <c r="Q12" s="127">
        <f t="shared" si="5"/>
        <v>0</v>
      </c>
      <c r="R12" s="45">
        <f>$P12*SUM(Fasering!$D$5)</f>
        <v>0</v>
      </c>
      <c r="S12" s="45">
        <f>$P12*SUM(Fasering!$D$5:$D$6)</f>
        <v>0</v>
      </c>
      <c r="T12" s="45">
        <f>$P12*SUM(Fasering!$D$5:$D$7)</f>
        <v>0</v>
      </c>
      <c r="U12" s="45">
        <f>$P12*SUM(Fasering!$D$5:$D$8)</f>
        <v>0</v>
      </c>
      <c r="V12" s="45">
        <f>$P12*SUM(Fasering!$D$5:$D$9)</f>
        <v>0</v>
      </c>
      <c r="W12" s="45">
        <f>$P12*SUM(Fasering!$D$5:$D$10)</f>
        <v>0</v>
      </c>
      <c r="X12" s="75">
        <f>$P12*SUM(Fasering!$D$5:$D$11)</f>
        <v>0</v>
      </c>
      <c r="Y12" s="125">
        <f t="shared" si="6"/>
        <v>0</v>
      </c>
      <c r="Z12" s="127">
        <f t="shared" si="7"/>
        <v>0</v>
      </c>
      <c r="AA12" s="74">
        <f>$Y12*SUM(Fasering!$D$5)</f>
        <v>0</v>
      </c>
      <c r="AB12" s="45">
        <f>$Y12*SUM(Fasering!$D$5:$D$6)</f>
        <v>0</v>
      </c>
      <c r="AC12" s="45">
        <f>$Y12*SUM(Fasering!$D$5:$D$7)</f>
        <v>0</v>
      </c>
      <c r="AD12" s="45">
        <f>$Y12*SUM(Fasering!$D$5:$D$8)</f>
        <v>0</v>
      </c>
      <c r="AE12" s="45">
        <f>$Y12*SUM(Fasering!$D$5:$D$9)</f>
        <v>0</v>
      </c>
      <c r="AF12" s="45">
        <f>$Y12*SUM(Fasering!$D$5:$D$10)</f>
        <v>0</v>
      </c>
      <c r="AG12" s="75">
        <f>$Y12*SUM(Fasering!$D$5:$D$11)</f>
        <v>0</v>
      </c>
      <c r="AH12" s="5">
        <f>($AK$3+(I12+R12)*12*7.57%)*SUM(Fasering!$D$5)</f>
        <v>0</v>
      </c>
      <c r="AI12" s="9">
        <f>($AK$3+(J12+S12)*12*7.57%)*SUM(Fasering!$D$5:$D$6)</f>
        <v>529.39447152653838</v>
      </c>
      <c r="AJ12" s="9">
        <f>($AK$3+(K12+T12)*12*7.57%)*SUM(Fasering!$D$5:$D$7)</f>
        <v>902.18519928009471</v>
      </c>
      <c r="AK12" s="9">
        <f>($AK$3+(L12+U12)*12*7.57%)*SUM(Fasering!$D$5:$D$8)</f>
        <v>1325.3203295417602</v>
      </c>
      <c r="AL12" s="9">
        <f>($AK$3+(M12+V12)*12*7.57%)*SUM(Fasering!$D$5:$D$9)</f>
        <v>1798.7998623115357</v>
      </c>
      <c r="AM12" s="9">
        <f>($AK$3+(N12+W12)*12*7.57%)*SUM(Fasering!$D$5:$D$10)</f>
        <v>2321.389774942671</v>
      </c>
      <c r="AN12" s="86">
        <f>($AK$3+(O12+X12)*12*7.57%)*SUM(Fasering!$D$5:$D$11)</f>
        <v>2895.4449379120001</v>
      </c>
      <c r="AO12" s="5">
        <f>($AK$3+(I12+AA12)*12*7.57%)*SUM(Fasering!$D$5)</f>
        <v>0</v>
      </c>
      <c r="AP12" s="9">
        <f>($AK$3+(J12+AB12)*12*7.57%)*SUM(Fasering!$D$5:$D$6)</f>
        <v>529.39447152653838</v>
      </c>
      <c r="AQ12" s="9">
        <f>($AK$3+(K12+AC12)*12*7.57%)*SUM(Fasering!$D$5:$D$7)</f>
        <v>902.18519928009471</v>
      </c>
      <c r="AR12" s="9">
        <f>($AK$3+(L12+AD12)*12*7.57%)*SUM(Fasering!$D$5:$D$8)</f>
        <v>1325.3203295417602</v>
      </c>
      <c r="AS12" s="9">
        <f>($AK$3+(M12+AE12)*12*7.57%)*SUM(Fasering!$D$5:$D$9)</f>
        <v>1798.7998623115357</v>
      </c>
      <c r="AT12" s="9">
        <f>($AK$3+(N12+AF12)*12*7.57%)*SUM(Fasering!$D$5:$D$10)</f>
        <v>2321.389774942671</v>
      </c>
      <c r="AU12" s="86">
        <f>($AK$3+(O12+AG12)*12*7.57%)*SUM(Fasering!$D$5:$D$11)</f>
        <v>2895.4449379120001</v>
      </c>
    </row>
    <row r="13" spans="1:47" x14ac:dyDescent="0.3">
      <c r="A13" s="32">
        <f t="shared" si="8"/>
        <v>3</v>
      </c>
      <c r="B13" s="125">
        <v>28477.96</v>
      </c>
      <c r="C13" s="126"/>
      <c r="D13" s="125">
        <f t="shared" si="0"/>
        <v>37576.668219999992</v>
      </c>
      <c r="E13" s="127">
        <f t="shared" si="1"/>
        <v>931.50127342903659</v>
      </c>
      <c r="F13" s="125">
        <f t="shared" si="2"/>
        <v>3131.3890183333333</v>
      </c>
      <c r="G13" s="127">
        <f t="shared" si="3"/>
        <v>77.625106119086396</v>
      </c>
      <c r="H13" s="45">
        <f>'L4'!$H$10</f>
        <v>1674.41</v>
      </c>
      <c r="I13" s="45">
        <f>GEW!$E$12+($F13-GEW!$E$12)*SUM(Fasering!$D$5)</f>
        <v>1786.2247433333332</v>
      </c>
      <c r="J13" s="45">
        <f>GEW!$E$12+($F13-GEW!$E$12)*SUM(Fasering!$D$5:$D$6)</f>
        <v>2134.0353853345086</v>
      </c>
      <c r="K13" s="45">
        <f>GEW!$E$12+($F13-GEW!$E$12)*SUM(Fasering!$D$5:$D$7)</f>
        <v>2333.5958347878791</v>
      </c>
      <c r="L13" s="45">
        <f>GEW!$E$12+($F13-GEW!$E$12)*SUM(Fasering!$D$5:$D$8)</f>
        <v>2533.1562842412495</v>
      </c>
      <c r="M13" s="45">
        <f>GEW!$E$12+($F13-GEW!$E$12)*SUM(Fasering!$D$5:$D$9)</f>
        <v>2732.7167336946195</v>
      </c>
      <c r="N13" s="45">
        <f>GEW!$E$12+($F13-GEW!$E$12)*SUM(Fasering!$D$5:$D$10)</f>
        <v>2931.8285688799633</v>
      </c>
      <c r="O13" s="75">
        <f>GEW!$E$12+($F13-GEW!$E$12)*SUM(Fasering!$D$5:$D$11)</f>
        <v>3131.3890183333333</v>
      </c>
      <c r="P13" s="125">
        <f t="shared" si="4"/>
        <v>0</v>
      </c>
      <c r="Q13" s="127">
        <f t="shared" si="5"/>
        <v>0</v>
      </c>
      <c r="R13" s="45">
        <f>$P13*SUM(Fasering!$D$5)</f>
        <v>0</v>
      </c>
      <c r="S13" s="45">
        <f>$P13*SUM(Fasering!$D$5:$D$6)</f>
        <v>0</v>
      </c>
      <c r="T13" s="45">
        <f>$P13*SUM(Fasering!$D$5:$D$7)</f>
        <v>0</v>
      </c>
      <c r="U13" s="45">
        <f>$P13*SUM(Fasering!$D$5:$D$8)</f>
        <v>0</v>
      </c>
      <c r="V13" s="45">
        <f>$P13*SUM(Fasering!$D$5:$D$9)</f>
        <v>0</v>
      </c>
      <c r="W13" s="45">
        <f>$P13*SUM(Fasering!$D$5:$D$10)</f>
        <v>0</v>
      </c>
      <c r="X13" s="75">
        <f>$P13*SUM(Fasering!$D$5:$D$11)</f>
        <v>0</v>
      </c>
      <c r="Y13" s="125">
        <f t="shared" si="6"/>
        <v>0</v>
      </c>
      <c r="Z13" s="127">
        <f t="shared" si="7"/>
        <v>0</v>
      </c>
      <c r="AA13" s="74">
        <f>$Y13*SUM(Fasering!$D$5)</f>
        <v>0</v>
      </c>
      <c r="AB13" s="45">
        <f>$Y13*SUM(Fasering!$D$5:$D$6)</f>
        <v>0</v>
      </c>
      <c r="AC13" s="45">
        <f>$Y13*SUM(Fasering!$D$5:$D$7)</f>
        <v>0</v>
      </c>
      <c r="AD13" s="45">
        <f>$Y13*SUM(Fasering!$D$5:$D$8)</f>
        <v>0</v>
      </c>
      <c r="AE13" s="45">
        <f>$Y13*SUM(Fasering!$D$5:$D$9)</f>
        <v>0</v>
      </c>
      <c r="AF13" s="45">
        <f>$Y13*SUM(Fasering!$D$5:$D$10)</f>
        <v>0</v>
      </c>
      <c r="AG13" s="75">
        <f>$Y13*SUM(Fasering!$D$5:$D$11)</f>
        <v>0</v>
      </c>
      <c r="AH13" s="5">
        <f>($AK$3+(I13+R13)*12*7.57%)*SUM(Fasering!$D$5)</f>
        <v>0</v>
      </c>
      <c r="AI13" s="9">
        <f>($AK$3+(J13+S13)*12*7.57%)*SUM(Fasering!$D$5:$D$6)</f>
        <v>534.62380682012474</v>
      </c>
      <c r="AJ13" s="9">
        <f>($AK$3+(K13+T13)*12*7.57%)*SUM(Fasering!$D$5:$D$7)</f>
        <v>915.13683052697127</v>
      </c>
      <c r="AK13" s="9">
        <f>($AK$3+(L13+U13)*12*7.57%)*SUM(Fasering!$D$5:$D$8)</f>
        <v>1349.4372779602038</v>
      </c>
      <c r="AL13" s="9">
        <f>($AK$3+(M13+V13)*12*7.57%)*SUM(Fasering!$D$5:$D$9)</f>
        <v>1837.5251491198217</v>
      </c>
      <c r="AM13" s="9">
        <f>($AK$3+(N13+W13)*12*7.57%)*SUM(Fasering!$D$5:$D$10)</f>
        <v>2378.1219804109969</v>
      </c>
      <c r="AN13" s="86">
        <f>($AK$3+(O13+X13)*12*7.57%)*SUM(Fasering!$D$5:$D$11)</f>
        <v>2973.6637842540003</v>
      </c>
      <c r="AO13" s="5">
        <f>($AK$3+(I13+AA13)*12*7.57%)*SUM(Fasering!$D$5)</f>
        <v>0</v>
      </c>
      <c r="AP13" s="9">
        <f>($AK$3+(J13+AB13)*12*7.57%)*SUM(Fasering!$D$5:$D$6)</f>
        <v>534.62380682012474</v>
      </c>
      <c r="AQ13" s="9">
        <f>($AK$3+(K13+AC13)*12*7.57%)*SUM(Fasering!$D$5:$D$7)</f>
        <v>915.13683052697127</v>
      </c>
      <c r="AR13" s="9">
        <f>($AK$3+(L13+AD13)*12*7.57%)*SUM(Fasering!$D$5:$D$8)</f>
        <v>1349.4372779602038</v>
      </c>
      <c r="AS13" s="9">
        <f>($AK$3+(M13+AE13)*12*7.57%)*SUM(Fasering!$D$5:$D$9)</f>
        <v>1837.5251491198217</v>
      </c>
      <c r="AT13" s="9">
        <f>($AK$3+(N13+AF13)*12*7.57%)*SUM(Fasering!$D$5:$D$10)</f>
        <v>2378.1219804109969</v>
      </c>
      <c r="AU13" s="86">
        <f>($AK$3+(O13+AG13)*12*7.57%)*SUM(Fasering!$D$5:$D$11)</f>
        <v>2973.6637842540003</v>
      </c>
    </row>
    <row r="14" spans="1:47" x14ac:dyDescent="0.3">
      <c r="A14" s="32">
        <f t="shared" si="8"/>
        <v>4</v>
      </c>
      <c r="B14" s="125">
        <v>29427.34</v>
      </c>
      <c r="C14" s="126"/>
      <c r="D14" s="125">
        <f t="shared" si="0"/>
        <v>38829.37513</v>
      </c>
      <c r="E14" s="127">
        <f t="shared" si="1"/>
        <v>962.55506657180604</v>
      </c>
      <c r="F14" s="125">
        <f t="shared" si="2"/>
        <v>3235.7812608333329</v>
      </c>
      <c r="G14" s="127">
        <f t="shared" si="3"/>
        <v>80.21292221431716</v>
      </c>
      <c r="H14" s="45">
        <f>'L4'!$H$10</f>
        <v>1674.41</v>
      </c>
      <c r="I14" s="45">
        <f>GEW!$E$12+($F14-GEW!$E$12)*SUM(Fasering!$D$5)</f>
        <v>1786.2247433333332</v>
      </c>
      <c r="J14" s="45">
        <f>GEW!$E$12+($F14-GEW!$E$12)*SUM(Fasering!$D$5:$D$6)</f>
        <v>2161.0274290266202</v>
      </c>
      <c r="K14" s="45">
        <f>GEW!$E$12+($F14-GEW!$E$12)*SUM(Fasering!$D$5:$D$7)</f>
        <v>2376.0748812349107</v>
      </c>
      <c r="L14" s="45">
        <f>GEW!$E$12+($F14-GEW!$E$12)*SUM(Fasering!$D$5:$D$8)</f>
        <v>2591.1223334432011</v>
      </c>
      <c r="M14" s="45">
        <f>GEW!$E$12+($F14-GEW!$E$12)*SUM(Fasering!$D$5:$D$9)</f>
        <v>2806.1697856514916</v>
      </c>
      <c r="N14" s="45">
        <f>GEW!$E$12+($F14-GEW!$E$12)*SUM(Fasering!$D$5:$D$10)</f>
        <v>3020.7338086250429</v>
      </c>
      <c r="O14" s="75">
        <f>GEW!$E$12+($F14-GEW!$E$12)*SUM(Fasering!$D$5:$D$11)</f>
        <v>3235.7812608333329</v>
      </c>
      <c r="P14" s="125">
        <f t="shared" si="4"/>
        <v>0</v>
      </c>
      <c r="Q14" s="127">
        <f t="shared" si="5"/>
        <v>0</v>
      </c>
      <c r="R14" s="45">
        <f>$P14*SUM(Fasering!$D$5)</f>
        <v>0</v>
      </c>
      <c r="S14" s="45">
        <f>$P14*SUM(Fasering!$D$5:$D$6)</f>
        <v>0</v>
      </c>
      <c r="T14" s="45">
        <f>$P14*SUM(Fasering!$D$5:$D$7)</f>
        <v>0</v>
      </c>
      <c r="U14" s="45">
        <f>$P14*SUM(Fasering!$D$5:$D$8)</f>
        <v>0</v>
      </c>
      <c r="V14" s="45">
        <f>$P14*SUM(Fasering!$D$5:$D$9)</f>
        <v>0</v>
      </c>
      <c r="W14" s="45">
        <f>$P14*SUM(Fasering!$D$5:$D$10)</f>
        <v>0</v>
      </c>
      <c r="X14" s="75">
        <f>$P14*SUM(Fasering!$D$5:$D$11)</f>
        <v>0</v>
      </c>
      <c r="Y14" s="125">
        <f t="shared" si="6"/>
        <v>0</v>
      </c>
      <c r="Z14" s="127">
        <f t="shared" si="7"/>
        <v>0</v>
      </c>
      <c r="AA14" s="74">
        <f>$Y14*SUM(Fasering!$D$5)</f>
        <v>0</v>
      </c>
      <c r="AB14" s="45">
        <f>$Y14*SUM(Fasering!$D$5:$D$6)</f>
        <v>0</v>
      </c>
      <c r="AC14" s="45">
        <f>$Y14*SUM(Fasering!$D$5:$D$7)</f>
        <v>0</v>
      </c>
      <c r="AD14" s="45">
        <f>$Y14*SUM(Fasering!$D$5:$D$8)</f>
        <v>0</v>
      </c>
      <c r="AE14" s="45">
        <f>$Y14*SUM(Fasering!$D$5:$D$9)</f>
        <v>0</v>
      </c>
      <c r="AF14" s="45">
        <f>$Y14*SUM(Fasering!$D$5:$D$10)</f>
        <v>0</v>
      </c>
      <c r="AG14" s="75">
        <f>$Y14*SUM(Fasering!$D$5:$D$11)</f>
        <v>0</v>
      </c>
      <c r="AH14" s="5">
        <f>($AK$3+(I14+R14)*12*7.57%)*SUM(Fasering!$D$5)</f>
        <v>0</v>
      </c>
      <c r="AI14" s="9">
        <f>($AK$3+(J14+S14)*12*7.57%)*SUM(Fasering!$D$5:$D$6)</f>
        <v>540.9636780223326</v>
      </c>
      <c r="AJ14" s="9">
        <f>($AK$3+(K14+T14)*12*7.57%)*SUM(Fasering!$D$5:$D$7)</f>
        <v>930.83895505212831</v>
      </c>
      <c r="AK14" s="9">
        <f>($AK$3+(L14+U14)*12*7.57%)*SUM(Fasering!$D$5:$D$8)</f>
        <v>1378.6758595731951</v>
      </c>
      <c r="AL14" s="9">
        <f>($AK$3+(M14+V14)*12*7.57%)*SUM(Fasering!$D$5:$D$9)</f>
        <v>1884.474391585534</v>
      </c>
      <c r="AM14" s="9">
        <f>($AK$3+(N14+W14)*12*7.57%)*SUM(Fasering!$D$5:$D$10)</f>
        <v>2446.902208775301</v>
      </c>
      <c r="AN14" s="86">
        <f>($AK$3+(O14+X14)*12*7.57%)*SUM(Fasering!$D$5:$D$11)</f>
        <v>3068.4936973409999</v>
      </c>
      <c r="AO14" s="5">
        <f>($AK$3+(I14+AA14)*12*7.57%)*SUM(Fasering!$D$5)</f>
        <v>0</v>
      </c>
      <c r="AP14" s="9">
        <f>($AK$3+(J14+AB14)*12*7.57%)*SUM(Fasering!$D$5:$D$6)</f>
        <v>540.9636780223326</v>
      </c>
      <c r="AQ14" s="9">
        <f>($AK$3+(K14+AC14)*12*7.57%)*SUM(Fasering!$D$5:$D$7)</f>
        <v>930.83895505212831</v>
      </c>
      <c r="AR14" s="9">
        <f>($AK$3+(L14+AD14)*12*7.57%)*SUM(Fasering!$D$5:$D$8)</f>
        <v>1378.6758595731951</v>
      </c>
      <c r="AS14" s="9">
        <f>($AK$3+(M14+AE14)*12*7.57%)*SUM(Fasering!$D$5:$D$9)</f>
        <v>1884.474391585534</v>
      </c>
      <c r="AT14" s="9">
        <f>($AK$3+(N14+AF14)*12*7.57%)*SUM(Fasering!$D$5:$D$10)</f>
        <v>2446.902208775301</v>
      </c>
      <c r="AU14" s="86">
        <f>($AK$3+(O14+AG14)*12*7.57%)*SUM(Fasering!$D$5:$D$11)</f>
        <v>3068.4936973409999</v>
      </c>
    </row>
    <row r="15" spans="1:47" x14ac:dyDescent="0.3">
      <c r="A15" s="32">
        <f t="shared" si="8"/>
        <v>5</v>
      </c>
      <c r="B15" s="125">
        <v>30630.09</v>
      </c>
      <c r="C15" s="126"/>
      <c r="D15" s="125">
        <f t="shared" si="0"/>
        <v>40416.403754999999</v>
      </c>
      <c r="E15" s="127">
        <f t="shared" si="1"/>
        <v>1001.8964785485338</v>
      </c>
      <c r="F15" s="125">
        <f t="shared" si="2"/>
        <v>3368.0336462499999</v>
      </c>
      <c r="G15" s="127">
        <f t="shared" si="3"/>
        <v>83.491373212377823</v>
      </c>
      <c r="H15" s="45">
        <f>'L4'!$H$10</f>
        <v>1674.41</v>
      </c>
      <c r="I15" s="45">
        <f>GEW!$E$12+($F15-GEW!$E$12)*SUM(Fasering!$D$5)</f>
        <v>1786.2247433333332</v>
      </c>
      <c r="J15" s="45">
        <f>GEW!$E$12+($F15-GEW!$E$12)*SUM(Fasering!$D$5:$D$6)</f>
        <v>2195.2230941456319</v>
      </c>
      <c r="K15" s="45">
        <f>GEW!$E$12+($F15-GEW!$E$12)*SUM(Fasering!$D$5:$D$7)</f>
        <v>2429.8907116865394</v>
      </c>
      <c r="L15" s="45">
        <f>GEW!$E$12+($F15-GEW!$E$12)*SUM(Fasering!$D$5:$D$8)</f>
        <v>2664.5583292274473</v>
      </c>
      <c r="M15" s="45">
        <f>GEW!$E$12+($F15-GEW!$E$12)*SUM(Fasering!$D$5:$D$9)</f>
        <v>2899.2259467683552</v>
      </c>
      <c r="N15" s="45">
        <f>GEW!$E$12+($F15-GEW!$E$12)*SUM(Fasering!$D$5:$D$10)</f>
        <v>3133.3660287090925</v>
      </c>
      <c r="O15" s="75">
        <f>GEW!$E$12+($F15-GEW!$E$12)*SUM(Fasering!$D$5:$D$11)</f>
        <v>3368.0336462499999</v>
      </c>
      <c r="P15" s="125">
        <f t="shared" si="4"/>
        <v>0</v>
      </c>
      <c r="Q15" s="127">
        <f t="shared" si="5"/>
        <v>0</v>
      </c>
      <c r="R15" s="45">
        <f>$P15*SUM(Fasering!$D$5)</f>
        <v>0</v>
      </c>
      <c r="S15" s="45">
        <f>$P15*SUM(Fasering!$D$5:$D$6)</f>
        <v>0</v>
      </c>
      <c r="T15" s="45">
        <f>$P15*SUM(Fasering!$D$5:$D$7)</f>
        <v>0</v>
      </c>
      <c r="U15" s="45">
        <f>$P15*SUM(Fasering!$D$5:$D$8)</f>
        <v>0</v>
      </c>
      <c r="V15" s="45">
        <f>$P15*SUM(Fasering!$D$5:$D$9)</f>
        <v>0</v>
      </c>
      <c r="W15" s="45">
        <f>$P15*SUM(Fasering!$D$5:$D$10)</f>
        <v>0</v>
      </c>
      <c r="X15" s="75">
        <f>$P15*SUM(Fasering!$D$5:$D$11)</f>
        <v>0</v>
      </c>
      <c r="Y15" s="125">
        <f t="shared" si="6"/>
        <v>0</v>
      </c>
      <c r="Z15" s="127">
        <f t="shared" si="7"/>
        <v>0</v>
      </c>
      <c r="AA15" s="74">
        <f>$Y15*SUM(Fasering!$D$5)</f>
        <v>0</v>
      </c>
      <c r="AB15" s="45">
        <f>$Y15*SUM(Fasering!$D$5:$D$6)</f>
        <v>0</v>
      </c>
      <c r="AC15" s="45">
        <f>$Y15*SUM(Fasering!$D$5:$D$7)</f>
        <v>0</v>
      </c>
      <c r="AD15" s="45">
        <f>$Y15*SUM(Fasering!$D$5:$D$8)</f>
        <v>0</v>
      </c>
      <c r="AE15" s="45">
        <f>$Y15*SUM(Fasering!$D$5:$D$9)</f>
        <v>0</v>
      </c>
      <c r="AF15" s="45">
        <f>$Y15*SUM(Fasering!$D$5:$D$10)</f>
        <v>0</v>
      </c>
      <c r="AG15" s="75">
        <f>$Y15*SUM(Fasering!$D$5:$D$11)</f>
        <v>0</v>
      </c>
      <c r="AH15" s="5">
        <f>($AK$3+(I15+R15)*12*7.57%)*SUM(Fasering!$D$5)</f>
        <v>0</v>
      </c>
      <c r="AI15" s="9">
        <f>($AK$3+(J15+S15)*12*7.57%)*SUM(Fasering!$D$5:$D$6)</f>
        <v>548.99553048231246</v>
      </c>
      <c r="AJ15" s="9">
        <f>($AK$3+(K15+T15)*12*7.57%)*SUM(Fasering!$D$5:$D$7)</f>
        <v>950.7316537319324</v>
      </c>
      <c r="AK15" s="9">
        <f>($AK$3+(L15+U15)*12*7.57%)*SUM(Fasering!$D$5:$D$8)</f>
        <v>1415.7176173888497</v>
      </c>
      <c r="AL15" s="9">
        <f>($AK$3+(M15+V15)*12*7.57%)*SUM(Fasering!$D$5:$D$9)</f>
        <v>1943.9534214530649</v>
      </c>
      <c r="AM15" s="9">
        <f>($AK$3+(N15+W15)*12*7.57%)*SUM(Fasering!$D$5:$D$10)</f>
        <v>2534.038465769514</v>
      </c>
      <c r="AN15" s="86">
        <f>($AK$3+(O15+X15)*12*7.57%)*SUM(Fasering!$D$5:$D$11)</f>
        <v>3188.6317642535</v>
      </c>
      <c r="AO15" s="5">
        <f>($AK$3+(I15+AA15)*12*7.57%)*SUM(Fasering!$D$5)</f>
        <v>0</v>
      </c>
      <c r="AP15" s="9">
        <f>($AK$3+(J15+AB15)*12*7.57%)*SUM(Fasering!$D$5:$D$6)</f>
        <v>548.99553048231246</v>
      </c>
      <c r="AQ15" s="9">
        <f>($AK$3+(K15+AC15)*12*7.57%)*SUM(Fasering!$D$5:$D$7)</f>
        <v>950.7316537319324</v>
      </c>
      <c r="AR15" s="9">
        <f>($AK$3+(L15+AD15)*12*7.57%)*SUM(Fasering!$D$5:$D$8)</f>
        <v>1415.7176173888497</v>
      </c>
      <c r="AS15" s="9">
        <f>($AK$3+(M15+AE15)*12*7.57%)*SUM(Fasering!$D$5:$D$9)</f>
        <v>1943.9534214530649</v>
      </c>
      <c r="AT15" s="9">
        <f>($AK$3+(N15+AF15)*12*7.57%)*SUM(Fasering!$D$5:$D$10)</f>
        <v>2534.038465769514</v>
      </c>
      <c r="AU15" s="86">
        <f>($AK$3+(O15+AG15)*12*7.57%)*SUM(Fasering!$D$5:$D$11)</f>
        <v>3188.6317642535</v>
      </c>
    </row>
    <row r="16" spans="1:47" x14ac:dyDescent="0.3">
      <c r="A16" s="32">
        <f t="shared" si="8"/>
        <v>6</v>
      </c>
      <c r="B16" s="125">
        <v>30630.09</v>
      </c>
      <c r="C16" s="126"/>
      <c r="D16" s="125">
        <f t="shared" si="0"/>
        <v>40416.403754999999</v>
      </c>
      <c r="E16" s="127">
        <f t="shared" si="1"/>
        <v>1001.8964785485338</v>
      </c>
      <c r="F16" s="125">
        <f t="shared" si="2"/>
        <v>3368.0336462499999</v>
      </c>
      <c r="G16" s="127">
        <f t="shared" si="3"/>
        <v>83.491373212377823</v>
      </c>
      <c r="H16" s="45">
        <f>'L4'!$H$10</f>
        <v>1674.41</v>
      </c>
      <c r="I16" s="45">
        <f>GEW!$E$12+($F16-GEW!$E$12)*SUM(Fasering!$D$5)</f>
        <v>1786.2247433333332</v>
      </c>
      <c r="J16" s="45">
        <f>GEW!$E$12+($F16-GEW!$E$12)*SUM(Fasering!$D$5:$D$6)</f>
        <v>2195.2230941456319</v>
      </c>
      <c r="K16" s="45">
        <f>GEW!$E$12+($F16-GEW!$E$12)*SUM(Fasering!$D$5:$D$7)</f>
        <v>2429.8907116865394</v>
      </c>
      <c r="L16" s="45">
        <f>GEW!$E$12+($F16-GEW!$E$12)*SUM(Fasering!$D$5:$D$8)</f>
        <v>2664.5583292274473</v>
      </c>
      <c r="M16" s="45">
        <f>GEW!$E$12+($F16-GEW!$E$12)*SUM(Fasering!$D$5:$D$9)</f>
        <v>2899.2259467683552</v>
      </c>
      <c r="N16" s="45">
        <f>GEW!$E$12+($F16-GEW!$E$12)*SUM(Fasering!$D$5:$D$10)</f>
        <v>3133.3660287090925</v>
      </c>
      <c r="O16" s="75">
        <f>GEW!$E$12+($F16-GEW!$E$12)*SUM(Fasering!$D$5:$D$11)</f>
        <v>3368.0336462499999</v>
      </c>
      <c r="P16" s="125">
        <f t="shared" si="4"/>
        <v>0</v>
      </c>
      <c r="Q16" s="127">
        <f t="shared" si="5"/>
        <v>0</v>
      </c>
      <c r="R16" s="45">
        <f>$P16*SUM(Fasering!$D$5)</f>
        <v>0</v>
      </c>
      <c r="S16" s="45">
        <f>$P16*SUM(Fasering!$D$5:$D$6)</f>
        <v>0</v>
      </c>
      <c r="T16" s="45">
        <f>$P16*SUM(Fasering!$D$5:$D$7)</f>
        <v>0</v>
      </c>
      <c r="U16" s="45">
        <f>$P16*SUM(Fasering!$D$5:$D$8)</f>
        <v>0</v>
      </c>
      <c r="V16" s="45">
        <f>$P16*SUM(Fasering!$D$5:$D$9)</f>
        <v>0</v>
      </c>
      <c r="W16" s="45">
        <f>$P16*SUM(Fasering!$D$5:$D$10)</f>
        <v>0</v>
      </c>
      <c r="X16" s="75">
        <f>$P16*SUM(Fasering!$D$5:$D$11)</f>
        <v>0</v>
      </c>
      <c r="Y16" s="125">
        <f t="shared" si="6"/>
        <v>0</v>
      </c>
      <c r="Z16" s="127">
        <f t="shared" si="7"/>
        <v>0</v>
      </c>
      <c r="AA16" s="74">
        <f>$Y16*SUM(Fasering!$D$5)</f>
        <v>0</v>
      </c>
      <c r="AB16" s="45">
        <f>$Y16*SUM(Fasering!$D$5:$D$6)</f>
        <v>0</v>
      </c>
      <c r="AC16" s="45">
        <f>$Y16*SUM(Fasering!$D$5:$D$7)</f>
        <v>0</v>
      </c>
      <c r="AD16" s="45">
        <f>$Y16*SUM(Fasering!$D$5:$D$8)</f>
        <v>0</v>
      </c>
      <c r="AE16" s="45">
        <f>$Y16*SUM(Fasering!$D$5:$D$9)</f>
        <v>0</v>
      </c>
      <c r="AF16" s="45">
        <f>$Y16*SUM(Fasering!$D$5:$D$10)</f>
        <v>0</v>
      </c>
      <c r="AG16" s="75">
        <f>$Y16*SUM(Fasering!$D$5:$D$11)</f>
        <v>0</v>
      </c>
      <c r="AH16" s="5">
        <f>($AK$3+(I16+R16)*12*7.57%)*SUM(Fasering!$D$5)</f>
        <v>0</v>
      </c>
      <c r="AI16" s="9">
        <f>($AK$3+(J16+S16)*12*7.57%)*SUM(Fasering!$D$5:$D$6)</f>
        <v>548.99553048231246</v>
      </c>
      <c r="AJ16" s="9">
        <f>($AK$3+(K16+T16)*12*7.57%)*SUM(Fasering!$D$5:$D$7)</f>
        <v>950.7316537319324</v>
      </c>
      <c r="AK16" s="9">
        <f>($AK$3+(L16+U16)*12*7.57%)*SUM(Fasering!$D$5:$D$8)</f>
        <v>1415.7176173888497</v>
      </c>
      <c r="AL16" s="9">
        <f>($AK$3+(M16+V16)*12*7.57%)*SUM(Fasering!$D$5:$D$9)</f>
        <v>1943.9534214530649</v>
      </c>
      <c r="AM16" s="9">
        <f>($AK$3+(N16+W16)*12*7.57%)*SUM(Fasering!$D$5:$D$10)</f>
        <v>2534.038465769514</v>
      </c>
      <c r="AN16" s="86">
        <f>($AK$3+(O16+X16)*12*7.57%)*SUM(Fasering!$D$5:$D$11)</f>
        <v>3188.6317642535</v>
      </c>
      <c r="AO16" s="5">
        <f>($AK$3+(I16+AA16)*12*7.57%)*SUM(Fasering!$D$5)</f>
        <v>0</v>
      </c>
      <c r="AP16" s="9">
        <f>($AK$3+(J16+AB16)*12*7.57%)*SUM(Fasering!$D$5:$D$6)</f>
        <v>548.99553048231246</v>
      </c>
      <c r="AQ16" s="9">
        <f>($AK$3+(K16+AC16)*12*7.57%)*SUM(Fasering!$D$5:$D$7)</f>
        <v>950.7316537319324</v>
      </c>
      <c r="AR16" s="9">
        <f>($AK$3+(L16+AD16)*12*7.57%)*SUM(Fasering!$D$5:$D$8)</f>
        <v>1415.7176173888497</v>
      </c>
      <c r="AS16" s="9">
        <f>($AK$3+(M16+AE16)*12*7.57%)*SUM(Fasering!$D$5:$D$9)</f>
        <v>1943.9534214530649</v>
      </c>
      <c r="AT16" s="9">
        <f>($AK$3+(N16+AF16)*12*7.57%)*SUM(Fasering!$D$5:$D$10)</f>
        <v>2534.038465769514</v>
      </c>
      <c r="AU16" s="86">
        <f>($AK$3+(O16+AG16)*12*7.57%)*SUM(Fasering!$D$5:$D$11)</f>
        <v>3188.6317642535</v>
      </c>
    </row>
    <row r="17" spans="1:47" x14ac:dyDescent="0.3">
      <c r="A17" s="32">
        <f t="shared" si="8"/>
        <v>7</v>
      </c>
      <c r="B17" s="125">
        <v>31832.43</v>
      </c>
      <c r="C17" s="126"/>
      <c r="D17" s="125">
        <f t="shared" si="0"/>
        <v>42002.891384999995</v>
      </c>
      <c r="E17" s="127">
        <f t="shared" si="1"/>
        <v>1041.2244796095181</v>
      </c>
      <c r="F17" s="125">
        <f t="shared" si="2"/>
        <v>3500.2409487499995</v>
      </c>
      <c r="G17" s="127">
        <f t="shared" si="3"/>
        <v>86.768706634126502</v>
      </c>
      <c r="H17" s="45">
        <f>'L4'!$H$10</f>
        <v>1674.41</v>
      </c>
      <c r="I17" s="45">
        <f>GEW!$E$12+($F17-GEW!$E$12)*SUM(Fasering!$D$5)</f>
        <v>1786.2247433333332</v>
      </c>
      <c r="J17" s="45">
        <f>GEW!$E$12+($F17-GEW!$E$12)*SUM(Fasering!$D$5:$D$6)</f>
        <v>2229.4071024592395</v>
      </c>
      <c r="K17" s="45">
        <f>GEW!$E$12+($F17-GEW!$E$12)*SUM(Fasering!$D$5:$D$7)</f>
        <v>2483.6881971034682</v>
      </c>
      <c r="L17" s="45">
        <f>GEW!$E$12+($F17-GEW!$E$12)*SUM(Fasering!$D$5:$D$8)</f>
        <v>2737.9692917476968</v>
      </c>
      <c r="M17" s="45">
        <f>GEW!$E$12+($F17-GEW!$E$12)*SUM(Fasering!$D$5:$D$9)</f>
        <v>2992.2503863919255</v>
      </c>
      <c r="N17" s="45">
        <f>GEW!$E$12+($F17-GEW!$E$12)*SUM(Fasering!$D$5:$D$10)</f>
        <v>3245.9598541057712</v>
      </c>
      <c r="O17" s="75">
        <f>GEW!$E$12+($F17-GEW!$E$12)*SUM(Fasering!$D$5:$D$11)</f>
        <v>3500.2409487499995</v>
      </c>
      <c r="P17" s="125">
        <f t="shared" si="4"/>
        <v>0</v>
      </c>
      <c r="Q17" s="127">
        <f t="shared" si="5"/>
        <v>0</v>
      </c>
      <c r="R17" s="45">
        <f>$P17*SUM(Fasering!$D$5)</f>
        <v>0</v>
      </c>
      <c r="S17" s="45">
        <f>$P17*SUM(Fasering!$D$5:$D$6)</f>
        <v>0</v>
      </c>
      <c r="T17" s="45">
        <f>$P17*SUM(Fasering!$D$5:$D$7)</f>
        <v>0</v>
      </c>
      <c r="U17" s="45">
        <f>$P17*SUM(Fasering!$D$5:$D$8)</f>
        <v>0</v>
      </c>
      <c r="V17" s="45">
        <f>$P17*SUM(Fasering!$D$5:$D$9)</f>
        <v>0</v>
      </c>
      <c r="W17" s="45">
        <f>$P17*SUM(Fasering!$D$5:$D$10)</f>
        <v>0</v>
      </c>
      <c r="X17" s="75">
        <f>$P17*SUM(Fasering!$D$5:$D$11)</f>
        <v>0</v>
      </c>
      <c r="Y17" s="125">
        <f t="shared" si="6"/>
        <v>0</v>
      </c>
      <c r="Z17" s="127">
        <f t="shared" si="7"/>
        <v>0</v>
      </c>
      <c r="AA17" s="74">
        <f>$Y17*SUM(Fasering!$D$5)</f>
        <v>0</v>
      </c>
      <c r="AB17" s="45">
        <f>$Y17*SUM(Fasering!$D$5:$D$6)</f>
        <v>0</v>
      </c>
      <c r="AC17" s="45">
        <f>$Y17*SUM(Fasering!$D$5:$D$7)</f>
        <v>0</v>
      </c>
      <c r="AD17" s="45">
        <f>$Y17*SUM(Fasering!$D$5:$D$8)</f>
        <v>0</v>
      </c>
      <c r="AE17" s="45">
        <f>$Y17*SUM(Fasering!$D$5:$D$9)</f>
        <v>0</v>
      </c>
      <c r="AF17" s="45">
        <f>$Y17*SUM(Fasering!$D$5:$D$10)</f>
        <v>0</v>
      </c>
      <c r="AG17" s="75">
        <f>$Y17*SUM(Fasering!$D$5:$D$11)</f>
        <v>0</v>
      </c>
      <c r="AH17" s="5">
        <f>($AK$3+(I17+R17)*12*7.57%)*SUM(Fasering!$D$5)</f>
        <v>0</v>
      </c>
      <c r="AI17" s="9">
        <f>($AK$3+(J17+S17)*12*7.57%)*SUM(Fasering!$D$5:$D$6)</f>
        <v>557.02464500048495</v>
      </c>
      <c r="AJ17" s="9">
        <f>($AK$3+(K17+T17)*12*7.57%)*SUM(Fasering!$D$5:$D$7)</f>
        <v>970.61757127978149</v>
      </c>
      <c r="AK17" s="9">
        <f>($AK$3+(L17+U17)*12*7.57%)*SUM(Fasering!$D$5:$D$8)</f>
        <v>1452.7467482074519</v>
      </c>
      <c r="AL17" s="9">
        <f>($AK$3+(M17+V17)*12*7.57%)*SUM(Fasering!$D$5:$D$9)</f>
        <v>2003.412175783496</v>
      </c>
      <c r="AM17" s="9">
        <f>($AK$3+(N17+W17)*12*7.57%)*SUM(Fasering!$D$5:$D$10)</f>
        <v>2621.1450192797388</v>
      </c>
      <c r="AN17" s="86">
        <f>($AK$3+(O17+X17)*12*7.57%)*SUM(Fasering!$D$5:$D$11)</f>
        <v>3308.7288778444999</v>
      </c>
      <c r="AO17" s="5">
        <f>($AK$3+(I17+AA17)*12*7.57%)*SUM(Fasering!$D$5)</f>
        <v>0</v>
      </c>
      <c r="AP17" s="9">
        <f>($AK$3+(J17+AB17)*12*7.57%)*SUM(Fasering!$D$5:$D$6)</f>
        <v>557.02464500048495</v>
      </c>
      <c r="AQ17" s="9">
        <f>($AK$3+(K17+AC17)*12*7.57%)*SUM(Fasering!$D$5:$D$7)</f>
        <v>970.61757127978149</v>
      </c>
      <c r="AR17" s="9">
        <f>($AK$3+(L17+AD17)*12*7.57%)*SUM(Fasering!$D$5:$D$8)</f>
        <v>1452.7467482074519</v>
      </c>
      <c r="AS17" s="9">
        <f>($AK$3+(M17+AE17)*12*7.57%)*SUM(Fasering!$D$5:$D$9)</f>
        <v>2003.412175783496</v>
      </c>
      <c r="AT17" s="9">
        <f>($AK$3+(N17+AF17)*12*7.57%)*SUM(Fasering!$D$5:$D$10)</f>
        <v>2621.1450192797388</v>
      </c>
      <c r="AU17" s="86">
        <f>($AK$3+(O17+AG17)*12*7.57%)*SUM(Fasering!$D$5:$D$11)</f>
        <v>3308.7288778444999</v>
      </c>
    </row>
    <row r="18" spans="1:47" x14ac:dyDescent="0.3">
      <c r="A18" s="32">
        <f t="shared" si="8"/>
        <v>8</v>
      </c>
      <c r="B18" s="125">
        <v>31832.43</v>
      </c>
      <c r="C18" s="126"/>
      <c r="D18" s="125">
        <f t="shared" si="0"/>
        <v>42002.891384999995</v>
      </c>
      <c r="E18" s="127">
        <f t="shared" si="1"/>
        <v>1041.2244796095181</v>
      </c>
      <c r="F18" s="125">
        <f t="shared" si="2"/>
        <v>3500.2409487499995</v>
      </c>
      <c r="G18" s="127">
        <f t="shared" si="3"/>
        <v>86.768706634126502</v>
      </c>
      <c r="H18" s="45">
        <f>'L4'!$H$10</f>
        <v>1674.41</v>
      </c>
      <c r="I18" s="45">
        <f>GEW!$E$12+($F18-GEW!$E$12)*SUM(Fasering!$D$5)</f>
        <v>1786.2247433333332</v>
      </c>
      <c r="J18" s="45">
        <f>GEW!$E$12+($F18-GEW!$E$12)*SUM(Fasering!$D$5:$D$6)</f>
        <v>2229.4071024592395</v>
      </c>
      <c r="K18" s="45">
        <f>GEW!$E$12+($F18-GEW!$E$12)*SUM(Fasering!$D$5:$D$7)</f>
        <v>2483.6881971034682</v>
      </c>
      <c r="L18" s="45">
        <f>GEW!$E$12+($F18-GEW!$E$12)*SUM(Fasering!$D$5:$D$8)</f>
        <v>2737.9692917476968</v>
      </c>
      <c r="M18" s="45">
        <f>GEW!$E$12+($F18-GEW!$E$12)*SUM(Fasering!$D$5:$D$9)</f>
        <v>2992.2503863919255</v>
      </c>
      <c r="N18" s="45">
        <f>GEW!$E$12+($F18-GEW!$E$12)*SUM(Fasering!$D$5:$D$10)</f>
        <v>3245.9598541057712</v>
      </c>
      <c r="O18" s="75">
        <f>GEW!$E$12+($F18-GEW!$E$12)*SUM(Fasering!$D$5:$D$11)</f>
        <v>3500.2409487499995</v>
      </c>
      <c r="P18" s="125">
        <f t="shared" si="4"/>
        <v>0</v>
      </c>
      <c r="Q18" s="127">
        <f t="shared" si="5"/>
        <v>0</v>
      </c>
      <c r="R18" s="45">
        <f>$P18*SUM(Fasering!$D$5)</f>
        <v>0</v>
      </c>
      <c r="S18" s="45">
        <f>$P18*SUM(Fasering!$D$5:$D$6)</f>
        <v>0</v>
      </c>
      <c r="T18" s="45">
        <f>$P18*SUM(Fasering!$D$5:$D$7)</f>
        <v>0</v>
      </c>
      <c r="U18" s="45">
        <f>$P18*SUM(Fasering!$D$5:$D$8)</f>
        <v>0</v>
      </c>
      <c r="V18" s="45">
        <f>$P18*SUM(Fasering!$D$5:$D$9)</f>
        <v>0</v>
      </c>
      <c r="W18" s="45">
        <f>$P18*SUM(Fasering!$D$5:$D$10)</f>
        <v>0</v>
      </c>
      <c r="X18" s="75">
        <f>$P18*SUM(Fasering!$D$5:$D$11)</f>
        <v>0</v>
      </c>
      <c r="Y18" s="125">
        <f t="shared" si="6"/>
        <v>0</v>
      </c>
      <c r="Z18" s="127">
        <f t="shared" si="7"/>
        <v>0</v>
      </c>
      <c r="AA18" s="74">
        <f>$Y18*SUM(Fasering!$D$5)</f>
        <v>0</v>
      </c>
      <c r="AB18" s="45">
        <f>$Y18*SUM(Fasering!$D$5:$D$6)</f>
        <v>0</v>
      </c>
      <c r="AC18" s="45">
        <f>$Y18*SUM(Fasering!$D$5:$D$7)</f>
        <v>0</v>
      </c>
      <c r="AD18" s="45">
        <f>$Y18*SUM(Fasering!$D$5:$D$8)</f>
        <v>0</v>
      </c>
      <c r="AE18" s="45">
        <f>$Y18*SUM(Fasering!$D$5:$D$9)</f>
        <v>0</v>
      </c>
      <c r="AF18" s="45">
        <f>$Y18*SUM(Fasering!$D$5:$D$10)</f>
        <v>0</v>
      </c>
      <c r="AG18" s="75">
        <f>$Y18*SUM(Fasering!$D$5:$D$11)</f>
        <v>0</v>
      </c>
      <c r="AH18" s="5">
        <f>($AK$3+(I18+R18)*12*7.57%)*SUM(Fasering!$D$5)</f>
        <v>0</v>
      </c>
      <c r="AI18" s="9">
        <f>($AK$3+(J18+S18)*12*7.57%)*SUM(Fasering!$D$5:$D$6)</f>
        <v>557.02464500048495</v>
      </c>
      <c r="AJ18" s="9">
        <f>($AK$3+(K18+T18)*12*7.57%)*SUM(Fasering!$D$5:$D$7)</f>
        <v>970.61757127978149</v>
      </c>
      <c r="AK18" s="9">
        <f>($AK$3+(L18+U18)*12*7.57%)*SUM(Fasering!$D$5:$D$8)</f>
        <v>1452.7467482074519</v>
      </c>
      <c r="AL18" s="9">
        <f>($AK$3+(M18+V18)*12*7.57%)*SUM(Fasering!$D$5:$D$9)</f>
        <v>2003.412175783496</v>
      </c>
      <c r="AM18" s="9">
        <f>($AK$3+(N18+W18)*12*7.57%)*SUM(Fasering!$D$5:$D$10)</f>
        <v>2621.1450192797388</v>
      </c>
      <c r="AN18" s="86">
        <f>($AK$3+(O18+X18)*12*7.57%)*SUM(Fasering!$D$5:$D$11)</f>
        <v>3308.7288778444999</v>
      </c>
      <c r="AO18" s="5">
        <f>($AK$3+(I18+AA18)*12*7.57%)*SUM(Fasering!$D$5)</f>
        <v>0</v>
      </c>
      <c r="AP18" s="9">
        <f>($AK$3+(J18+AB18)*12*7.57%)*SUM(Fasering!$D$5:$D$6)</f>
        <v>557.02464500048495</v>
      </c>
      <c r="AQ18" s="9">
        <f>($AK$3+(K18+AC18)*12*7.57%)*SUM(Fasering!$D$5:$D$7)</f>
        <v>970.61757127978149</v>
      </c>
      <c r="AR18" s="9">
        <f>($AK$3+(L18+AD18)*12*7.57%)*SUM(Fasering!$D$5:$D$8)</f>
        <v>1452.7467482074519</v>
      </c>
      <c r="AS18" s="9">
        <f>($AK$3+(M18+AE18)*12*7.57%)*SUM(Fasering!$D$5:$D$9)</f>
        <v>2003.412175783496</v>
      </c>
      <c r="AT18" s="9">
        <f>($AK$3+(N18+AF18)*12*7.57%)*SUM(Fasering!$D$5:$D$10)</f>
        <v>2621.1450192797388</v>
      </c>
      <c r="AU18" s="86">
        <f>($AK$3+(O18+AG18)*12*7.57%)*SUM(Fasering!$D$5:$D$11)</f>
        <v>3308.7288778444999</v>
      </c>
    </row>
    <row r="19" spans="1:47" x14ac:dyDescent="0.3">
      <c r="A19" s="32">
        <f t="shared" si="8"/>
        <v>9</v>
      </c>
      <c r="B19" s="125">
        <v>33034.800000000003</v>
      </c>
      <c r="C19" s="126"/>
      <c r="D19" s="125">
        <f t="shared" si="0"/>
        <v>43589.418599999997</v>
      </c>
      <c r="E19" s="127">
        <f t="shared" si="1"/>
        <v>1080.5534619570201</v>
      </c>
      <c r="F19" s="125">
        <f t="shared" si="2"/>
        <v>3632.4515499999998</v>
      </c>
      <c r="G19" s="127">
        <f t="shared" si="3"/>
        <v>90.046121829751684</v>
      </c>
      <c r="H19" s="45">
        <f>'L4'!$H$10</f>
        <v>1674.41</v>
      </c>
      <c r="I19" s="45">
        <f>GEW!$E$12+($F19-GEW!$E$12)*SUM(Fasering!$D$5)</f>
        <v>1786.2247433333332</v>
      </c>
      <c r="J19" s="45">
        <f>GEW!$E$12+($F19-GEW!$E$12)*SUM(Fasering!$D$5:$D$6)</f>
        <v>2263.5919637098286</v>
      </c>
      <c r="K19" s="45">
        <f>GEW!$E$12+($F19-GEW!$E$12)*SUM(Fasering!$D$5:$D$7)</f>
        <v>2537.4870248400093</v>
      </c>
      <c r="L19" s="45">
        <f>GEW!$E$12+($F19-GEW!$E$12)*SUM(Fasering!$D$5:$D$8)</f>
        <v>2811.3820859701905</v>
      </c>
      <c r="M19" s="45">
        <f>GEW!$E$12+($F19-GEW!$E$12)*SUM(Fasering!$D$5:$D$9)</f>
        <v>3085.2771471003716</v>
      </c>
      <c r="N19" s="45">
        <f>GEW!$E$12+($F19-GEW!$E$12)*SUM(Fasering!$D$5:$D$10)</f>
        <v>3358.5564888698191</v>
      </c>
      <c r="O19" s="75">
        <f>GEW!$E$12+($F19-GEW!$E$12)*SUM(Fasering!$D$5:$D$11)</f>
        <v>3632.4515499999998</v>
      </c>
      <c r="P19" s="125">
        <f t="shared" si="4"/>
        <v>0</v>
      </c>
      <c r="Q19" s="127">
        <f t="shared" si="5"/>
        <v>0</v>
      </c>
      <c r="R19" s="45">
        <f>$P19*SUM(Fasering!$D$5)</f>
        <v>0</v>
      </c>
      <c r="S19" s="45">
        <f>$P19*SUM(Fasering!$D$5:$D$6)</f>
        <v>0</v>
      </c>
      <c r="T19" s="45">
        <f>$P19*SUM(Fasering!$D$5:$D$7)</f>
        <v>0</v>
      </c>
      <c r="U19" s="45">
        <f>$P19*SUM(Fasering!$D$5:$D$8)</f>
        <v>0</v>
      </c>
      <c r="V19" s="45">
        <f>$P19*SUM(Fasering!$D$5:$D$9)</f>
        <v>0</v>
      </c>
      <c r="W19" s="45">
        <f>$P19*SUM(Fasering!$D$5:$D$10)</f>
        <v>0</v>
      </c>
      <c r="X19" s="75">
        <f>$P19*SUM(Fasering!$D$5:$D$11)</f>
        <v>0</v>
      </c>
      <c r="Y19" s="125">
        <f t="shared" si="6"/>
        <v>0</v>
      </c>
      <c r="Z19" s="127">
        <f t="shared" si="7"/>
        <v>0</v>
      </c>
      <c r="AA19" s="74">
        <f>$Y19*SUM(Fasering!$D$5)</f>
        <v>0</v>
      </c>
      <c r="AB19" s="45">
        <f>$Y19*SUM(Fasering!$D$5:$D$6)</f>
        <v>0</v>
      </c>
      <c r="AC19" s="45">
        <f>$Y19*SUM(Fasering!$D$5:$D$7)</f>
        <v>0</v>
      </c>
      <c r="AD19" s="45">
        <f>$Y19*SUM(Fasering!$D$5:$D$8)</f>
        <v>0</v>
      </c>
      <c r="AE19" s="45">
        <f>$Y19*SUM(Fasering!$D$5:$D$9)</f>
        <v>0</v>
      </c>
      <c r="AF19" s="45">
        <f>$Y19*SUM(Fasering!$D$5:$D$10)</f>
        <v>0</v>
      </c>
      <c r="AG19" s="75">
        <f>$Y19*SUM(Fasering!$D$5:$D$11)</f>
        <v>0</v>
      </c>
      <c r="AH19" s="5">
        <f>($AK$3+(I19+R19)*12*7.57%)*SUM(Fasering!$D$5)</f>
        <v>0</v>
      </c>
      <c r="AI19" s="9">
        <f>($AK$3+(J19+S19)*12*7.57%)*SUM(Fasering!$D$5:$D$6)</f>
        <v>565.0539598558629</v>
      </c>
      <c r="AJ19" s="9">
        <f>($AK$3+(K19+T19)*12*7.57%)*SUM(Fasering!$D$5:$D$7)</f>
        <v>990.50398500801782</v>
      </c>
      <c r="AK19" s="9">
        <f>($AK$3+(L19+U19)*12*7.57%)*SUM(Fasering!$D$5:$D$8)</f>
        <v>1489.776802952668</v>
      </c>
      <c r="AL19" s="9">
        <f>($AK$3+(M19+V19)*12*7.57%)*SUM(Fasering!$D$5:$D$9)</f>
        <v>2062.8724136898131</v>
      </c>
      <c r="AM19" s="9">
        <f>($AK$3+(N19+W19)*12*7.57%)*SUM(Fasering!$D$5:$D$10)</f>
        <v>2708.2537462156215</v>
      </c>
      <c r="AN19" s="86">
        <f>($AK$3+(O19+X19)*12*7.57%)*SUM(Fasering!$D$5:$D$11)</f>
        <v>3428.82898802</v>
      </c>
      <c r="AO19" s="5">
        <f>($AK$3+(I19+AA19)*12*7.57%)*SUM(Fasering!$D$5)</f>
        <v>0</v>
      </c>
      <c r="AP19" s="9">
        <f>($AK$3+(J19+AB19)*12*7.57%)*SUM(Fasering!$D$5:$D$6)</f>
        <v>565.0539598558629</v>
      </c>
      <c r="AQ19" s="9">
        <f>($AK$3+(K19+AC19)*12*7.57%)*SUM(Fasering!$D$5:$D$7)</f>
        <v>990.50398500801782</v>
      </c>
      <c r="AR19" s="9">
        <f>($AK$3+(L19+AD19)*12*7.57%)*SUM(Fasering!$D$5:$D$8)</f>
        <v>1489.776802952668</v>
      </c>
      <c r="AS19" s="9">
        <f>($AK$3+(M19+AE19)*12*7.57%)*SUM(Fasering!$D$5:$D$9)</f>
        <v>2062.8724136898131</v>
      </c>
      <c r="AT19" s="9">
        <f>($AK$3+(N19+AF19)*12*7.57%)*SUM(Fasering!$D$5:$D$10)</f>
        <v>2708.2537462156215</v>
      </c>
      <c r="AU19" s="86">
        <f>($AK$3+(O19+AG19)*12*7.57%)*SUM(Fasering!$D$5:$D$11)</f>
        <v>3428.82898802</v>
      </c>
    </row>
    <row r="20" spans="1:47" x14ac:dyDescent="0.3">
      <c r="A20" s="32">
        <f t="shared" si="8"/>
        <v>10</v>
      </c>
      <c r="B20" s="125">
        <v>33116.01</v>
      </c>
      <c r="C20" s="126"/>
      <c r="D20" s="125">
        <f t="shared" si="0"/>
        <v>43696.575194999998</v>
      </c>
      <c r="E20" s="127">
        <f t="shared" si="1"/>
        <v>1083.2098045607449</v>
      </c>
      <c r="F20" s="125">
        <f t="shared" si="2"/>
        <v>3641.38126625</v>
      </c>
      <c r="G20" s="127">
        <f t="shared" si="3"/>
        <v>90.267483713395421</v>
      </c>
      <c r="H20" s="45">
        <f>'L4'!$H$10</f>
        <v>1674.41</v>
      </c>
      <c r="I20" s="45">
        <f>GEW!$E$12+($F20-GEW!$E$12)*SUM(Fasering!$D$5)</f>
        <v>1786.2247433333332</v>
      </c>
      <c r="J20" s="45">
        <f>GEW!$E$12+($F20-GEW!$E$12)*SUM(Fasering!$D$5:$D$6)</f>
        <v>2265.9008641166588</v>
      </c>
      <c r="K20" s="45">
        <f>GEW!$E$12+($F20-GEW!$E$12)*SUM(Fasering!$D$5:$D$7)</f>
        <v>2541.1206840301793</v>
      </c>
      <c r="L20" s="45">
        <f>GEW!$E$12+($F20-GEW!$E$12)*SUM(Fasering!$D$5:$D$8)</f>
        <v>2816.3405039437002</v>
      </c>
      <c r="M20" s="45">
        <f>GEW!$E$12+($F20-GEW!$E$12)*SUM(Fasering!$D$5:$D$9)</f>
        <v>3091.5603238572207</v>
      </c>
      <c r="N20" s="45">
        <f>GEW!$E$12+($F20-GEW!$E$12)*SUM(Fasering!$D$5:$D$10)</f>
        <v>3366.1614463364795</v>
      </c>
      <c r="O20" s="75">
        <f>GEW!$E$12+($F20-GEW!$E$12)*SUM(Fasering!$D$5:$D$11)</f>
        <v>3641.38126625</v>
      </c>
      <c r="P20" s="125">
        <f t="shared" si="4"/>
        <v>0</v>
      </c>
      <c r="Q20" s="127">
        <f t="shared" si="5"/>
        <v>0</v>
      </c>
      <c r="R20" s="45">
        <f>$P20*SUM(Fasering!$D$5)</f>
        <v>0</v>
      </c>
      <c r="S20" s="45">
        <f>$P20*SUM(Fasering!$D$5:$D$6)</f>
        <v>0</v>
      </c>
      <c r="T20" s="45">
        <f>$P20*SUM(Fasering!$D$5:$D$7)</f>
        <v>0</v>
      </c>
      <c r="U20" s="45">
        <f>$P20*SUM(Fasering!$D$5:$D$8)</f>
        <v>0</v>
      </c>
      <c r="V20" s="45">
        <f>$P20*SUM(Fasering!$D$5:$D$9)</f>
        <v>0</v>
      </c>
      <c r="W20" s="45">
        <f>$P20*SUM(Fasering!$D$5:$D$10)</f>
        <v>0</v>
      </c>
      <c r="X20" s="75">
        <f>$P20*SUM(Fasering!$D$5:$D$11)</f>
        <v>0</v>
      </c>
      <c r="Y20" s="125">
        <f t="shared" si="6"/>
        <v>0</v>
      </c>
      <c r="Z20" s="127">
        <f t="shared" si="7"/>
        <v>0</v>
      </c>
      <c r="AA20" s="74">
        <f>$Y20*SUM(Fasering!$D$5)</f>
        <v>0</v>
      </c>
      <c r="AB20" s="45">
        <f>$Y20*SUM(Fasering!$D$5:$D$6)</f>
        <v>0</v>
      </c>
      <c r="AC20" s="45">
        <f>$Y20*SUM(Fasering!$D$5:$D$7)</f>
        <v>0</v>
      </c>
      <c r="AD20" s="45">
        <f>$Y20*SUM(Fasering!$D$5:$D$8)</f>
        <v>0</v>
      </c>
      <c r="AE20" s="45">
        <f>$Y20*SUM(Fasering!$D$5:$D$9)</f>
        <v>0</v>
      </c>
      <c r="AF20" s="45">
        <f>$Y20*SUM(Fasering!$D$5:$D$10)</f>
        <v>0</v>
      </c>
      <c r="AG20" s="75">
        <f>$Y20*SUM(Fasering!$D$5:$D$11)</f>
        <v>0</v>
      </c>
      <c r="AH20" s="5">
        <f>($AK$3+(I20+R20)*12*7.57%)*SUM(Fasering!$D$5)</f>
        <v>0</v>
      </c>
      <c r="AI20" s="9">
        <f>($AK$3+(J20+S20)*12*7.57%)*SUM(Fasering!$D$5:$D$6)</f>
        <v>565.59627267089093</v>
      </c>
      <c r="AJ20" s="9">
        <f>($AK$3+(K20+T20)*12*7.57%)*SUM(Fasering!$D$5:$D$7)</f>
        <v>991.84714531546888</v>
      </c>
      <c r="AK20" s="9">
        <f>($AK$3+(L20+U20)*12*7.57%)*SUM(Fasering!$D$5:$D$8)</f>
        <v>1492.2778722955984</v>
      </c>
      <c r="AL20" s="9">
        <f>($AK$3+(M20+V20)*12*7.57%)*SUM(Fasering!$D$5:$D$9)</f>
        <v>2066.8884536112782</v>
      </c>
      <c r="AM20" s="9">
        <f>($AK$3+(N20+W20)*12*7.57%)*SUM(Fasering!$D$5:$D$10)</f>
        <v>2714.1372094710782</v>
      </c>
      <c r="AN20" s="86">
        <f>($AK$3+(O20+X20)*12*7.57%)*SUM(Fasering!$D$5:$D$11)</f>
        <v>3436.9407422615</v>
      </c>
      <c r="AO20" s="5">
        <f>($AK$3+(I20+AA20)*12*7.57%)*SUM(Fasering!$D$5)</f>
        <v>0</v>
      </c>
      <c r="AP20" s="9">
        <f>($AK$3+(J20+AB20)*12*7.57%)*SUM(Fasering!$D$5:$D$6)</f>
        <v>565.59627267089093</v>
      </c>
      <c r="AQ20" s="9">
        <f>($AK$3+(K20+AC20)*12*7.57%)*SUM(Fasering!$D$5:$D$7)</f>
        <v>991.84714531546888</v>
      </c>
      <c r="AR20" s="9">
        <f>($AK$3+(L20+AD20)*12*7.57%)*SUM(Fasering!$D$5:$D$8)</f>
        <v>1492.2778722955984</v>
      </c>
      <c r="AS20" s="9">
        <f>($AK$3+(M20+AE20)*12*7.57%)*SUM(Fasering!$D$5:$D$9)</f>
        <v>2066.8884536112782</v>
      </c>
      <c r="AT20" s="9">
        <f>($AK$3+(N20+AF20)*12*7.57%)*SUM(Fasering!$D$5:$D$10)</f>
        <v>2714.1372094710782</v>
      </c>
      <c r="AU20" s="86">
        <f>($AK$3+(O20+AG20)*12*7.57%)*SUM(Fasering!$D$5:$D$11)</f>
        <v>3436.9407422615</v>
      </c>
    </row>
    <row r="21" spans="1:47" x14ac:dyDescent="0.3">
      <c r="A21" s="32">
        <f t="shared" si="8"/>
        <v>11</v>
      </c>
      <c r="B21" s="125">
        <v>34237.14</v>
      </c>
      <c r="C21" s="126"/>
      <c r="D21" s="125">
        <f t="shared" si="0"/>
        <v>45175.906229999993</v>
      </c>
      <c r="E21" s="127">
        <f t="shared" si="1"/>
        <v>1119.8814630180043</v>
      </c>
      <c r="F21" s="125">
        <f t="shared" si="2"/>
        <v>3764.6588524999993</v>
      </c>
      <c r="G21" s="127">
        <f t="shared" si="3"/>
        <v>93.323455251500363</v>
      </c>
      <c r="H21" s="45">
        <f>'L4'!$H$10</f>
        <v>1674.41</v>
      </c>
      <c r="I21" s="45">
        <f>GEW!$E$12+($F21-GEW!$E$12)*SUM(Fasering!$D$5)</f>
        <v>1786.2247433333332</v>
      </c>
      <c r="J21" s="45">
        <f>GEW!$E$12+($F21-GEW!$E$12)*SUM(Fasering!$D$5:$D$6)</f>
        <v>2297.7759720234367</v>
      </c>
      <c r="K21" s="45">
        <f>GEW!$E$12+($F21-GEW!$E$12)*SUM(Fasering!$D$5:$D$7)</f>
        <v>2591.2845102569381</v>
      </c>
      <c r="L21" s="45">
        <f>GEW!$E$12+($F21-GEW!$E$12)*SUM(Fasering!$D$5:$D$8)</f>
        <v>2884.79304849044</v>
      </c>
      <c r="M21" s="45">
        <f>GEW!$E$12+($F21-GEW!$E$12)*SUM(Fasering!$D$5:$D$9)</f>
        <v>3178.3015867239419</v>
      </c>
      <c r="N21" s="45">
        <f>GEW!$E$12+($F21-GEW!$E$12)*SUM(Fasering!$D$5:$D$10)</f>
        <v>3471.1503142664978</v>
      </c>
      <c r="O21" s="75">
        <f>GEW!$E$12+($F21-GEW!$E$12)*SUM(Fasering!$D$5:$D$11)</f>
        <v>3764.6588524999993</v>
      </c>
      <c r="P21" s="125">
        <f t="shared" si="4"/>
        <v>0</v>
      </c>
      <c r="Q21" s="127">
        <f t="shared" si="5"/>
        <v>0</v>
      </c>
      <c r="R21" s="45">
        <f>$P21*SUM(Fasering!$D$5)</f>
        <v>0</v>
      </c>
      <c r="S21" s="45">
        <f>$P21*SUM(Fasering!$D$5:$D$6)</f>
        <v>0</v>
      </c>
      <c r="T21" s="45">
        <f>$P21*SUM(Fasering!$D$5:$D$7)</f>
        <v>0</v>
      </c>
      <c r="U21" s="45">
        <f>$P21*SUM(Fasering!$D$5:$D$8)</f>
        <v>0</v>
      </c>
      <c r="V21" s="45">
        <f>$P21*SUM(Fasering!$D$5:$D$9)</f>
        <v>0</v>
      </c>
      <c r="W21" s="45">
        <f>$P21*SUM(Fasering!$D$5:$D$10)</f>
        <v>0</v>
      </c>
      <c r="X21" s="75">
        <f>$P21*SUM(Fasering!$D$5:$D$11)</f>
        <v>0</v>
      </c>
      <c r="Y21" s="125">
        <f t="shared" si="6"/>
        <v>0</v>
      </c>
      <c r="Z21" s="127">
        <f t="shared" si="7"/>
        <v>0</v>
      </c>
      <c r="AA21" s="74">
        <f>$Y21*SUM(Fasering!$D$5)</f>
        <v>0</v>
      </c>
      <c r="AB21" s="45">
        <f>$Y21*SUM(Fasering!$D$5:$D$6)</f>
        <v>0</v>
      </c>
      <c r="AC21" s="45">
        <f>$Y21*SUM(Fasering!$D$5:$D$7)</f>
        <v>0</v>
      </c>
      <c r="AD21" s="45">
        <f>$Y21*SUM(Fasering!$D$5:$D$8)</f>
        <v>0</v>
      </c>
      <c r="AE21" s="45">
        <f>$Y21*SUM(Fasering!$D$5:$D$9)</f>
        <v>0</v>
      </c>
      <c r="AF21" s="45">
        <f>$Y21*SUM(Fasering!$D$5:$D$10)</f>
        <v>0</v>
      </c>
      <c r="AG21" s="75">
        <f>$Y21*SUM(Fasering!$D$5:$D$11)</f>
        <v>0</v>
      </c>
      <c r="AH21" s="5">
        <f>($AK$3+(I21+R21)*12*7.57%)*SUM(Fasering!$D$5)</f>
        <v>0</v>
      </c>
      <c r="AI21" s="9">
        <f>($AK$3+(J21+S21)*12*7.57%)*SUM(Fasering!$D$5:$D$6)</f>
        <v>573.08307437403539</v>
      </c>
      <c r="AJ21" s="9">
        <f>($AK$3+(K21+T21)*12*7.57%)*SUM(Fasering!$D$5:$D$7)</f>
        <v>1010.3899025558669</v>
      </c>
      <c r="AK21" s="9">
        <f>($AK$3+(L21+U21)*12*7.57%)*SUM(Fasering!$D$5:$D$8)</f>
        <v>1526.8059337712702</v>
      </c>
      <c r="AL21" s="9">
        <f>($AK$3+(M21+V21)*12*7.57%)*SUM(Fasering!$D$5:$D$9)</f>
        <v>2122.3311680202451</v>
      </c>
      <c r="AM21" s="9">
        <f>($AK$3+(N21+W21)*12*7.57%)*SUM(Fasering!$D$5:$D$10)</f>
        <v>2795.3602997258458</v>
      </c>
      <c r="AN21" s="86">
        <f>($AK$3+(O21+X21)*12*7.57%)*SUM(Fasering!$D$5:$D$11)</f>
        <v>3548.9261016109999</v>
      </c>
      <c r="AO21" s="5">
        <f>($AK$3+(I21+AA21)*12*7.57%)*SUM(Fasering!$D$5)</f>
        <v>0</v>
      </c>
      <c r="AP21" s="9">
        <f>($AK$3+(J21+AB21)*12*7.57%)*SUM(Fasering!$D$5:$D$6)</f>
        <v>573.08307437403539</v>
      </c>
      <c r="AQ21" s="9">
        <f>($AK$3+(K21+AC21)*12*7.57%)*SUM(Fasering!$D$5:$D$7)</f>
        <v>1010.3899025558669</v>
      </c>
      <c r="AR21" s="9">
        <f>($AK$3+(L21+AD21)*12*7.57%)*SUM(Fasering!$D$5:$D$8)</f>
        <v>1526.8059337712702</v>
      </c>
      <c r="AS21" s="9">
        <f>($AK$3+(M21+AE21)*12*7.57%)*SUM(Fasering!$D$5:$D$9)</f>
        <v>2122.3311680202451</v>
      </c>
      <c r="AT21" s="9">
        <f>($AK$3+(N21+AF21)*12*7.57%)*SUM(Fasering!$D$5:$D$10)</f>
        <v>2795.3602997258458</v>
      </c>
      <c r="AU21" s="86">
        <f>($AK$3+(O21+AG21)*12*7.57%)*SUM(Fasering!$D$5:$D$11)</f>
        <v>3548.9261016109999</v>
      </c>
    </row>
    <row r="22" spans="1:47" x14ac:dyDescent="0.3">
      <c r="A22" s="32">
        <f t="shared" si="8"/>
        <v>12</v>
      </c>
      <c r="B22" s="125">
        <v>34587.39</v>
      </c>
      <c r="C22" s="126"/>
      <c r="D22" s="125">
        <f t="shared" si="0"/>
        <v>45638.061104999993</v>
      </c>
      <c r="E22" s="127">
        <f t="shared" si="1"/>
        <v>1131.337983113493</v>
      </c>
      <c r="F22" s="125">
        <f t="shared" si="2"/>
        <v>3803.1717587499993</v>
      </c>
      <c r="G22" s="127">
        <f t="shared" si="3"/>
        <v>94.278165259457737</v>
      </c>
      <c r="H22" s="45">
        <f>'L4'!$H$10</f>
        <v>1674.41</v>
      </c>
      <c r="I22" s="45">
        <f>GEW!$E$12+($F22-GEW!$E$12)*SUM(Fasering!$D$5)</f>
        <v>1786.2247433333332</v>
      </c>
      <c r="J22" s="45">
        <f>GEW!$E$12+($F22-GEW!$E$12)*SUM(Fasering!$D$5:$D$6)</f>
        <v>2307.7340112734332</v>
      </c>
      <c r="K22" s="45">
        <f>GEW!$E$12+($F22-GEW!$E$12)*SUM(Fasering!$D$5:$D$7)</f>
        <v>2606.9560917291337</v>
      </c>
      <c r="L22" s="45">
        <f>GEW!$E$12+($F22-GEW!$E$12)*SUM(Fasering!$D$5:$D$8)</f>
        <v>2906.1781721848338</v>
      </c>
      <c r="M22" s="45">
        <f>GEW!$E$12+($F22-GEW!$E$12)*SUM(Fasering!$D$5:$D$9)</f>
        <v>3205.4002526405338</v>
      </c>
      <c r="N22" s="45">
        <f>GEW!$E$12+($F22-GEW!$E$12)*SUM(Fasering!$D$5:$D$10)</f>
        <v>3503.9496782942992</v>
      </c>
      <c r="O22" s="75">
        <f>GEW!$E$12+($F22-GEW!$E$12)*SUM(Fasering!$D$5:$D$11)</f>
        <v>3803.1717587499993</v>
      </c>
      <c r="P22" s="125">
        <f t="shared" si="4"/>
        <v>0</v>
      </c>
      <c r="Q22" s="127">
        <f t="shared" si="5"/>
        <v>0</v>
      </c>
      <c r="R22" s="45">
        <f>$P22*SUM(Fasering!$D$5)</f>
        <v>0</v>
      </c>
      <c r="S22" s="45">
        <f>$P22*SUM(Fasering!$D$5:$D$6)</f>
        <v>0</v>
      </c>
      <c r="T22" s="45">
        <f>$P22*SUM(Fasering!$D$5:$D$7)</f>
        <v>0</v>
      </c>
      <c r="U22" s="45">
        <f>$P22*SUM(Fasering!$D$5:$D$8)</f>
        <v>0</v>
      </c>
      <c r="V22" s="45">
        <f>$P22*SUM(Fasering!$D$5:$D$9)</f>
        <v>0</v>
      </c>
      <c r="W22" s="45">
        <f>$P22*SUM(Fasering!$D$5:$D$10)</f>
        <v>0</v>
      </c>
      <c r="X22" s="75">
        <f>$P22*SUM(Fasering!$D$5:$D$11)</f>
        <v>0</v>
      </c>
      <c r="Y22" s="125">
        <f t="shared" si="6"/>
        <v>0</v>
      </c>
      <c r="Z22" s="127">
        <f t="shared" si="7"/>
        <v>0</v>
      </c>
      <c r="AA22" s="74">
        <f>$Y22*SUM(Fasering!$D$5)</f>
        <v>0</v>
      </c>
      <c r="AB22" s="45">
        <f>$Y22*SUM(Fasering!$D$5:$D$6)</f>
        <v>0</v>
      </c>
      <c r="AC22" s="45">
        <f>$Y22*SUM(Fasering!$D$5:$D$7)</f>
        <v>0</v>
      </c>
      <c r="AD22" s="45">
        <f>$Y22*SUM(Fasering!$D$5:$D$8)</f>
        <v>0</v>
      </c>
      <c r="AE22" s="45">
        <f>$Y22*SUM(Fasering!$D$5:$D$9)</f>
        <v>0</v>
      </c>
      <c r="AF22" s="45">
        <f>$Y22*SUM(Fasering!$D$5:$D$10)</f>
        <v>0</v>
      </c>
      <c r="AG22" s="75">
        <f>$Y22*SUM(Fasering!$D$5:$D$11)</f>
        <v>0</v>
      </c>
      <c r="AH22" s="5">
        <f>($AK$3+(I22+R22)*12*7.57%)*SUM(Fasering!$D$5)</f>
        <v>0</v>
      </c>
      <c r="AI22" s="9">
        <f>($AK$3+(J22+S22)*12*7.57%)*SUM(Fasering!$D$5:$D$6)</f>
        <v>575.42201124712437</v>
      </c>
      <c r="AJ22" s="9">
        <f>($AK$3+(K22+T22)*12*7.57%)*SUM(Fasering!$D$5:$D$7)</f>
        <v>1016.1828085734113</v>
      </c>
      <c r="AK22" s="9">
        <f>($AK$3+(L22+U22)*12*7.57%)*SUM(Fasering!$D$5:$D$8)</f>
        <v>1537.5927769846833</v>
      </c>
      <c r="AL22" s="9">
        <f>($AK$3+(M22+V22)*12*7.57%)*SUM(Fasering!$D$5:$D$9)</f>
        <v>2139.6519164809406</v>
      </c>
      <c r="AM22" s="9">
        <f>($AK$3+(N22+W22)*12*7.57%)*SUM(Fasering!$D$5:$D$10)</f>
        <v>2820.7350442797629</v>
      </c>
      <c r="AN22" s="86">
        <f>($AK$3+(O22+X22)*12*7.57%)*SUM(Fasering!$D$5:$D$11)</f>
        <v>3583.9112256484996</v>
      </c>
      <c r="AO22" s="5">
        <f>($AK$3+(I22+AA22)*12*7.57%)*SUM(Fasering!$D$5)</f>
        <v>0</v>
      </c>
      <c r="AP22" s="9">
        <f>($AK$3+(J22+AB22)*12*7.57%)*SUM(Fasering!$D$5:$D$6)</f>
        <v>575.42201124712437</v>
      </c>
      <c r="AQ22" s="9">
        <f>($AK$3+(K22+AC22)*12*7.57%)*SUM(Fasering!$D$5:$D$7)</f>
        <v>1016.1828085734113</v>
      </c>
      <c r="AR22" s="9">
        <f>($AK$3+(L22+AD22)*12*7.57%)*SUM(Fasering!$D$5:$D$8)</f>
        <v>1537.5927769846833</v>
      </c>
      <c r="AS22" s="9">
        <f>($AK$3+(M22+AE22)*12*7.57%)*SUM(Fasering!$D$5:$D$9)</f>
        <v>2139.6519164809406</v>
      </c>
      <c r="AT22" s="9">
        <f>($AK$3+(N22+AF22)*12*7.57%)*SUM(Fasering!$D$5:$D$10)</f>
        <v>2820.7350442797629</v>
      </c>
      <c r="AU22" s="86">
        <f>($AK$3+(O22+AG22)*12*7.57%)*SUM(Fasering!$D$5:$D$11)</f>
        <v>3583.9112256484996</v>
      </c>
    </row>
    <row r="23" spans="1:47" x14ac:dyDescent="0.3">
      <c r="A23" s="32">
        <f t="shared" si="8"/>
        <v>13</v>
      </c>
      <c r="B23" s="125">
        <v>35439.480000000003</v>
      </c>
      <c r="C23" s="126"/>
      <c r="D23" s="125">
        <f t="shared" si="0"/>
        <v>46762.393860000004</v>
      </c>
      <c r="E23" s="127">
        <f t="shared" si="1"/>
        <v>1159.209464078989</v>
      </c>
      <c r="F23" s="125">
        <f t="shared" si="2"/>
        <v>3896.8661550000002</v>
      </c>
      <c r="G23" s="127">
        <f t="shared" si="3"/>
        <v>96.60078867324907</v>
      </c>
      <c r="H23" s="45">
        <f>'L4'!$H$10</f>
        <v>1674.41</v>
      </c>
      <c r="I23" s="45">
        <f>GEW!$E$12+($F23-GEW!$E$12)*SUM(Fasering!$D$5)</f>
        <v>1786.2247433333332</v>
      </c>
      <c r="J23" s="45">
        <f>GEW!$E$12+($F23-GEW!$E$12)*SUM(Fasering!$D$5:$D$6)</f>
        <v>2331.9599803370447</v>
      </c>
      <c r="K23" s="45">
        <f>GEW!$E$12+($F23-GEW!$E$12)*SUM(Fasering!$D$5:$D$7)</f>
        <v>2645.0819956738674</v>
      </c>
      <c r="L23" s="45">
        <f>GEW!$E$12+($F23-GEW!$E$12)*SUM(Fasering!$D$5:$D$8)</f>
        <v>2958.20401101069</v>
      </c>
      <c r="M23" s="45">
        <f>GEW!$E$12+($F23-GEW!$E$12)*SUM(Fasering!$D$5:$D$9)</f>
        <v>3271.3260263475131</v>
      </c>
      <c r="N23" s="45">
        <f>GEW!$E$12+($F23-GEW!$E$12)*SUM(Fasering!$D$5:$D$10)</f>
        <v>3583.7441396631775</v>
      </c>
      <c r="O23" s="75">
        <f>GEW!$E$12+($F23-GEW!$E$12)*SUM(Fasering!$D$5:$D$11)</f>
        <v>3896.8661550000002</v>
      </c>
      <c r="P23" s="125">
        <f t="shared" si="4"/>
        <v>0</v>
      </c>
      <c r="Q23" s="127">
        <f t="shared" si="5"/>
        <v>0</v>
      </c>
      <c r="R23" s="45">
        <f>$P23*SUM(Fasering!$D$5)</f>
        <v>0</v>
      </c>
      <c r="S23" s="45">
        <f>$P23*SUM(Fasering!$D$5:$D$6)</f>
        <v>0</v>
      </c>
      <c r="T23" s="45">
        <f>$P23*SUM(Fasering!$D$5:$D$7)</f>
        <v>0</v>
      </c>
      <c r="U23" s="45">
        <f>$P23*SUM(Fasering!$D$5:$D$8)</f>
        <v>0</v>
      </c>
      <c r="V23" s="45">
        <f>$P23*SUM(Fasering!$D$5:$D$9)</f>
        <v>0</v>
      </c>
      <c r="W23" s="45">
        <f>$P23*SUM(Fasering!$D$5:$D$10)</f>
        <v>0</v>
      </c>
      <c r="X23" s="75">
        <f>$P23*SUM(Fasering!$D$5:$D$11)</f>
        <v>0</v>
      </c>
      <c r="Y23" s="125">
        <f t="shared" si="6"/>
        <v>0</v>
      </c>
      <c r="Z23" s="127">
        <f t="shared" si="7"/>
        <v>0</v>
      </c>
      <c r="AA23" s="74">
        <f>$Y23*SUM(Fasering!$D$5)</f>
        <v>0</v>
      </c>
      <c r="AB23" s="45">
        <f>$Y23*SUM(Fasering!$D$5:$D$6)</f>
        <v>0</v>
      </c>
      <c r="AC23" s="45">
        <f>$Y23*SUM(Fasering!$D$5:$D$7)</f>
        <v>0</v>
      </c>
      <c r="AD23" s="45">
        <f>$Y23*SUM(Fasering!$D$5:$D$8)</f>
        <v>0</v>
      </c>
      <c r="AE23" s="45">
        <f>$Y23*SUM(Fasering!$D$5:$D$9)</f>
        <v>0</v>
      </c>
      <c r="AF23" s="45">
        <f>$Y23*SUM(Fasering!$D$5:$D$10)</f>
        <v>0</v>
      </c>
      <c r="AG23" s="75">
        <f>$Y23*SUM(Fasering!$D$5:$D$11)</f>
        <v>0</v>
      </c>
      <c r="AH23" s="5">
        <f>($AK$3+(I23+R23)*12*7.57%)*SUM(Fasering!$D$5)</f>
        <v>0</v>
      </c>
      <c r="AI23" s="9">
        <f>($AK$3+(J23+S23)*12*7.57%)*SUM(Fasering!$D$5:$D$6)</f>
        <v>581.112188892208</v>
      </c>
      <c r="AJ23" s="9">
        <f>($AK$3+(K23+T23)*12*7.57%)*SUM(Fasering!$D$5:$D$7)</f>
        <v>1030.2758201037163</v>
      </c>
      <c r="AK23" s="9">
        <f>($AK$3+(L23+U23)*12*7.57%)*SUM(Fasering!$D$5:$D$8)</f>
        <v>1563.8350645898724</v>
      </c>
      <c r="AL23" s="9">
        <f>($AK$3+(M23+V23)*12*7.57%)*SUM(Fasering!$D$5:$D$9)</f>
        <v>2181.7899223506765</v>
      </c>
      <c r="AM23" s="9">
        <f>($AK$3+(N23+W23)*12*7.57%)*SUM(Fasering!$D$5:$D$10)</f>
        <v>2882.4668532360715</v>
      </c>
      <c r="AN23" s="86">
        <f>($AK$3+(O23+X23)*12*7.57%)*SUM(Fasering!$D$5:$D$11)</f>
        <v>3669.0232152020008</v>
      </c>
      <c r="AO23" s="5">
        <f>($AK$3+(I23+AA23)*12*7.57%)*SUM(Fasering!$D$5)</f>
        <v>0</v>
      </c>
      <c r="AP23" s="9">
        <f>($AK$3+(J23+AB23)*12*7.57%)*SUM(Fasering!$D$5:$D$6)</f>
        <v>581.112188892208</v>
      </c>
      <c r="AQ23" s="9">
        <f>($AK$3+(K23+AC23)*12*7.57%)*SUM(Fasering!$D$5:$D$7)</f>
        <v>1030.2758201037163</v>
      </c>
      <c r="AR23" s="9">
        <f>($AK$3+(L23+AD23)*12*7.57%)*SUM(Fasering!$D$5:$D$8)</f>
        <v>1563.8350645898724</v>
      </c>
      <c r="AS23" s="9">
        <f>($AK$3+(M23+AE23)*12*7.57%)*SUM(Fasering!$D$5:$D$9)</f>
        <v>2181.7899223506765</v>
      </c>
      <c r="AT23" s="9">
        <f>($AK$3+(N23+AF23)*12*7.57%)*SUM(Fasering!$D$5:$D$10)</f>
        <v>2882.4668532360715</v>
      </c>
      <c r="AU23" s="86">
        <f>($AK$3+(O23+AG23)*12*7.57%)*SUM(Fasering!$D$5:$D$11)</f>
        <v>3669.0232152020008</v>
      </c>
    </row>
    <row r="24" spans="1:47" x14ac:dyDescent="0.3">
      <c r="A24" s="32">
        <f t="shared" si="8"/>
        <v>14</v>
      </c>
      <c r="B24" s="125">
        <v>36058.730000000003</v>
      </c>
      <c r="C24" s="126"/>
      <c r="D24" s="125">
        <f t="shared" si="0"/>
        <v>47579.494234999998</v>
      </c>
      <c r="E24" s="127">
        <f t="shared" si="1"/>
        <v>1179.4648532842173</v>
      </c>
      <c r="F24" s="125">
        <f t="shared" si="2"/>
        <v>3964.9578529166665</v>
      </c>
      <c r="G24" s="127">
        <f t="shared" si="3"/>
        <v>98.288737773684772</v>
      </c>
      <c r="H24" s="45">
        <f>'L4'!$H$10</f>
        <v>1674.41</v>
      </c>
      <c r="I24" s="45">
        <f>GEW!$E$12+($F24-GEW!$E$12)*SUM(Fasering!$D$5)</f>
        <v>1786.2247433333332</v>
      </c>
      <c r="J24" s="45">
        <f>GEW!$E$12+($F24-GEW!$E$12)*SUM(Fasering!$D$5:$D$6)</f>
        <v>2349.5660211809009</v>
      </c>
      <c r="K24" s="45">
        <f>GEW!$E$12+($F24-GEW!$E$12)*SUM(Fasering!$D$5:$D$7)</f>
        <v>2672.7897096686056</v>
      </c>
      <c r="L24" s="45">
        <f>GEW!$E$12+($F24-GEW!$E$12)*SUM(Fasering!$D$5:$D$8)</f>
        <v>2996.0133981563099</v>
      </c>
      <c r="M24" s="45">
        <f>GEW!$E$12+($F24-GEW!$E$12)*SUM(Fasering!$D$5:$D$9)</f>
        <v>3319.2370866440147</v>
      </c>
      <c r="N24" s="45">
        <f>GEW!$E$12+($F24-GEW!$E$12)*SUM(Fasering!$D$5:$D$10)</f>
        <v>3641.7341644289622</v>
      </c>
      <c r="O24" s="75">
        <f>GEW!$E$12+($F24-GEW!$E$12)*SUM(Fasering!$D$5:$D$11)</f>
        <v>3964.9578529166665</v>
      </c>
      <c r="P24" s="125">
        <f t="shared" si="4"/>
        <v>0</v>
      </c>
      <c r="Q24" s="127">
        <f t="shared" si="5"/>
        <v>0</v>
      </c>
      <c r="R24" s="45">
        <f>$P24*SUM(Fasering!$D$5)</f>
        <v>0</v>
      </c>
      <c r="S24" s="45">
        <f>$P24*SUM(Fasering!$D$5:$D$6)</f>
        <v>0</v>
      </c>
      <c r="T24" s="45">
        <f>$P24*SUM(Fasering!$D$5:$D$7)</f>
        <v>0</v>
      </c>
      <c r="U24" s="45">
        <f>$P24*SUM(Fasering!$D$5:$D$8)</f>
        <v>0</v>
      </c>
      <c r="V24" s="45">
        <f>$P24*SUM(Fasering!$D$5:$D$9)</f>
        <v>0</v>
      </c>
      <c r="W24" s="45">
        <f>$P24*SUM(Fasering!$D$5:$D$10)</f>
        <v>0</v>
      </c>
      <c r="X24" s="75">
        <f>$P24*SUM(Fasering!$D$5:$D$11)</f>
        <v>0</v>
      </c>
      <c r="Y24" s="125">
        <f t="shared" si="6"/>
        <v>0</v>
      </c>
      <c r="Z24" s="127">
        <f t="shared" si="7"/>
        <v>0</v>
      </c>
      <c r="AA24" s="74">
        <f>$Y24*SUM(Fasering!$D$5)</f>
        <v>0</v>
      </c>
      <c r="AB24" s="45">
        <f>$Y24*SUM(Fasering!$D$5:$D$6)</f>
        <v>0</v>
      </c>
      <c r="AC24" s="45">
        <f>$Y24*SUM(Fasering!$D$5:$D$7)</f>
        <v>0</v>
      </c>
      <c r="AD24" s="45">
        <f>$Y24*SUM(Fasering!$D$5:$D$8)</f>
        <v>0</v>
      </c>
      <c r="AE24" s="45">
        <f>$Y24*SUM(Fasering!$D$5:$D$9)</f>
        <v>0</v>
      </c>
      <c r="AF24" s="45">
        <f>$Y24*SUM(Fasering!$D$5:$D$10)</f>
        <v>0</v>
      </c>
      <c r="AG24" s="75">
        <f>$Y24*SUM(Fasering!$D$5:$D$11)</f>
        <v>0</v>
      </c>
      <c r="AH24" s="5">
        <f>($AK$3+(I24+R24)*12*7.57%)*SUM(Fasering!$D$5)</f>
        <v>0</v>
      </c>
      <c r="AI24" s="9">
        <f>($AK$3+(J24+S24)*12*7.57%)*SUM(Fasering!$D$5:$D$6)</f>
        <v>585.24748270708426</v>
      </c>
      <c r="AJ24" s="9">
        <f>($AK$3+(K24+T24)*12*7.57%)*SUM(Fasering!$D$5:$D$7)</f>
        <v>1040.5178102575046</v>
      </c>
      <c r="AK24" s="9">
        <f>($AK$3+(L24+U24)*12*7.57%)*SUM(Fasering!$D$5:$D$8)</f>
        <v>1582.9064497716174</v>
      </c>
      <c r="AL24" s="9">
        <f>($AK$3+(M24+V24)*12*7.57%)*SUM(Fasering!$D$5:$D$9)</f>
        <v>2212.4134012494237</v>
      </c>
      <c r="AM24" s="9">
        <f>($AK$3+(N24+W24)*12*7.57%)*SUM(Fasering!$D$5:$D$10)</f>
        <v>2927.3299811875713</v>
      </c>
      <c r="AN24" s="86">
        <f>($AK$3+(O24+X24)*12*7.57%)*SUM(Fasering!$D$5:$D$11)</f>
        <v>3730.8777135895002</v>
      </c>
      <c r="AO24" s="5">
        <f>($AK$3+(I24+AA24)*12*7.57%)*SUM(Fasering!$D$5)</f>
        <v>0</v>
      </c>
      <c r="AP24" s="9">
        <f>($AK$3+(J24+AB24)*12*7.57%)*SUM(Fasering!$D$5:$D$6)</f>
        <v>585.24748270708426</v>
      </c>
      <c r="AQ24" s="9">
        <f>($AK$3+(K24+AC24)*12*7.57%)*SUM(Fasering!$D$5:$D$7)</f>
        <v>1040.5178102575046</v>
      </c>
      <c r="AR24" s="9">
        <f>($AK$3+(L24+AD24)*12*7.57%)*SUM(Fasering!$D$5:$D$8)</f>
        <v>1582.9064497716174</v>
      </c>
      <c r="AS24" s="9">
        <f>($AK$3+(M24+AE24)*12*7.57%)*SUM(Fasering!$D$5:$D$9)</f>
        <v>2212.4134012494237</v>
      </c>
      <c r="AT24" s="9">
        <f>($AK$3+(N24+AF24)*12*7.57%)*SUM(Fasering!$D$5:$D$10)</f>
        <v>2927.3299811875713</v>
      </c>
      <c r="AU24" s="86">
        <f>($AK$3+(O24+AG24)*12*7.57%)*SUM(Fasering!$D$5:$D$11)</f>
        <v>3730.8777135895002</v>
      </c>
    </row>
    <row r="25" spans="1:47" x14ac:dyDescent="0.3">
      <c r="A25" s="32">
        <f t="shared" si="8"/>
        <v>15</v>
      </c>
      <c r="B25" s="125">
        <v>36641.86</v>
      </c>
      <c r="C25" s="126"/>
      <c r="D25" s="125">
        <f t="shared" si="0"/>
        <v>48348.934269999998</v>
      </c>
      <c r="E25" s="127">
        <f t="shared" si="1"/>
        <v>1198.5387735219967</v>
      </c>
      <c r="F25" s="125">
        <f t="shared" si="2"/>
        <v>4029.0778558333327</v>
      </c>
      <c r="G25" s="127">
        <f t="shared" si="3"/>
        <v>99.878231126833057</v>
      </c>
      <c r="H25" s="45">
        <f>'L4'!$H$10</f>
        <v>1674.41</v>
      </c>
      <c r="I25" s="45">
        <f>GEW!$E$12+($F25-GEW!$E$12)*SUM(Fasering!$D$5)</f>
        <v>1786.2247433333332</v>
      </c>
      <c r="J25" s="45">
        <f>GEW!$E$12+($F25-GEW!$E$12)*SUM(Fasering!$D$5:$D$6)</f>
        <v>2366.1451258999605</v>
      </c>
      <c r="K25" s="45">
        <f>GEW!$E$12+($F25-GEW!$E$12)*SUM(Fasering!$D$5:$D$7)</f>
        <v>2698.8812708502792</v>
      </c>
      <c r="L25" s="45">
        <f>GEW!$E$12+($F25-GEW!$E$12)*SUM(Fasering!$D$5:$D$8)</f>
        <v>3031.6174158005979</v>
      </c>
      <c r="M25" s="45">
        <f>GEW!$E$12+($F25-GEW!$E$12)*SUM(Fasering!$D$5:$D$9)</f>
        <v>3364.3535607509166</v>
      </c>
      <c r="N25" s="45">
        <f>GEW!$E$12+($F25-GEW!$E$12)*SUM(Fasering!$D$5:$D$10)</f>
        <v>3696.3417108830145</v>
      </c>
      <c r="O25" s="75">
        <f>GEW!$E$12+($F25-GEW!$E$12)*SUM(Fasering!$D$5:$D$11)</f>
        <v>4029.0778558333327</v>
      </c>
      <c r="P25" s="125">
        <f t="shared" si="4"/>
        <v>0</v>
      </c>
      <c r="Q25" s="127">
        <f t="shared" si="5"/>
        <v>0</v>
      </c>
      <c r="R25" s="45">
        <f>$P25*SUM(Fasering!$D$5)</f>
        <v>0</v>
      </c>
      <c r="S25" s="45">
        <f>$P25*SUM(Fasering!$D$5:$D$6)</f>
        <v>0</v>
      </c>
      <c r="T25" s="45">
        <f>$P25*SUM(Fasering!$D$5:$D$7)</f>
        <v>0</v>
      </c>
      <c r="U25" s="45">
        <f>$P25*SUM(Fasering!$D$5:$D$8)</f>
        <v>0</v>
      </c>
      <c r="V25" s="45">
        <f>$P25*SUM(Fasering!$D$5:$D$9)</f>
        <v>0</v>
      </c>
      <c r="W25" s="45">
        <f>$P25*SUM(Fasering!$D$5:$D$10)</f>
        <v>0</v>
      </c>
      <c r="X25" s="75">
        <f>$P25*SUM(Fasering!$D$5:$D$11)</f>
        <v>0</v>
      </c>
      <c r="Y25" s="125">
        <f t="shared" si="6"/>
        <v>0</v>
      </c>
      <c r="Z25" s="127">
        <f t="shared" si="7"/>
        <v>0</v>
      </c>
      <c r="AA25" s="74">
        <f>$Y25*SUM(Fasering!$D$5)</f>
        <v>0</v>
      </c>
      <c r="AB25" s="45">
        <f>$Y25*SUM(Fasering!$D$5:$D$6)</f>
        <v>0</v>
      </c>
      <c r="AC25" s="45">
        <f>$Y25*SUM(Fasering!$D$5:$D$7)</f>
        <v>0</v>
      </c>
      <c r="AD25" s="45">
        <f>$Y25*SUM(Fasering!$D$5:$D$8)</f>
        <v>0</v>
      </c>
      <c r="AE25" s="45">
        <f>$Y25*SUM(Fasering!$D$5:$D$9)</f>
        <v>0</v>
      </c>
      <c r="AF25" s="45">
        <f>$Y25*SUM(Fasering!$D$5:$D$10)</f>
        <v>0</v>
      </c>
      <c r="AG25" s="75">
        <f>$Y25*SUM(Fasering!$D$5:$D$11)</f>
        <v>0</v>
      </c>
      <c r="AH25" s="5">
        <f>($AK$3+(I25+R25)*12*7.57%)*SUM(Fasering!$D$5)</f>
        <v>0</v>
      </c>
      <c r="AI25" s="9">
        <f>($AK$3+(J25+S25)*12*7.57%)*SUM(Fasering!$D$5:$D$6)</f>
        <v>589.14157052665439</v>
      </c>
      <c r="AJ25" s="9">
        <f>($AK$3+(K25+T25)*12*7.57%)*SUM(Fasering!$D$5:$D$7)</f>
        <v>1050.1623992254149</v>
      </c>
      <c r="AK25" s="9">
        <f>($AK$3+(L25+U25)*12*7.57%)*SUM(Fasering!$D$5:$D$8)</f>
        <v>1600.8654273106263</v>
      </c>
      <c r="AL25" s="9">
        <f>($AK$3+(M25+V25)*12*7.57%)*SUM(Fasering!$D$5:$D$9)</f>
        <v>2241.2506547822882</v>
      </c>
      <c r="AM25" s="9">
        <f>($AK$3+(N25+W25)*12*7.57%)*SUM(Fasering!$D$5:$D$10)</f>
        <v>2969.5763046471729</v>
      </c>
      <c r="AN25" s="86">
        <f>($AK$3+(O25+X25)*12*7.57%)*SUM(Fasering!$D$5:$D$11)</f>
        <v>3789.1243242389996</v>
      </c>
      <c r="AO25" s="5">
        <f>($AK$3+(I25+AA25)*12*7.57%)*SUM(Fasering!$D$5)</f>
        <v>0</v>
      </c>
      <c r="AP25" s="9">
        <f>($AK$3+(J25+AB25)*12*7.57%)*SUM(Fasering!$D$5:$D$6)</f>
        <v>589.14157052665439</v>
      </c>
      <c r="AQ25" s="9">
        <f>($AK$3+(K25+AC25)*12*7.57%)*SUM(Fasering!$D$5:$D$7)</f>
        <v>1050.1623992254149</v>
      </c>
      <c r="AR25" s="9">
        <f>($AK$3+(L25+AD25)*12*7.57%)*SUM(Fasering!$D$5:$D$8)</f>
        <v>1600.8654273106263</v>
      </c>
      <c r="AS25" s="9">
        <f>($AK$3+(M25+AE25)*12*7.57%)*SUM(Fasering!$D$5:$D$9)</f>
        <v>2241.2506547822882</v>
      </c>
      <c r="AT25" s="9">
        <f>($AK$3+(N25+AF25)*12*7.57%)*SUM(Fasering!$D$5:$D$10)</f>
        <v>2969.5763046471729</v>
      </c>
      <c r="AU25" s="86">
        <f>($AK$3+(O25+AG25)*12*7.57%)*SUM(Fasering!$D$5:$D$11)</f>
        <v>3789.1243242389996</v>
      </c>
    </row>
    <row r="26" spans="1:47" x14ac:dyDescent="0.3">
      <c r="A26" s="32">
        <f t="shared" si="8"/>
        <v>16</v>
      </c>
      <c r="B26" s="125">
        <v>37530.080000000002</v>
      </c>
      <c r="C26" s="126"/>
      <c r="D26" s="125">
        <f t="shared" si="0"/>
        <v>49520.940559999995</v>
      </c>
      <c r="E26" s="127">
        <f t="shared" si="1"/>
        <v>1227.5920505504475</v>
      </c>
      <c r="F26" s="125">
        <f t="shared" si="2"/>
        <v>4126.745046666666</v>
      </c>
      <c r="G26" s="127">
        <f t="shared" si="3"/>
        <v>102.29933754587061</v>
      </c>
      <c r="H26" s="45">
        <f>'L4'!$H$10</f>
        <v>1674.41</v>
      </c>
      <c r="I26" s="45">
        <f>GEW!$E$12+($F26-GEW!$E$12)*SUM(Fasering!$D$5)</f>
        <v>1786.2247433333332</v>
      </c>
      <c r="J26" s="45">
        <f>GEW!$E$12+($F26-GEW!$E$12)*SUM(Fasering!$D$5:$D$6)</f>
        <v>2391.3983154006946</v>
      </c>
      <c r="K26" s="45">
        <f>GEW!$E$12+($F26-GEW!$E$12)*SUM(Fasering!$D$5:$D$7)</f>
        <v>2738.6237750479477</v>
      </c>
      <c r="L26" s="45">
        <f>GEW!$E$12+($F26-GEW!$E$12)*SUM(Fasering!$D$5:$D$8)</f>
        <v>3085.8492346951998</v>
      </c>
      <c r="M26" s="45">
        <f>GEW!$E$12+($F26-GEW!$E$12)*SUM(Fasering!$D$5:$D$9)</f>
        <v>3433.0746943424529</v>
      </c>
      <c r="N26" s="45">
        <f>GEW!$E$12+($F26-GEW!$E$12)*SUM(Fasering!$D$5:$D$10)</f>
        <v>3779.5195870194138</v>
      </c>
      <c r="O26" s="75">
        <f>GEW!$E$12+($F26-GEW!$E$12)*SUM(Fasering!$D$5:$D$11)</f>
        <v>4126.745046666666</v>
      </c>
      <c r="P26" s="125">
        <f t="shared" si="4"/>
        <v>0</v>
      </c>
      <c r="Q26" s="127">
        <f t="shared" si="5"/>
        <v>0</v>
      </c>
      <c r="R26" s="45">
        <f>$P26*SUM(Fasering!$D$5)</f>
        <v>0</v>
      </c>
      <c r="S26" s="45">
        <f>$P26*SUM(Fasering!$D$5:$D$6)</f>
        <v>0</v>
      </c>
      <c r="T26" s="45">
        <f>$P26*SUM(Fasering!$D$5:$D$7)</f>
        <v>0</v>
      </c>
      <c r="U26" s="45">
        <f>$P26*SUM(Fasering!$D$5:$D$8)</f>
        <v>0</v>
      </c>
      <c r="V26" s="45">
        <f>$P26*SUM(Fasering!$D$5:$D$9)</f>
        <v>0</v>
      </c>
      <c r="W26" s="45">
        <f>$P26*SUM(Fasering!$D$5:$D$10)</f>
        <v>0</v>
      </c>
      <c r="X26" s="75">
        <f>$P26*SUM(Fasering!$D$5:$D$11)</f>
        <v>0</v>
      </c>
      <c r="Y26" s="125">
        <f t="shared" si="6"/>
        <v>0</v>
      </c>
      <c r="Z26" s="127">
        <f t="shared" si="7"/>
        <v>0</v>
      </c>
      <c r="AA26" s="74">
        <f>$Y26*SUM(Fasering!$D$5)</f>
        <v>0</v>
      </c>
      <c r="AB26" s="45">
        <f>$Y26*SUM(Fasering!$D$5:$D$6)</f>
        <v>0</v>
      </c>
      <c r="AC26" s="45">
        <f>$Y26*SUM(Fasering!$D$5:$D$7)</f>
        <v>0</v>
      </c>
      <c r="AD26" s="45">
        <f>$Y26*SUM(Fasering!$D$5:$D$8)</f>
        <v>0</v>
      </c>
      <c r="AE26" s="45">
        <f>$Y26*SUM(Fasering!$D$5:$D$9)</f>
        <v>0</v>
      </c>
      <c r="AF26" s="45">
        <f>$Y26*SUM(Fasering!$D$5:$D$10)</f>
        <v>0</v>
      </c>
      <c r="AG26" s="75">
        <f>$Y26*SUM(Fasering!$D$5:$D$11)</f>
        <v>0</v>
      </c>
      <c r="AH26" s="5">
        <f>($AK$3+(I26+R26)*12*7.57%)*SUM(Fasering!$D$5)</f>
        <v>0</v>
      </c>
      <c r="AI26" s="9">
        <f>($AK$3+(J26+S26)*12*7.57%)*SUM(Fasering!$D$5:$D$6)</f>
        <v>595.07302094611236</v>
      </c>
      <c r="AJ26" s="9">
        <f>($AK$3+(K26+T26)*12*7.57%)*SUM(Fasering!$D$5:$D$7)</f>
        <v>1064.8529773350599</v>
      </c>
      <c r="AK26" s="9">
        <f>($AK$3+(L26+U26)*12*7.57%)*SUM(Fasering!$D$5:$D$8)</f>
        <v>1628.2204305340892</v>
      </c>
      <c r="AL26" s="9">
        <f>($AK$3+(M26+V26)*12*7.57%)*SUM(Fasering!$D$5:$D$9)</f>
        <v>2285.1753805432008</v>
      </c>
      <c r="AM26" s="9">
        <f>($AK$3+(N26+W26)*12*7.57%)*SUM(Fasering!$D$5:$D$10)</f>
        <v>3033.9256425705985</v>
      </c>
      <c r="AN26" s="86">
        <f>($AK$3+(O26+X26)*12*7.57%)*SUM(Fasering!$D$5:$D$11)</f>
        <v>3877.8452003919992</v>
      </c>
      <c r="AO26" s="5">
        <f>($AK$3+(I26+AA26)*12*7.57%)*SUM(Fasering!$D$5)</f>
        <v>0</v>
      </c>
      <c r="AP26" s="9">
        <f>($AK$3+(J26+AB26)*12*7.57%)*SUM(Fasering!$D$5:$D$6)</f>
        <v>595.07302094611236</v>
      </c>
      <c r="AQ26" s="9">
        <f>($AK$3+(K26+AC26)*12*7.57%)*SUM(Fasering!$D$5:$D$7)</f>
        <v>1064.8529773350599</v>
      </c>
      <c r="AR26" s="9">
        <f>($AK$3+(L26+AD26)*12*7.57%)*SUM(Fasering!$D$5:$D$8)</f>
        <v>1628.2204305340892</v>
      </c>
      <c r="AS26" s="9">
        <f>($AK$3+(M26+AE26)*12*7.57%)*SUM(Fasering!$D$5:$D$9)</f>
        <v>2285.1753805432008</v>
      </c>
      <c r="AT26" s="9">
        <f>($AK$3+(N26+AF26)*12*7.57%)*SUM(Fasering!$D$5:$D$10)</f>
        <v>3033.9256425705985</v>
      </c>
      <c r="AU26" s="86">
        <f>($AK$3+(O26+AG26)*12*7.57%)*SUM(Fasering!$D$5:$D$11)</f>
        <v>3877.8452003919992</v>
      </c>
    </row>
    <row r="27" spans="1:47" x14ac:dyDescent="0.3">
      <c r="A27" s="32">
        <f t="shared" si="8"/>
        <v>17</v>
      </c>
      <c r="B27" s="125">
        <v>37844.61</v>
      </c>
      <c r="C27" s="126"/>
      <c r="D27" s="125">
        <f t="shared" si="0"/>
        <v>49935.962894999997</v>
      </c>
      <c r="E27" s="127">
        <f t="shared" si="1"/>
        <v>1237.8801854987246</v>
      </c>
      <c r="F27" s="125">
        <f t="shared" si="2"/>
        <v>4161.3302412499997</v>
      </c>
      <c r="G27" s="127">
        <f t="shared" si="3"/>
        <v>103.15668212489371</v>
      </c>
      <c r="H27" s="45">
        <f>'L4'!$H$10</f>
        <v>1674.41</v>
      </c>
      <c r="I27" s="45">
        <f>GEW!$E$12+($F27-GEW!$E$12)*SUM(Fasering!$D$5)</f>
        <v>1786.2247433333332</v>
      </c>
      <c r="J27" s="45">
        <f>GEW!$E$12+($F27-GEW!$E$12)*SUM(Fasering!$D$5:$D$6)</f>
        <v>2400.3407910189717</v>
      </c>
      <c r="K27" s="45">
        <f>GEW!$E$12+($F27-GEW!$E$12)*SUM(Fasering!$D$5:$D$7)</f>
        <v>2752.6971013019079</v>
      </c>
      <c r="L27" s="45">
        <f>GEW!$E$12+($F27-GEW!$E$12)*SUM(Fasering!$D$5:$D$8)</f>
        <v>3105.0534115848441</v>
      </c>
      <c r="M27" s="45">
        <f>GEW!$E$12+($F27-GEW!$E$12)*SUM(Fasering!$D$5:$D$9)</f>
        <v>3457.4097218677798</v>
      </c>
      <c r="N27" s="45">
        <f>GEW!$E$12+($F27-GEW!$E$12)*SUM(Fasering!$D$5:$D$10)</f>
        <v>3808.973930967064</v>
      </c>
      <c r="O27" s="75">
        <f>GEW!$E$12+($F27-GEW!$E$12)*SUM(Fasering!$D$5:$D$11)</f>
        <v>4161.3302412499997</v>
      </c>
      <c r="P27" s="125">
        <f t="shared" si="4"/>
        <v>0</v>
      </c>
      <c r="Q27" s="127">
        <f t="shared" si="5"/>
        <v>0</v>
      </c>
      <c r="R27" s="45">
        <f>$P27*SUM(Fasering!$D$5)</f>
        <v>0</v>
      </c>
      <c r="S27" s="45">
        <f>$P27*SUM(Fasering!$D$5:$D$6)</f>
        <v>0</v>
      </c>
      <c r="T27" s="45">
        <f>$P27*SUM(Fasering!$D$5:$D$7)</f>
        <v>0</v>
      </c>
      <c r="U27" s="45">
        <f>$P27*SUM(Fasering!$D$5:$D$8)</f>
        <v>0</v>
      </c>
      <c r="V27" s="45">
        <f>$P27*SUM(Fasering!$D$5:$D$9)</f>
        <v>0</v>
      </c>
      <c r="W27" s="45">
        <f>$P27*SUM(Fasering!$D$5:$D$10)</f>
        <v>0</v>
      </c>
      <c r="X27" s="75">
        <f>$P27*SUM(Fasering!$D$5:$D$11)</f>
        <v>0</v>
      </c>
      <c r="Y27" s="125">
        <f t="shared" si="6"/>
        <v>0</v>
      </c>
      <c r="Z27" s="127">
        <f t="shared" si="7"/>
        <v>0</v>
      </c>
      <c r="AA27" s="74">
        <f>$Y27*SUM(Fasering!$D$5)</f>
        <v>0</v>
      </c>
      <c r="AB27" s="45">
        <f>$Y27*SUM(Fasering!$D$5:$D$6)</f>
        <v>0</v>
      </c>
      <c r="AC27" s="45">
        <f>$Y27*SUM(Fasering!$D$5:$D$7)</f>
        <v>0</v>
      </c>
      <c r="AD27" s="45">
        <f>$Y27*SUM(Fasering!$D$5:$D$8)</f>
        <v>0</v>
      </c>
      <c r="AE27" s="45">
        <f>$Y27*SUM(Fasering!$D$5:$D$9)</f>
        <v>0</v>
      </c>
      <c r="AF27" s="45">
        <f>$Y27*SUM(Fasering!$D$5:$D$10)</f>
        <v>0</v>
      </c>
      <c r="AG27" s="75">
        <f>$Y27*SUM(Fasering!$D$5:$D$11)</f>
        <v>0</v>
      </c>
      <c r="AH27" s="5">
        <f>($AK$3+(I27+R27)*12*7.57%)*SUM(Fasering!$D$5)</f>
        <v>0</v>
      </c>
      <c r="AI27" s="9">
        <f>($AK$3+(J27+S27)*12*7.57%)*SUM(Fasering!$D$5:$D$6)</f>
        <v>597.17342298663402</v>
      </c>
      <c r="AJ27" s="9">
        <f>($AK$3+(K27+T27)*12*7.57%)*SUM(Fasering!$D$5:$D$7)</f>
        <v>1070.0550979052191</v>
      </c>
      <c r="AK27" s="9">
        <f>($AK$3+(L27+U27)*12*7.57%)*SUM(Fasering!$D$5:$D$8)</f>
        <v>1637.9071851262804</v>
      </c>
      <c r="AL27" s="9">
        <f>($AK$3+(M27+V27)*12*7.57%)*SUM(Fasering!$D$5:$D$9)</f>
        <v>2300.7296846498184</v>
      </c>
      <c r="AM27" s="9">
        <f>($AK$3+(N27+W27)*12*7.57%)*SUM(Fasering!$D$5:$D$10)</f>
        <v>3056.7125616413869</v>
      </c>
      <c r="AN27" s="86">
        <f>($AK$3+(O27+X27)*12*7.57%)*SUM(Fasering!$D$5:$D$11)</f>
        <v>3909.2623911515002</v>
      </c>
      <c r="AO27" s="5">
        <f>($AK$3+(I27+AA27)*12*7.57%)*SUM(Fasering!$D$5)</f>
        <v>0</v>
      </c>
      <c r="AP27" s="9">
        <f>($AK$3+(J27+AB27)*12*7.57%)*SUM(Fasering!$D$5:$D$6)</f>
        <v>597.17342298663402</v>
      </c>
      <c r="AQ27" s="9">
        <f>($AK$3+(K27+AC27)*12*7.57%)*SUM(Fasering!$D$5:$D$7)</f>
        <v>1070.0550979052191</v>
      </c>
      <c r="AR27" s="9">
        <f>($AK$3+(L27+AD27)*12*7.57%)*SUM(Fasering!$D$5:$D$8)</f>
        <v>1637.9071851262804</v>
      </c>
      <c r="AS27" s="9">
        <f>($AK$3+(M27+AE27)*12*7.57%)*SUM(Fasering!$D$5:$D$9)</f>
        <v>2300.7296846498184</v>
      </c>
      <c r="AT27" s="9">
        <f>($AK$3+(N27+AF27)*12*7.57%)*SUM(Fasering!$D$5:$D$10)</f>
        <v>3056.7125616413869</v>
      </c>
      <c r="AU27" s="86">
        <f>($AK$3+(O27+AG27)*12*7.57%)*SUM(Fasering!$D$5:$D$11)</f>
        <v>3909.2623911515002</v>
      </c>
    </row>
    <row r="28" spans="1:47" x14ac:dyDescent="0.3">
      <c r="A28" s="32">
        <f t="shared" si="8"/>
        <v>18</v>
      </c>
      <c r="B28" s="125">
        <v>39001.449999999997</v>
      </c>
      <c r="C28" s="126"/>
      <c r="D28" s="125">
        <f t="shared" si="0"/>
        <v>51462.413274999992</v>
      </c>
      <c r="E28" s="127">
        <f t="shared" si="1"/>
        <v>1275.7199020076894</v>
      </c>
      <c r="F28" s="125">
        <f t="shared" si="2"/>
        <v>4288.5344395833326</v>
      </c>
      <c r="G28" s="127">
        <f t="shared" si="3"/>
        <v>106.30999183397412</v>
      </c>
      <c r="H28" s="45">
        <f>'L4'!$H$10</f>
        <v>1674.41</v>
      </c>
      <c r="I28" s="45">
        <f>GEW!$E$12+($F28-GEW!$E$12)*SUM(Fasering!$D$5)</f>
        <v>1786.2247433333332</v>
      </c>
      <c r="J28" s="45">
        <f>GEW!$E$12+($F28-GEW!$E$12)*SUM(Fasering!$D$5:$D$6)</f>
        <v>2433.2311782451425</v>
      </c>
      <c r="K28" s="45">
        <f>GEW!$E$12+($F28-GEW!$E$12)*SUM(Fasering!$D$5:$D$7)</f>
        <v>2804.458735307031</v>
      </c>
      <c r="L28" s="45">
        <f>GEW!$E$12+($F28-GEW!$E$12)*SUM(Fasering!$D$5:$D$8)</f>
        <v>3175.6862923689196</v>
      </c>
      <c r="M28" s="45">
        <f>GEW!$E$12+($F28-GEW!$E$12)*SUM(Fasering!$D$5:$D$9)</f>
        <v>3546.9138494308081</v>
      </c>
      <c r="N28" s="45">
        <f>GEW!$E$12+($F28-GEW!$E$12)*SUM(Fasering!$D$5:$D$10)</f>
        <v>3917.3068825214445</v>
      </c>
      <c r="O28" s="75">
        <f>GEW!$E$12+($F28-GEW!$E$12)*SUM(Fasering!$D$5:$D$11)</f>
        <v>4288.5344395833326</v>
      </c>
      <c r="P28" s="125">
        <f t="shared" si="4"/>
        <v>0</v>
      </c>
      <c r="Q28" s="127">
        <f t="shared" si="5"/>
        <v>0</v>
      </c>
      <c r="R28" s="45">
        <f>$P28*SUM(Fasering!$D$5)</f>
        <v>0</v>
      </c>
      <c r="S28" s="45">
        <f>$P28*SUM(Fasering!$D$5:$D$6)</f>
        <v>0</v>
      </c>
      <c r="T28" s="45">
        <f>$P28*SUM(Fasering!$D$5:$D$7)</f>
        <v>0</v>
      </c>
      <c r="U28" s="45">
        <f>$P28*SUM(Fasering!$D$5:$D$8)</f>
        <v>0</v>
      </c>
      <c r="V28" s="45">
        <f>$P28*SUM(Fasering!$D$5:$D$9)</f>
        <v>0</v>
      </c>
      <c r="W28" s="45">
        <f>$P28*SUM(Fasering!$D$5:$D$10)</f>
        <v>0</v>
      </c>
      <c r="X28" s="75">
        <f>$P28*SUM(Fasering!$D$5:$D$11)</f>
        <v>0</v>
      </c>
      <c r="Y28" s="125">
        <f t="shared" si="6"/>
        <v>0</v>
      </c>
      <c r="Z28" s="127">
        <f t="shared" si="7"/>
        <v>0</v>
      </c>
      <c r="AA28" s="74">
        <f>$Y28*SUM(Fasering!$D$5)</f>
        <v>0</v>
      </c>
      <c r="AB28" s="45">
        <f>$Y28*SUM(Fasering!$D$5:$D$6)</f>
        <v>0</v>
      </c>
      <c r="AC28" s="45">
        <f>$Y28*SUM(Fasering!$D$5:$D$7)</f>
        <v>0</v>
      </c>
      <c r="AD28" s="45">
        <f>$Y28*SUM(Fasering!$D$5:$D$8)</f>
        <v>0</v>
      </c>
      <c r="AE28" s="45">
        <f>$Y28*SUM(Fasering!$D$5:$D$9)</f>
        <v>0</v>
      </c>
      <c r="AF28" s="45">
        <f>$Y28*SUM(Fasering!$D$5:$D$10)</f>
        <v>0</v>
      </c>
      <c r="AG28" s="75">
        <f>$Y28*SUM(Fasering!$D$5:$D$11)</f>
        <v>0</v>
      </c>
      <c r="AH28" s="5">
        <f>($AK$3+(I28+R28)*12*7.57%)*SUM(Fasering!$D$5)</f>
        <v>0</v>
      </c>
      <c r="AI28" s="9">
        <f>($AK$3+(J28+S28)*12*7.57%)*SUM(Fasering!$D$5:$D$6)</f>
        <v>604.89869274327748</v>
      </c>
      <c r="AJ28" s="9">
        <f>($AK$3+(K28+T28)*12*7.57%)*SUM(Fasering!$D$5:$D$7)</f>
        <v>1089.1884751995399</v>
      </c>
      <c r="AK28" s="9">
        <f>($AK$3+(L28+U28)*12*7.57%)*SUM(Fasering!$D$5:$D$8)</f>
        <v>1673.5350272476371</v>
      </c>
      <c r="AL28" s="9">
        <f>($AK$3+(M28+V28)*12*7.57%)*SUM(Fasering!$D$5:$D$9)</f>
        <v>2357.9383488875687</v>
      </c>
      <c r="AM28" s="9">
        <f>($AK$3+(N28+W28)*12*7.57%)*SUM(Fasering!$D$5:$D$10)</f>
        <v>3140.5227529040649</v>
      </c>
      <c r="AN28" s="86">
        <f>($AK$3+(O28+X28)*12*7.57%)*SUM(Fasering!$D$5:$D$11)</f>
        <v>4024.8146849174996</v>
      </c>
      <c r="AO28" s="5">
        <f>($AK$3+(I28+AA28)*12*7.57%)*SUM(Fasering!$D$5)</f>
        <v>0</v>
      </c>
      <c r="AP28" s="9">
        <f>($AK$3+(J28+AB28)*12*7.57%)*SUM(Fasering!$D$5:$D$6)</f>
        <v>604.89869274327748</v>
      </c>
      <c r="AQ28" s="9">
        <f>($AK$3+(K28+AC28)*12*7.57%)*SUM(Fasering!$D$5:$D$7)</f>
        <v>1089.1884751995399</v>
      </c>
      <c r="AR28" s="9">
        <f>($AK$3+(L28+AD28)*12*7.57%)*SUM(Fasering!$D$5:$D$8)</f>
        <v>1673.5350272476371</v>
      </c>
      <c r="AS28" s="9">
        <f>($AK$3+(M28+AE28)*12*7.57%)*SUM(Fasering!$D$5:$D$9)</f>
        <v>2357.9383488875687</v>
      </c>
      <c r="AT28" s="9">
        <f>($AK$3+(N28+AF28)*12*7.57%)*SUM(Fasering!$D$5:$D$10)</f>
        <v>3140.5227529040649</v>
      </c>
      <c r="AU28" s="86">
        <f>($AK$3+(O28+AG28)*12*7.57%)*SUM(Fasering!$D$5:$D$11)</f>
        <v>4024.8146849174996</v>
      </c>
    </row>
    <row r="29" spans="1:47" x14ac:dyDescent="0.3">
      <c r="A29" s="32">
        <f t="shared" si="8"/>
        <v>19</v>
      </c>
      <c r="B29" s="125">
        <v>39046.949999999997</v>
      </c>
      <c r="C29" s="126"/>
      <c r="D29" s="125">
        <f t="shared" si="0"/>
        <v>51522.450524999993</v>
      </c>
      <c r="E29" s="127">
        <f t="shared" si="1"/>
        <v>1277.2081865597088</v>
      </c>
      <c r="F29" s="125">
        <f t="shared" si="2"/>
        <v>4293.5375437499997</v>
      </c>
      <c r="G29" s="127">
        <f t="shared" si="3"/>
        <v>106.4340155466424</v>
      </c>
      <c r="H29" s="45">
        <f>'L4'!$H$10</f>
        <v>1674.41</v>
      </c>
      <c r="I29" s="45">
        <f>GEW!$E$12+($F29-GEW!$E$12)*SUM(Fasering!$D$5)</f>
        <v>1786.2247433333332</v>
      </c>
      <c r="J29" s="45">
        <f>GEW!$E$12+($F29-GEW!$E$12)*SUM(Fasering!$D$5:$D$6)</f>
        <v>2434.5247993325802</v>
      </c>
      <c r="K29" s="45">
        <f>GEW!$E$12+($F29-GEW!$E$12)*SUM(Fasering!$D$5:$D$7)</f>
        <v>2806.4945867188371</v>
      </c>
      <c r="L29" s="45">
        <f>GEW!$E$12+($F29-GEW!$E$12)*SUM(Fasering!$D$5:$D$8)</f>
        <v>3178.4643741050941</v>
      </c>
      <c r="M29" s="45">
        <f>GEW!$E$12+($F29-GEW!$E$12)*SUM(Fasering!$D$5:$D$9)</f>
        <v>3550.434161491351</v>
      </c>
      <c r="N29" s="45">
        <f>GEW!$E$12+($F29-GEW!$E$12)*SUM(Fasering!$D$5:$D$10)</f>
        <v>3921.5677563637432</v>
      </c>
      <c r="O29" s="75">
        <f>GEW!$E$12+($F29-GEW!$E$12)*SUM(Fasering!$D$5:$D$11)</f>
        <v>4293.5375437499997</v>
      </c>
      <c r="P29" s="125">
        <f t="shared" si="4"/>
        <v>0</v>
      </c>
      <c r="Q29" s="127">
        <f t="shared" si="5"/>
        <v>0</v>
      </c>
      <c r="R29" s="45">
        <f>$P29*SUM(Fasering!$D$5)</f>
        <v>0</v>
      </c>
      <c r="S29" s="45">
        <f>$P29*SUM(Fasering!$D$5:$D$6)</f>
        <v>0</v>
      </c>
      <c r="T29" s="45">
        <f>$P29*SUM(Fasering!$D$5:$D$7)</f>
        <v>0</v>
      </c>
      <c r="U29" s="45">
        <f>$P29*SUM(Fasering!$D$5:$D$8)</f>
        <v>0</v>
      </c>
      <c r="V29" s="45">
        <f>$P29*SUM(Fasering!$D$5:$D$9)</f>
        <v>0</v>
      </c>
      <c r="W29" s="45">
        <f>$P29*SUM(Fasering!$D$5:$D$10)</f>
        <v>0</v>
      </c>
      <c r="X29" s="75">
        <f>$P29*SUM(Fasering!$D$5:$D$11)</f>
        <v>0</v>
      </c>
      <c r="Y29" s="125">
        <f t="shared" si="6"/>
        <v>0</v>
      </c>
      <c r="Z29" s="127">
        <f t="shared" si="7"/>
        <v>0</v>
      </c>
      <c r="AA29" s="74">
        <f>$Y29*SUM(Fasering!$D$5)</f>
        <v>0</v>
      </c>
      <c r="AB29" s="45">
        <f>$Y29*SUM(Fasering!$D$5:$D$6)</f>
        <v>0</v>
      </c>
      <c r="AC29" s="45">
        <f>$Y29*SUM(Fasering!$D$5:$D$7)</f>
        <v>0</v>
      </c>
      <c r="AD29" s="45">
        <f>$Y29*SUM(Fasering!$D$5:$D$8)</f>
        <v>0</v>
      </c>
      <c r="AE29" s="45">
        <f>$Y29*SUM(Fasering!$D$5:$D$9)</f>
        <v>0</v>
      </c>
      <c r="AF29" s="45">
        <f>$Y29*SUM(Fasering!$D$5:$D$10)</f>
        <v>0</v>
      </c>
      <c r="AG29" s="75">
        <f>$Y29*SUM(Fasering!$D$5:$D$11)</f>
        <v>0</v>
      </c>
      <c r="AH29" s="5">
        <f>($AK$3+(I29+R29)*12*7.57%)*SUM(Fasering!$D$5)</f>
        <v>0</v>
      </c>
      <c r="AI29" s="9">
        <f>($AK$3+(J29+S29)*12*7.57%)*SUM(Fasering!$D$5:$D$6)</f>
        <v>605.20253750480674</v>
      </c>
      <c r="AJ29" s="9">
        <f>($AK$3+(K29+T29)*12*7.57%)*SUM(Fasering!$D$5:$D$7)</f>
        <v>1089.9410154530685</v>
      </c>
      <c r="AK29" s="9">
        <f>($AK$3+(L29+U29)*12*7.57%)*SUM(Fasering!$D$5:$D$8)</f>
        <v>1674.9363159448831</v>
      </c>
      <c r="AL29" s="9">
        <f>($AK$3+(M29+V29)*12*7.57%)*SUM(Fasering!$D$5:$D$9)</f>
        <v>2360.1884389802508</v>
      </c>
      <c r="AM29" s="9">
        <f>($AK$3+(N29+W29)*12*7.57%)*SUM(Fasering!$D$5:$D$10)</f>
        <v>3143.8191151516121</v>
      </c>
      <c r="AN29" s="86">
        <f>($AK$3+(O29+X29)*12*7.57%)*SUM(Fasering!$D$5:$D$11)</f>
        <v>4029.3595047424997</v>
      </c>
      <c r="AO29" s="5">
        <f>($AK$3+(I29+AA29)*12*7.57%)*SUM(Fasering!$D$5)</f>
        <v>0</v>
      </c>
      <c r="AP29" s="9">
        <f>($AK$3+(J29+AB29)*12*7.57%)*SUM(Fasering!$D$5:$D$6)</f>
        <v>605.20253750480674</v>
      </c>
      <c r="AQ29" s="9">
        <f>($AK$3+(K29+AC29)*12*7.57%)*SUM(Fasering!$D$5:$D$7)</f>
        <v>1089.9410154530685</v>
      </c>
      <c r="AR29" s="9">
        <f>($AK$3+(L29+AD29)*12*7.57%)*SUM(Fasering!$D$5:$D$8)</f>
        <v>1674.9363159448831</v>
      </c>
      <c r="AS29" s="9">
        <f>($AK$3+(M29+AE29)*12*7.57%)*SUM(Fasering!$D$5:$D$9)</f>
        <v>2360.1884389802508</v>
      </c>
      <c r="AT29" s="9">
        <f>($AK$3+(N29+AF29)*12*7.57%)*SUM(Fasering!$D$5:$D$10)</f>
        <v>3143.8191151516121</v>
      </c>
      <c r="AU29" s="86">
        <f>($AK$3+(O29+AG29)*12*7.57%)*SUM(Fasering!$D$5:$D$11)</f>
        <v>4029.3595047424997</v>
      </c>
    </row>
    <row r="30" spans="1:47" x14ac:dyDescent="0.3">
      <c r="A30" s="32">
        <f t="shared" si="8"/>
        <v>20</v>
      </c>
      <c r="B30" s="125">
        <v>40472.800000000003</v>
      </c>
      <c r="C30" s="126"/>
      <c r="D30" s="125">
        <f t="shared" si="0"/>
        <v>53403.859599999996</v>
      </c>
      <c r="E30" s="127">
        <f t="shared" si="1"/>
        <v>1323.8470992739199</v>
      </c>
      <c r="F30" s="125">
        <f t="shared" si="2"/>
        <v>4450.321633333333</v>
      </c>
      <c r="G30" s="127">
        <f t="shared" si="3"/>
        <v>110.32059160615998</v>
      </c>
      <c r="H30" s="45">
        <f>'L4'!$H$10</f>
        <v>1674.41</v>
      </c>
      <c r="I30" s="45">
        <f>GEW!$E$12+($F30-GEW!$E$12)*SUM(Fasering!$D$5)</f>
        <v>1786.2247433333332</v>
      </c>
      <c r="J30" s="45">
        <f>GEW!$E$12+($F30-GEW!$E$12)*SUM(Fasering!$D$5:$D$6)</f>
        <v>2475.0634724649371</v>
      </c>
      <c r="K30" s="45">
        <f>GEW!$E$12+($F30-GEW!$E$12)*SUM(Fasering!$D$5:$D$7)</f>
        <v>2870.2928006863735</v>
      </c>
      <c r="L30" s="45">
        <f>GEW!$E$12+($F30-GEW!$E$12)*SUM(Fasering!$D$5:$D$8)</f>
        <v>3265.5221289078104</v>
      </c>
      <c r="M30" s="45">
        <f>GEW!$E$12+($F30-GEW!$E$12)*SUM(Fasering!$D$5:$D$9)</f>
        <v>3660.7514571292468</v>
      </c>
      <c r="N30" s="45">
        <f>GEW!$E$12+($F30-GEW!$E$12)*SUM(Fasering!$D$5:$D$10)</f>
        <v>4055.0923051118966</v>
      </c>
      <c r="O30" s="75">
        <f>GEW!$E$12+($F30-GEW!$E$12)*SUM(Fasering!$D$5:$D$11)</f>
        <v>4450.321633333333</v>
      </c>
      <c r="P30" s="125">
        <f t="shared" si="4"/>
        <v>0</v>
      </c>
      <c r="Q30" s="127">
        <f t="shared" si="5"/>
        <v>0</v>
      </c>
      <c r="R30" s="45">
        <f>$P30*SUM(Fasering!$D$5)</f>
        <v>0</v>
      </c>
      <c r="S30" s="45">
        <f>$P30*SUM(Fasering!$D$5:$D$6)</f>
        <v>0</v>
      </c>
      <c r="T30" s="45">
        <f>$P30*SUM(Fasering!$D$5:$D$7)</f>
        <v>0</v>
      </c>
      <c r="U30" s="45">
        <f>$P30*SUM(Fasering!$D$5:$D$8)</f>
        <v>0</v>
      </c>
      <c r="V30" s="45">
        <f>$P30*SUM(Fasering!$D$5:$D$9)</f>
        <v>0</v>
      </c>
      <c r="W30" s="45">
        <f>$P30*SUM(Fasering!$D$5:$D$10)</f>
        <v>0</v>
      </c>
      <c r="X30" s="75">
        <f>$P30*SUM(Fasering!$D$5:$D$11)</f>
        <v>0</v>
      </c>
      <c r="Y30" s="125">
        <f t="shared" si="6"/>
        <v>0</v>
      </c>
      <c r="Z30" s="127">
        <f t="shared" si="7"/>
        <v>0</v>
      </c>
      <c r="AA30" s="74">
        <f>$Y30*SUM(Fasering!$D$5)</f>
        <v>0</v>
      </c>
      <c r="AB30" s="45">
        <f>$Y30*SUM(Fasering!$D$5:$D$6)</f>
        <v>0</v>
      </c>
      <c r="AC30" s="45">
        <f>$Y30*SUM(Fasering!$D$5:$D$7)</f>
        <v>0</v>
      </c>
      <c r="AD30" s="45">
        <f>$Y30*SUM(Fasering!$D$5:$D$8)</f>
        <v>0</v>
      </c>
      <c r="AE30" s="45">
        <f>$Y30*SUM(Fasering!$D$5:$D$9)</f>
        <v>0</v>
      </c>
      <c r="AF30" s="45">
        <f>$Y30*SUM(Fasering!$D$5:$D$10)</f>
        <v>0</v>
      </c>
      <c r="AG30" s="75">
        <f>$Y30*SUM(Fasering!$D$5:$D$11)</f>
        <v>0</v>
      </c>
      <c r="AH30" s="5">
        <f>($AK$3+(I30+R30)*12*7.57%)*SUM(Fasering!$D$5)</f>
        <v>0</v>
      </c>
      <c r="AI30" s="9">
        <f>($AK$3+(J30+S30)*12*7.57%)*SUM(Fasering!$D$5:$D$6)</f>
        <v>614.7242309823057</v>
      </c>
      <c r="AJ30" s="9">
        <f>($AK$3+(K30+T30)*12*7.57%)*SUM(Fasering!$D$5:$D$7)</f>
        <v>1113.5236422770956</v>
      </c>
      <c r="AK30" s="9">
        <f>($AK$3+(L30+U30)*12*7.57%)*SUM(Fasering!$D$5:$D$8)</f>
        <v>1718.8490080101089</v>
      </c>
      <c r="AL30" s="9">
        <f>($AK$3+(M30+V30)*12*7.57%)*SUM(Fasering!$D$5:$D$9)</f>
        <v>2430.7003281813463</v>
      </c>
      <c r="AM30" s="9">
        <f>($AK$3+(N30+W30)*12*7.57%)*SUM(Fasering!$D$5:$D$10)</f>
        <v>3247.1184142870925</v>
      </c>
      <c r="AN30" s="86">
        <f>($AK$3+(O30+X30)*12*7.57%)*SUM(Fasering!$D$5:$D$11)</f>
        <v>4171.7821717199995</v>
      </c>
      <c r="AO30" s="5">
        <f>($AK$3+(I30+AA30)*12*7.57%)*SUM(Fasering!$D$5)</f>
        <v>0</v>
      </c>
      <c r="AP30" s="9">
        <f>($AK$3+(J30+AB30)*12*7.57%)*SUM(Fasering!$D$5:$D$6)</f>
        <v>614.7242309823057</v>
      </c>
      <c r="AQ30" s="9">
        <f>($AK$3+(K30+AC30)*12*7.57%)*SUM(Fasering!$D$5:$D$7)</f>
        <v>1113.5236422770956</v>
      </c>
      <c r="AR30" s="9">
        <f>($AK$3+(L30+AD30)*12*7.57%)*SUM(Fasering!$D$5:$D$8)</f>
        <v>1718.8490080101089</v>
      </c>
      <c r="AS30" s="9">
        <f>($AK$3+(M30+AE30)*12*7.57%)*SUM(Fasering!$D$5:$D$9)</f>
        <v>2430.7003281813463</v>
      </c>
      <c r="AT30" s="9">
        <f>($AK$3+(N30+AF30)*12*7.57%)*SUM(Fasering!$D$5:$D$10)</f>
        <v>3247.1184142870925</v>
      </c>
      <c r="AU30" s="86">
        <f>($AK$3+(O30+AG30)*12*7.57%)*SUM(Fasering!$D$5:$D$11)</f>
        <v>4171.7821717199995</v>
      </c>
    </row>
    <row r="31" spans="1:47" x14ac:dyDescent="0.3">
      <c r="A31" s="32">
        <f t="shared" si="8"/>
        <v>21</v>
      </c>
      <c r="B31" s="125">
        <v>40506.44</v>
      </c>
      <c r="C31" s="126"/>
      <c r="D31" s="125">
        <f t="shared" si="0"/>
        <v>53448.247579999996</v>
      </c>
      <c r="E31" s="127">
        <f t="shared" si="1"/>
        <v>1324.9474485558962</v>
      </c>
      <c r="F31" s="125">
        <f t="shared" si="2"/>
        <v>4454.0206316666663</v>
      </c>
      <c r="G31" s="127">
        <f t="shared" si="3"/>
        <v>110.41228737965801</v>
      </c>
      <c r="H31" s="45">
        <f>'L4'!$H$10</f>
        <v>1674.41</v>
      </c>
      <c r="I31" s="45">
        <f>GEW!$E$12+($F31-GEW!$E$12)*SUM(Fasering!$D$5)</f>
        <v>1786.2247433333332</v>
      </c>
      <c r="J31" s="45">
        <f>GEW!$E$12+($F31-GEW!$E$12)*SUM(Fasering!$D$5:$D$6)</f>
        <v>2476.0198991326597</v>
      </c>
      <c r="K31" s="45">
        <f>GEW!$E$12+($F31-GEW!$E$12)*SUM(Fasering!$D$5:$D$7)</f>
        <v>2871.7979884114975</v>
      </c>
      <c r="L31" s="45">
        <f>GEW!$E$12+($F31-GEW!$E$12)*SUM(Fasering!$D$5:$D$8)</f>
        <v>3267.5760776903353</v>
      </c>
      <c r="M31" s="45">
        <f>GEW!$E$12+($F31-GEW!$E$12)*SUM(Fasering!$D$5:$D$9)</f>
        <v>3663.3541669691731</v>
      </c>
      <c r="N31" s="45">
        <f>GEW!$E$12+($F31-GEW!$E$12)*SUM(Fasering!$D$5:$D$10)</f>
        <v>4058.242542387829</v>
      </c>
      <c r="O31" s="75">
        <f>GEW!$E$12+($F31-GEW!$E$12)*SUM(Fasering!$D$5:$D$11)</f>
        <v>4454.0206316666663</v>
      </c>
      <c r="P31" s="125">
        <f t="shared" si="4"/>
        <v>0</v>
      </c>
      <c r="Q31" s="127">
        <f t="shared" si="5"/>
        <v>0</v>
      </c>
      <c r="R31" s="45">
        <f>$P31*SUM(Fasering!$D$5)</f>
        <v>0</v>
      </c>
      <c r="S31" s="45">
        <f>$P31*SUM(Fasering!$D$5:$D$6)</f>
        <v>0</v>
      </c>
      <c r="T31" s="45">
        <f>$P31*SUM(Fasering!$D$5:$D$7)</f>
        <v>0</v>
      </c>
      <c r="U31" s="45">
        <f>$P31*SUM(Fasering!$D$5:$D$8)</f>
        <v>0</v>
      </c>
      <c r="V31" s="45">
        <f>$P31*SUM(Fasering!$D$5:$D$9)</f>
        <v>0</v>
      </c>
      <c r="W31" s="45">
        <f>$P31*SUM(Fasering!$D$5:$D$10)</f>
        <v>0</v>
      </c>
      <c r="X31" s="75">
        <f>$P31*SUM(Fasering!$D$5:$D$11)</f>
        <v>0</v>
      </c>
      <c r="Y31" s="125">
        <f t="shared" si="6"/>
        <v>0</v>
      </c>
      <c r="Z31" s="127">
        <f t="shared" si="7"/>
        <v>0</v>
      </c>
      <c r="AA31" s="74">
        <f>$Y31*SUM(Fasering!$D$5)</f>
        <v>0</v>
      </c>
      <c r="AB31" s="45">
        <f>$Y31*SUM(Fasering!$D$5:$D$6)</f>
        <v>0</v>
      </c>
      <c r="AC31" s="45">
        <f>$Y31*SUM(Fasering!$D$5:$D$7)</f>
        <v>0</v>
      </c>
      <c r="AD31" s="45">
        <f>$Y31*SUM(Fasering!$D$5:$D$8)</f>
        <v>0</v>
      </c>
      <c r="AE31" s="45">
        <f>$Y31*SUM(Fasering!$D$5:$D$9)</f>
        <v>0</v>
      </c>
      <c r="AF31" s="45">
        <f>$Y31*SUM(Fasering!$D$5:$D$10)</f>
        <v>0</v>
      </c>
      <c r="AG31" s="75">
        <f>$Y31*SUM(Fasering!$D$5:$D$11)</f>
        <v>0</v>
      </c>
      <c r="AH31" s="5">
        <f>($AK$3+(I31+R31)*12*7.57%)*SUM(Fasering!$D$5)</f>
        <v>0</v>
      </c>
      <c r="AI31" s="9">
        <f>($AK$3+(J31+S31)*12*7.57%)*SUM(Fasering!$D$5:$D$6)</f>
        <v>614.94887576863175</v>
      </c>
      <c r="AJ31" s="9">
        <f>($AK$3+(K31+T31)*12*7.57%)*SUM(Fasering!$D$5:$D$7)</f>
        <v>1114.0800258843194</v>
      </c>
      <c r="AK31" s="9">
        <f>($AK$3+(L31+U31)*12*7.57%)*SUM(Fasering!$D$5:$D$8)</f>
        <v>1719.8850377194572</v>
      </c>
      <c r="AL31" s="9">
        <f>($AK$3+(M31+V31)*12*7.57%)*SUM(Fasering!$D$5:$D$9)</f>
        <v>2432.3639112740452</v>
      </c>
      <c r="AM31" s="9">
        <f>($AK$3+(N31+W31)*12*7.57%)*SUM(Fasering!$D$5:$D$10)</f>
        <v>3249.5555489246199</v>
      </c>
      <c r="AN31" s="86">
        <f>($AK$3+(O31+X31)*12*7.57%)*SUM(Fasering!$D$5:$D$11)</f>
        <v>4175.1423418059994</v>
      </c>
      <c r="AO31" s="5">
        <f>($AK$3+(I31+AA31)*12*7.57%)*SUM(Fasering!$D$5)</f>
        <v>0</v>
      </c>
      <c r="AP31" s="9">
        <f>($AK$3+(J31+AB31)*12*7.57%)*SUM(Fasering!$D$5:$D$6)</f>
        <v>614.94887576863175</v>
      </c>
      <c r="AQ31" s="9">
        <f>($AK$3+(K31+AC31)*12*7.57%)*SUM(Fasering!$D$5:$D$7)</f>
        <v>1114.0800258843194</v>
      </c>
      <c r="AR31" s="9">
        <f>($AK$3+(L31+AD31)*12*7.57%)*SUM(Fasering!$D$5:$D$8)</f>
        <v>1719.8850377194572</v>
      </c>
      <c r="AS31" s="9">
        <f>($AK$3+(M31+AE31)*12*7.57%)*SUM(Fasering!$D$5:$D$9)</f>
        <v>2432.3639112740452</v>
      </c>
      <c r="AT31" s="9">
        <f>($AK$3+(N31+AF31)*12*7.57%)*SUM(Fasering!$D$5:$D$10)</f>
        <v>3249.5555489246199</v>
      </c>
      <c r="AU31" s="86">
        <f>($AK$3+(O31+AG31)*12*7.57%)*SUM(Fasering!$D$5:$D$11)</f>
        <v>4175.1423418059994</v>
      </c>
    </row>
    <row r="32" spans="1:47" x14ac:dyDescent="0.3">
      <c r="A32" s="32">
        <f t="shared" si="8"/>
        <v>22</v>
      </c>
      <c r="B32" s="125">
        <v>41944.17</v>
      </c>
      <c r="C32" s="126"/>
      <c r="D32" s="125">
        <f t="shared" si="0"/>
        <v>55345.332314999992</v>
      </c>
      <c r="E32" s="127">
        <f t="shared" si="1"/>
        <v>1371.9749507311617</v>
      </c>
      <c r="F32" s="125">
        <f t="shared" si="2"/>
        <v>4612.1110262499997</v>
      </c>
      <c r="G32" s="127">
        <f t="shared" si="3"/>
        <v>114.33124589426349</v>
      </c>
      <c r="H32" s="45">
        <f>'L4'!$H$10</f>
        <v>1674.41</v>
      </c>
      <c r="I32" s="45">
        <f>GEW!$E$12+($F32-GEW!$E$12)*SUM(Fasering!$D$5)</f>
        <v>1786.2247433333332</v>
      </c>
      <c r="J32" s="45">
        <f>GEW!$E$12+($F32-GEW!$E$12)*SUM(Fasering!$D$5:$D$6)</f>
        <v>2516.896335309385</v>
      </c>
      <c r="K32" s="45">
        <f>GEW!$E$12+($F32-GEW!$E$12)*SUM(Fasering!$D$5:$D$7)</f>
        <v>2936.1277609454573</v>
      </c>
      <c r="L32" s="45">
        <f>GEW!$E$12+($F32-GEW!$E$12)*SUM(Fasering!$D$5:$D$8)</f>
        <v>3355.3591865815297</v>
      </c>
      <c r="M32" s="45">
        <f>GEW!$E$12+($F32-GEW!$E$12)*SUM(Fasering!$D$5:$D$9)</f>
        <v>3774.590612217602</v>
      </c>
      <c r="N32" s="45">
        <f>GEW!$E$12+($F32-GEW!$E$12)*SUM(Fasering!$D$5:$D$10)</f>
        <v>4192.8796006139273</v>
      </c>
      <c r="O32" s="75">
        <f>GEW!$E$12+($F32-GEW!$E$12)*SUM(Fasering!$D$5:$D$11)</f>
        <v>4612.1110262499997</v>
      </c>
      <c r="P32" s="125">
        <f t="shared" si="4"/>
        <v>0</v>
      </c>
      <c r="Q32" s="127">
        <f t="shared" si="5"/>
        <v>0</v>
      </c>
      <c r="R32" s="45">
        <f>$P32*SUM(Fasering!$D$5)</f>
        <v>0</v>
      </c>
      <c r="S32" s="45">
        <f>$P32*SUM(Fasering!$D$5:$D$6)</f>
        <v>0</v>
      </c>
      <c r="T32" s="45">
        <f>$P32*SUM(Fasering!$D$5:$D$7)</f>
        <v>0</v>
      </c>
      <c r="U32" s="45">
        <f>$P32*SUM(Fasering!$D$5:$D$8)</f>
        <v>0</v>
      </c>
      <c r="V32" s="45">
        <f>$P32*SUM(Fasering!$D$5:$D$9)</f>
        <v>0</v>
      </c>
      <c r="W32" s="45">
        <f>$P32*SUM(Fasering!$D$5:$D$10)</f>
        <v>0</v>
      </c>
      <c r="X32" s="75">
        <f>$P32*SUM(Fasering!$D$5:$D$11)</f>
        <v>0</v>
      </c>
      <c r="Y32" s="125">
        <f t="shared" si="6"/>
        <v>0</v>
      </c>
      <c r="Z32" s="127">
        <f t="shared" si="7"/>
        <v>0</v>
      </c>
      <c r="AA32" s="74">
        <f>$Y32*SUM(Fasering!$D$5)</f>
        <v>0</v>
      </c>
      <c r="AB32" s="45">
        <f>$Y32*SUM(Fasering!$D$5:$D$6)</f>
        <v>0</v>
      </c>
      <c r="AC32" s="45">
        <f>$Y32*SUM(Fasering!$D$5:$D$7)</f>
        <v>0</v>
      </c>
      <c r="AD32" s="45">
        <f>$Y32*SUM(Fasering!$D$5:$D$8)</f>
        <v>0</v>
      </c>
      <c r="AE32" s="45">
        <f>$Y32*SUM(Fasering!$D$5:$D$9)</f>
        <v>0</v>
      </c>
      <c r="AF32" s="45">
        <f>$Y32*SUM(Fasering!$D$5:$D$10)</f>
        <v>0</v>
      </c>
      <c r="AG32" s="75">
        <f>$Y32*SUM(Fasering!$D$5:$D$11)</f>
        <v>0</v>
      </c>
      <c r="AH32" s="5">
        <f>($AK$3+(I32+R32)*12*7.57%)*SUM(Fasering!$D$5)</f>
        <v>0</v>
      </c>
      <c r="AI32" s="9">
        <f>($AK$3+(J32+S32)*12*7.57%)*SUM(Fasering!$D$5:$D$6)</f>
        <v>624.54990277947093</v>
      </c>
      <c r="AJ32" s="9">
        <f>($AK$3+(K32+T32)*12*7.57%)*SUM(Fasering!$D$5:$D$7)</f>
        <v>1137.8591401415754</v>
      </c>
      <c r="AK32" s="9">
        <f>($AK$3+(L32+U32)*12*7.57%)*SUM(Fasering!$D$5:$D$8)</f>
        <v>1764.1636047236566</v>
      </c>
      <c r="AL32" s="9">
        <f>($AK$3+(M32+V32)*12*7.57%)*SUM(Fasering!$D$5:$D$9)</f>
        <v>2503.4632965257138</v>
      </c>
      <c r="AM32" s="9">
        <f>($AK$3+(N32+W32)*12*7.57%)*SUM(Fasering!$D$5:$D$10)</f>
        <v>3353.7155246205584</v>
      </c>
      <c r="AN32" s="86">
        <f>($AK$3+(O32+X32)*12*7.57%)*SUM(Fasering!$D$5:$D$11)</f>
        <v>4318.7516562454994</v>
      </c>
      <c r="AO32" s="5">
        <f>($AK$3+(I32+AA32)*12*7.57%)*SUM(Fasering!$D$5)</f>
        <v>0</v>
      </c>
      <c r="AP32" s="9">
        <f>($AK$3+(J32+AB32)*12*7.57%)*SUM(Fasering!$D$5:$D$6)</f>
        <v>624.54990277947093</v>
      </c>
      <c r="AQ32" s="9">
        <f>($AK$3+(K32+AC32)*12*7.57%)*SUM(Fasering!$D$5:$D$7)</f>
        <v>1137.8591401415754</v>
      </c>
      <c r="AR32" s="9">
        <f>($AK$3+(L32+AD32)*12*7.57%)*SUM(Fasering!$D$5:$D$8)</f>
        <v>1764.1636047236566</v>
      </c>
      <c r="AS32" s="9">
        <f>($AK$3+(M32+AE32)*12*7.57%)*SUM(Fasering!$D$5:$D$9)</f>
        <v>2503.4632965257138</v>
      </c>
      <c r="AT32" s="9">
        <f>($AK$3+(N32+AF32)*12*7.57%)*SUM(Fasering!$D$5:$D$10)</f>
        <v>3353.7155246205584</v>
      </c>
      <c r="AU32" s="86">
        <f>($AK$3+(O32+AG32)*12*7.57%)*SUM(Fasering!$D$5:$D$11)</f>
        <v>4318.7516562454994</v>
      </c>
    </row>
    <row r="33" spans="1:47" x14ac:dyDescent="0.3">
      <c r="A33" s="32">
        <f t="shared" si="8"/>
        <v>23</v>
      </c>
      <c r="B33" s="125">
        <v>43415.519999999997</v>
      </c>
      <c r="C33" s="126"/>
      <c r="D33" s="125">
        <f t="shared" si="0"/>
        <v>57286.77863999999</v>
      </c>
      <c r="E33" s="127">
        <f t="shared" si="1"/>
        <v>1420.102147997392</v>
      </c>
      <c r="F33" s="125">
        <f t="shared" si="2"/>
        <v>4773.8982199999991</v>
      </c>
      <c r="G33" s="127">
        <f t="shared" si="3"/>
        <v>118.34184566644933</v>
      </c>
      <c r="H33" s="45">
        <f>'L4'!$H$10</f>
        <v>1674.41</v>
      </c>
      <c r="I33" s="45">
        <f>GEW!$E$12+($F33-GEW!$E$12)*SUM(Fasering!$D$5)</f>
        <v>1786.2247433333332</v>
      </c>
      <c r="J33" s="45">
        <f>GEW!$E$12+($F33-GEW!$E$12)*SUM(Fasering!$D$5:$D$6)</f>
        <v>2558.7286295291788</v>
      </c>
      <c r="K33" s="45">
        <f>GEW!$E$12+($F33-GEW!$E$12)*SUM(Fasering!$D$5:$D$7)</f>
        <v>3001.9618263247994</v>
      </c>
      <c r="L33" s="45">
        <f>GEW!$E$12+($F33-GEW!$E$12)*SUM(Fasering!$D$5:$D$8)</f>
        <v>3445.19502312042</v>
      </c>
      <c r="M33" s="45">
        <f>GEW!$E$12+($F33-GEW!$E$12)*SUM(Fasering!$D$5:$D$9)</f>
        <v>3888.4282199160407</v>
      </c>
      <c r="N33" s="45">
        <f>GEW!$E$12+($F33-GEW!$E$12)*SUM(Fasering!$D$5:$D$10)</f>
        <v>4330.6650232043794</v>
      </c>
      <c r="O33" s="75">
        <f>GEW!$E$12+($F33-GEW!$E$12)*SUM(Fasering!$D$5:$D$11)</f>
        <v>4773.8982199999991</v>
      </c>
      <c r="P33" s="125">
        <f t="shared" si="4"/>
        <v>0</v>
      </c>
      <c r="Q33" s="127">
        <f t="shared" si="5"/>
        <v>0</v>
      </c>
      <c r="R33" s="45">
        <f>$P33*SUM(Fasering!$D$5)</f>
        <v>0</v>
      </c>
      <c r="S33" s="45">
        <f>$P33*SUM(Fasering!$D$5:$D$6)</f>
        <v>0</v>
      </c>
      <c r="T33" s="45">
        <f>$P33*SUM(Fasering!$D$5:$D$7)</f>
        <v>0</v>
      </c>
      <c r="U33" s="45">
        <f>$P33*SUM(Fasering!$D$5:$D$8)</f>
        <v>0</v>
      </c>
      <c r="V33" s="45">
        <f>$P33*SUM(Fasering!$D$5:$D$9)</f>
        <v>0</v>
      </c>
      <c r="W33" s="45">
        <f>$P33*SUM(Fasering!$D$5:$D$10)</f>
        <v>0</v>
      </c>
      <c r="X33" s="75">
        <f>$P33*SUM(Fasering!$D$5:$D$11)</f>
        <v>0</v>
      </c>
      <c r="Y33" s="125">
        <f t="shared" si="6"/>
        <v>0</v>
      </c>
      <c r="Z33" s="127">
        <f t="shared" si="7"/>
        <v>0</v>
      </c>
      <c r="AA33" s="74">
        <f>$Y33*SUM(Fasering!$D$5)</f>
        <v>0</v>
      </c>
      <c r="AB33" s="45">
        <f>$Y33*SUM(Fasering!$D$5:$D$6)</f>
        <v>0</v>
      </c>
      <c r="AC33" s="45">
        <f>$Y33*SUM(Fasering!$D$5:$D$7)</f>
        <v>0</v>
      </c>
      <c r="AD33" s="45">
        <f>$Y33*SUM(Fasering!$D$5:$D$8)</f>
        <v>0</v>
      </c>
      <c r="AE33" s="45">
        <f>$Y33*SUM(Fasering!$D$5:$D$9)</f>
        <v>0</v>
      </c>
      <c r="AF33" s="45">
        <f>$Y33*SUM(Fasering!$D$5:$D$10)</f>
        <v>0</v>
      </c>
      <c r="AG33" s="75">
        <f>$Y33*SUM(Fasering!$D$5:$D$11)</f>
        <v>0</v>
      </c>
      <c r="AH33" s="5">
        <f>($AK$3+(I33+R33)*12*7.57%)*SUM(Fasering!$D$5)</f>
        <v>0</v>
      </c>
      <c r="AI33" s="9">
        <f>($AK$3+(J33+S33)*12*7.57%)*SUM(Fasering!$D$5:$D$6)</f>
        <v>634.37544101849892</v>
      </c>
      <c r="AJ33" s="9">
        <f>($AK$3+(K33+T33)*12*7.57%)*SUM(Fasering!$D$5:$D$7)</f>
        <v>1162.1943072191309</v>
      </c>
      <c r="AK33" s="9">
        <f>($AK$3+(L33+U33)*12*7.57%)*SUM(Fasering!$D$5:$D$8)</f>
        <v>1809.4775854861282</v>
      </c>
      <c r="AL33" s="9">
        <f>($AK$3+(M33+V33)*12*7.57%)*SUM(Fasering!$D$5:$D$9)</f>
        <v>2576.2252758194913</v>
      </c>
      <c r="AM33" s="9">
        <f>($AK$3+(N33+W33)*12*7.57%)*SUM(Fasering!$D$5:$D$10)</f>
        <v>3460.3111860035865</v>
      </c>
      <c r="AN33" s="86">
        <f>($AK$3+(O33+X33)*12*7.57%)*SUM(Fasering!$D$5:$D$11)</f>
        <v>4465.7191430479988</v>
      </c>
      <c r="AO33" s="5">
        <f>($AK$3+(I33+AA33)*12*7.57%)*SUM(Fasering!$D$5)</f>
        <v>0</v>
      </c>
      <c r="AP33" s="9">
        <f>($AK$3+(J33+AB33)*12*7.57%)*SUM(Fasering!$D$5:$D$6)</f>
        <v>634.37544101849892</v>
      </c>
      <c r="AQ33" s="9">
        <f>($AK$3+(K33+AC33)*12*7.57%)*SUM(Fasering!$D$5:$D$7)</f>
        <v>1162.1943072191309</v>
      </c>
      <c r="AR33" s="9">
        <f>($AK$3+(L33+AD33)*12*7.57%)*SUM(Fasering!$D$5:$D$8)</f>
        <v>1809.4775854861282</v>
      </c>
      <c r="AS33" s="9">
        <f>($AK$3+(M33+AE33)*12*7.57%)*SUM(Fasering!$D$5:$D$9)</f>
        <v>2576.2252758194913</v>
      </c>
      <c r="AT33" s="9">
        <f>($AK$3+(N33+AF33)*12*7.57%)*SUM(Fasering!$D$5:$D$10)</f>
        <v>3460.3111860035865</v>
      </c>
      <c r="AU33" s="86">
        <f>($AK$3+(O33+AG33)*12*7.57%)*SUM(Fasering!$D$5:$D$11)</f>
        <v>4465.7191430479988</v>
      </c>
    </row>
    <row r="34" spans="1:47" x14ac:dyDescent="0.3">
      <c r="A34" s="32">
        <f t="shared" si="8"/>
        <v>24</v>
      </c>
      <c r="B34" s="125">
        <v>44853.25</v>
      </c>
      <c r="C34" s="126"/>
      <c r="D34" s="125">
        <f t="shared" si="0"/>
        <v>59183.863374999994</v>
      </c>
      <c r="E34" s="127">
        <f t="shared" si="1"/>
        <v>1467.1296501726576</v>
      </c>
      <c r="F34" s="125">
        <f t="shared" si="2"/>
        <v>4931.9886145833334</v>
      </c>
      <c r="G34" s="127">
        <f t="shared" si="3"/>
        <v>122.26080418105482</v>
      </c>
      <c r="H34" s="45">
        <f>'L4'!$H$10</f>
        <v>1674.41</v>
      </c>
      <c r="I34" s="45">
        <f>GEW!$E$12+($F34-GEW!$E$12)*SUM(Fasering!$D$5)</f>
        <v>1786.2247433333332</v>
      </c>
      <c r="J34" s="45">
        <f>GEW!$E$12+($F34-GEW!$E$12)*SUM(Fasering!$D$5:$D$6)</f>
        <v>2599.6050657059045</v>
      </c>
      <c r="K34" s="45">
        <f>GEW!$E$12+($F34-GEW!$E$12)*SUM(Fasering!$D$5:$D$7)</f>
        <v>3066.2915988587597</v>
      </c>
      <c r="L34" s="45">
        <f>GEW!$E$12+($F34-GEW!$E$12)*SUM(Fasering!$D$5:$D$8)</f>
        <v>3532.9781320116149</v>
      </c>
      <c r="M34" s="45">
        <f>GEW!$E$12+($F34-GEW!$E$12)*SUM(Fasering!$D$5:$D$9)</f>
        <v>3999.6646651644701</v>
      </c>
      <c r="N34" s="45">
        <f>GEW!$E$12+($F34-GEW!$E$12)*SUM(Fasering!$D$5:$D$10)</f>
        <v>4465.3020814304782</v>
      </c>
      <c r="O34" s="75">
        <f>GEW!$E$12+($F34-GEW!$E$12)*SUM(Fasering!$D$5:$D$11)</f>
        <v>4931.9886145833334</v>
      </c>
      <c r="P34" s="125">
        <f t="shared" si="4"/>
        <v>0</v>
      </c>
      <c r="Q34" s="127">
        <f t="shared" si="5"/>
        <v>0</v>
      </c>
      <c r="R34" s="45">
        <f>$P34*SUM(Fasering!$D$5)</f>
        <v>0</v>
      </c>
      <c r="S34" s="45">
        <f>$P34*SUM(Fasering!$D$5:$D$6)</f>
        <v>0</v>
      </c>
      <c r="T34" s="45">
        <f>$P34*SUM(Fasering!$D$5:$D$7)</f>
        <v>0</v>
      </c>
      <c r="U34" s="45">
        <f>$P34*SUM(Fasering!$D$5:$D$8)</f>
        <v>0</v>
      </c>
      <c r="V34" s="45">
        <f>$P34*SUM(Fasering!$D$5:$D$9)</f>
        <v>0</v>
      </c>
      <c r="W34" s="45">
        <f>$P34*SUM(Fasering!$D$5:$D$10)</f>
        <v>0</v>
      </c>
      <c r="X34" s="75">
        <f>$P34*SUM(Fasering!$D$5:$D$11)</f>
        <v>0</v>
      </c>
      <c r="Y34" s="125">
        <f t="shared" si="6"/>
        <v>0</v>
      </c>
      <c r="Z34" s="127">
        <f t="shared" si="7"/>
        <v>0</v>
      </c>
      <c r="AA34" s="74">
        <f>$Y34*SUM(Fasering!$D$5)</f>
        <v>0</v>
      </c>
      <c r="AB34" s="45">
        <f>$Y34*SUM(Fasering!$D$5:$D$6)</f>
        <v>0</v>
      </c>
      <c r="AC34" s="45">
        <f>$Y34*SUM(Fasering!$D$5:$D$7)</f>
        <v>0</v>
      </c>
      <c r="AD34" s="45">
        <f>$Y34*SUM(Fasering!$D$5:$D$8)</f>
        <v>0</v>
      </c>
      <c r="AE34" s="45">
        <f>$Y34*SUM(Fasering!$D$5:$D$9)</f>
        <v>0</v>
      </c>
      <c r="AF34" s="45">
        <f>$Y34*SUM(Fasering!$D$5:$D$10)</f>
        <v>0</v>
      </c>
      <c r="AG34" s="75">
        <f>$Y34*SUM(Fasering!$D$5:$D$11)</f>
        <v>0</v>
      </c>
      <c r="AH34" s="5">
        <f>($AK$3+(I34+R34)*12*7.57%)*SUM(Fasering!$D$5)</f>
        <v>0</v>
      </c>
      <c r="AI34" s="9">
        <f>($AK$3+(J34+S34)*12*7.57%)*SUM(Fasering!$D$5:$D$6)</f>
        <v>643.97646802933809</v>
      </c>
      <c r="AJ34" s="9">
        <f>($AK$3+(K34+T34)*12*7.57%)*SUM(Fasering!$D$5:$D$7)</f>
        <v>1185.9734214763873</v>
      </c>
      <c r="AK34" s="9">
        <f>($AK$3+(L34+U34)*12*7.57%)*SUM(Fasering!$D$5:$D$8)</f>
        <v>1853.7561524903281</v>
      </c>
      <c r="AL34" s="9">
        <f>($AK$3+(M34+V34)*12*7.57%)*SUM(Fasering!$D$5:$D$9)</f>
        <v>2647.3246610711603</v>
      </c>
      <c r="AM34" s="9">
        <f>($AK$3+(N34+W34)*12*7.57%)*SUM(Fasering!$D$5:$D$10)</f>
        <v>3564.4711616995251</v>
      </c>
      <c r="AN34" s="86">
        <f>($AK$3+(O34+X34)*12*7.57%)*SUM(Fasering!$D$5:$D$11)</f>
        <v>4609.3284574874997</v>
      </c>
      <c r="AO34" s="5">
        <f>($AK$3+(I34+AA34)*12*7.57%)*SUM(Fasering!$D$5)</f>
        <v>0</v>
      </c>
      <c r="AP34" s="9">
        <f>($AK$3+(J34+AB34)*12*7.57%)*SUM(Fasering!$D$5:$D$6)</f>
        <v>643.97646802933809</v>
      </c>
      <c r="AQ34" s="9">
        <f>($AK$3+(K34+AC34)*12*7.57%)*SUM(Fasering!$D$5:$D$7)</f>
        <v>1185.9734214763873</v>
      </c>
      <c r="AR34" s="9">
        <f>($AK$3+(L34+AD34)*12*7.57%)*SUM(Fasering!$D$5:$D$8)</f>
        <v>1853.7561524903281</v>
      </c>
      <c r="AS34" s="9">
        <f>($AK$3+(M34+AE34)*12*7.57%)*SUM(Fasering!$D$5:$D$9)</f>
        <v>2647.3246610711603</v>
      </c>
      <c r="AT34" s="9">
        <f>($AK$3+(N34+AF34)*12*7.57%)*SUM(Fasering!$D$5:$D$10)</f>
        <v>3564.4711616995251</v>
      </c>
      <c r="AU34" s="86">
        <f>($AK$3+(O34+AG34)*12*7.57%)*SUM(Fasering!$D$5:$D$11)</f>
        <v>4609.3284574874997</v>
      </c>
    </row>
    <row r="35" spans="1:47" x14ac:dyDescent="0.3">
      <c r="A35" s="32">
        <f t="shared" si="8"/>
        <v>25</v>
      </c>
      <c r="B35" s="125">
        <v>44853.25</v>
      </c>
      <c r="C35" s="126"/>
      <c r="D35" s="125">
        <f t="shared" si="0"/>
        <v>59183.863374999994</v>
      </c>
      <c r="E35" s="127">
        <f t="shared" si="1"/>
        <v>1467.1296501726576</v>
      </c>
      <c r="F35" s="125">
        <f t="shared" si="2"/>
        <v>4931.9886145833334</v>
      </c>
      <c r="G35" s="127">
        <f t="shared" si="3"/>
        <v>122.26080418105482</v>
      </c>
      <c r="H35" s="45">
        <f>'L4'!$H$10</f>
        <v>1674.41</v>
      </c>
      <c r="I35" s="45">
        <f>GEW!$E$12+($F35-GEW!$E$12)*SUM(Fasering!$D$5)</f>
        <v>1786.2247433333332</v>
      </c>
      <c r="J35" s="45">
        <f>GEW!$E$12+($F35-GEW!$E$12)*SUM(Fasering!$D$5:$D$6)</f>
        <v>2599.6050657059045</v>
      </c>
      <c r="K35" s="45">
        <f>GEW!$E$12+($F35-GEW!$E$12)*SUM(Fasering!$D$5:$D$7)</f>
        <v>3066.2915988587597</v>
      </c>
      <c r="L35" s="45">
        <f>GEW!$E$12+($F35-GEW!$E$12)*SUM(Fasering!$D$5:$D$8)</f>
        <v>3532.9781320116149</v>
      </c>
      <c r="M35" s="45">
        <f>GEW!$E$12+($F35-GEW!$E$12)*SUM(Fasering!$D$5:$D$9)</f>
        <v>3999.6646651644701</v>
      </c>
      <c r="N35" s="45">
        <f>GEW!$E$12+($F35-GEW!$E$12)*SUM(Fasering!$D$5:$D$10)</f>
        <v>4465.3020814304782</v>
      </c>
      <c r="O35" s="75">
        <f>GEW!$E$12+($F35-GEW!$E$12)*SUM(Fasering!$D$5:$D$11)</f>
        <v>4931.9886145833334</v>
      </c>
      <c r="P35" s="125">
        <f t="shared" si="4"/>
        <v>0</v>
      </c>
      <c r="Q35" s="127">
        <f t="shared" si="5"/>
        <v>0</v>
      </c>
      <c r="R35" s="45">
        <f>$P35*SUM(Fasering!$D$5)</f>
        <v>0</v>
      </c>
      <c r="S35" s="45">
        <f>$P35*SUM(Fasering!$D$5:$D$6)</f>
        <v>0</v>
      </c>
      <c r="T35" s="45">
        <f>$P35*SUM(Fasering!$D$5:$D$7)</f>
        <v>0</v>
      </c>
      <c r="U35" s="45">
        <f>$P35*SUM(Fasering!$D$5:$D$8)</f>
        <v>0</v>
      </c>
      <c r="V35" s="45">
        <f>$P35*SUM(Fasering!$D$5:$D$9)</f>
        <v>0</v>
      </c>
      <c r="W35" s="45">
        <f>$P35*SUM(Fasering!$D$5:$D$10)</f>
        <v>0</v>
      </c>
      <c r="X35" s="75">
        <f>$P35*SUM(Fasering!$D$5:$D$11)</f>
        <v>0</v>
      </c>
      <c r="Y35" s="125">
        <f t="shared" si="6"/>
        <v>0</v>
      </c>
      <c r="Z35" s="127">
        <f t="shared" si="7"/>
        <v>0</v>
      </c>
      <c r="AA35" s="74">
        <f>$Y35*SUM(Fasering!$D$5)</f>
        <v>0</v>
      </c>
      <c r="AB35" s="45">
        <f>$Y35*SUM(Fasering!$D$5:$D$6)</f>
        <v>0</v>
      </c>
      <c r="AC35" s="45">
        <f>$Y35*SUM(Fasering!$D$5:$D$7)</f>
        <v>0</v>
      </c>
      <c r="AD35" s="45">
        <f>$Y35*SUM(Fasering!$D$5:$D$8)</f>
        <v>0</v>
      </c>
      <c r="AE35" s="45">
        <f>$Y35*SUM(Fasering!$D$5:$D$9)</f>
        <v>0</v>
      </c>
      <c r="AF35" s="45">
        <f>$Y35*SUM(Fasering!$D$5:$D$10)</f>
        <v>0</v>
      </c>
      <c r="AG35" s="75">
        <f>$Y35*SUM(Fasering!$D$5:$D$11)</f>
        <v>0</v>
      </c>
      <c r="AH35" s="5">
        <f>($AK$3+(I35+R35)*12*7.57%)*SUM(Fasering!$D$5)</f>
        <v>0</v>
      </c>
      <c r="AI35" s="9">
        <f>($AK$3+(J35+S35)*12*7.57%)*SUM(Fasering!$D$5:$D$6)</f>
        <v>643.97646802933809</v>
      </c>
      <c r="AJ35" s="9">
        <f>($AK$3+(K35+T35)*12*7.57%)*SUM(Fasering!$D$5:$D$7)</f>
        <v>1185.9734214763873</v>
      </c>
      <c r="AK35" s="9">
        <f>($AK$3+(L35+U35)*12*7.57%)*SUM(Fasering!$D$5:$D$8)</f>
        <v>1853.7561524903281</v>
      </c>
      <c r="AL35" s="9">
        <f>($AK$3+(M35+V35)*12*7.57%)*SUM(Fasering!$D$5:$D$9)</f>
        <v>2647.3246610711603</v>
      </c>
      <c r="AM35" s="9">
        <f>($AK$3+(N35+W35)*12*7.57%)*SUM(Fasering!$D$5:$D$10)</f>
        <v>3564.4711616995251</v>
      </c>
      <c r="AN35" s="86">
        <f>($AK$3+(O35+X35)*12*7.57%)*SUM(Fasering!$D$5:$D$11)</f>
        <v>4609.3284574874997</v>
      </c>
      <c r="AO35" s="5">
        <f>($AK$3+(I35+AA35)*12*7.57%)*SUM(Fasering!$D$5)</f>
        <v>0</v>
      </c>
      <c r="AP35" s="9">
        <f>($AK$3+(J35+AB35)*12*7.57%)*SUM(Fasering!$D$5:$D$6)</f>
        <v>643.97646802933809</v>
      </c>
      <c r="AQ35" s="9">
        <f>($AK$3+(K35+AC35)*12*7.57%)*SUM(Fasering!$D$5:$D$7)</f>
        <v>1185.9734214763873</v>
      </c>
      <c r="AR35" s="9">
        <f>($AK$3+(L35+AD35)*12*7.57%)*SUM(Fasering!$D$5:$D$8)</f>
        <v>1853.7561524903281</v>
      </c>
      <c r="AS35" s="9">
        <f>($AK$3+(M35+AE35)*12*7.57%)*SUM(Fasering!$D$5:$D$9)</f>
        <v>2647.3246610711603</v>
      </c>
      <c r="AT35" s="9">
        <f>($AK$3+(N35+AF35)*12*7.57%)*SUM(Fasering!$D$5:$D$10)</f>
        <v>3564.4711616995251</v>
      </c>
      <c r="AU35" s="86">
        <f>($AK$3+(O35+AG35)*12*7.57%)*SUM(Fasering!$D$5:$D$11)</f>
        <v>4609.3284574874997</v>
      </c>
    </row>
    <row r="36" spans="1:47" x14ac:dyDescent="0.3">
      <c r="A36" s="32">
        <f t="shared" si="8"/>
        <v>26</v>
      </c>
      <c r="B36" s="125">
        <v>44853.25</v>
      </c>
      <c r="C36" s="126"/>
      <c r="D36" s="125">
        <f t="shared" si="0"/>
        <v>59183.863374999994</v>
      </c>
      <c r="E36" s="127">
        <f t="shared" si="1"/>
        <v>1467.1296501726576</v>
      </c>
      <c r="F36" s="125">
        <f t="shared" si="2"/>
        <v>4931.9886145833334</v>
      </c>
      <c r="G36" s="127">
        <f t="shared" si="3"/>
        <v>122.26080418105482</v>
      </c>
      <c r="H36" s="45">
        <f>'L4'!$H$10</f>
        <v>1674.41</v>
      </c>
      <c r="I36" s="45">
        <f>GEW!$E$12+($F36-GEW!$E$12)*SUM(Fasering!$D$5)</f>
        <v>1786.2247433333332</v>
      </c>
      <c r="J36" s="45">
        <f>GEW!$E$12+($F36-GEW!$E$12)*SUM(Fasering!$D$5:$D$6)</f>
        <v>2599.6050657059045</v>
      </c>
      <c r="K36" s="45">
        <f>GEW!$E$12+($F36-GEW!$E$12)*SUM(Fasering!$D$5:$D$7)</f>
        <v>3066.2915988587597</v>
      </c>
      <c r="L36" s="45">
        <f>GEW!$E$12+($F36-GEW!$E$12)*SUM(Fasering!$D$5:$D$8)</f>
        <v>3532.9781320116149</v>
      </c>
      <c r="M36" s="45">
        <f>GEW!$E$12+($F36-GEW!$E$12)*SUM(Fasering!$D$5:$D$9)</f>
        <v>3999.6646651644701</v>
      </c>
      <c r="N36" s="45">
        <f>GEW!$E$12+($F36-GEW!$E$12)*SUM(Fasering!$D$5:$D$10)</f>
        <v>4465.3020814304782</v>
      </c>
      <c r="O36" s="75">
        <f>GEW!$E$12+($F36-GEW!$E$12)*SUM(Fasering!$D$5:$D$11)</f>
        <v>4931.9886145833334</v>
      </c>
      <c r="P36" s="125">
        <f t="shared" si="4"/>
        <v>0</v>
      </c>
      <c r="Q36" s="127">
        <f t="shared" si="5"/>
        <v>0</v>
      </c>
      <c r="R36" s="45">
        <f>$P36*SUM(Fasering!$D$5)</f>
        <v>0</v>
      </c>
      <c r="S36" s="45">
        <f>$P36*SUM(Fasering!$D$5:$D$6)</f>
        <v>0</v>
      </c>
      <c r="T36" s="45">
        <f>$P36*SUM(Fasering!$D$5:$D$7)</f>
        <v>0</v>
      </c>
      <c r="U36" s="45">
        <f>$P36*SUM(Fasering!$D$5:$D$8)</f>
        <v>0</v>
      </c>
      <c r="V36" s="45">
        <f>$P36*SUM(Fasering!$D$5:$D$9)</f>
        <v>0</v>
      </c>
      <c r="W36" s="45">
        <f>$P36*SUM(Fasering!$D$5:$D$10)</f>
        <v>0</v>
      </c>
      <c r="X36" s="75">
        <f>$P36*SUM(Fasering!$D$5:$D$11)</f>
        <v>0</v>
      </c>
      <c r="Y36" s="125">
        <f t="shared" si="6"/>
        <v>0</v>
      </c>
      <c r="Z36" s="127">
        <f t="shared" si="7"/>
        <v>0</v>
      </c>
      <c r="AA36" s="74">
        <f>$Y36*SUM(Fasering!$D$5)</f>
        <v>0</v>
      </c>
      <c r="AB36" s="45">
        <f>$Y36*SUM(Fasering!$D$5:$D$6)</f>
        <v>0</v>
      </c>
      <c r="AC36" s="45">
        <f>$Y36*SUM(Fasering!$D$5:$D$7)</f>
        <v>0</v>
      </c>
      <c r="AD36" s="45">
        <f>$Y36*SUM(Fasering!$D$5:$D$8)</f>
        <v>0</v>
      </c>
      <c r="AE36" s="45">
        <f>$Y36*SUM(Fasering!$D$5:$D$9)</f>
        <v>0</v>
      </c>
      <c r="AF36" s="45">
        <f>$Y36*SUM(Fasering!$D$5:$D$10)</f>
        <v>0</v>
      </c>
      <c r="AG36" s="75">
        <f>$Y36*SUM(Fasering!$D$5:$D$11)</f>
        <v>0</v>
      </c>
      <c r="AH36" s="5">
        <f>($AK$3+(I36+R36)*12*7.57%)*SUM(Fasering!$D$5)</f>
        <v>0</v>
      </c>
      <c r="AI36" s="9">
        <f>($AK$3+(J36+S36)*12*7.57%)*SUM(Fasering!$D$5:$D$6)</f>
        <v>643.97646802933809</v>
      </c>
      <c r="AJ36" s="9">
        <f>($AK$3+(K36+T36)*12*7.57%)*SUM(Fasering!$D$5:$D$7)</f>
        <v>1185.9734214763873</v>
      </c>
      <c r="AK36" s="9">
        <f>($AK$3+(L36+U36)*12*7.57%)*SUM(Fasering!$D$5:$D$8)</f>
        <v>1853.7561524903281</v>
      </c>
      <c r="AL36" s="9">
        <f>($AK$3+(M36+V36)*12*7.57%)*SUM(Fasering!$D$5:$D$9)</f>
        <v>2647.3246610711603</v>
      </c>
      <c r="AM36" s="9">
        <f>($AK$3+(N36+W36)*12*7.57%)*SUM(Fasering!$D$5:$D$10)</f>
        <v>3564.4711616995251</v>
      </c>
      <c r="AN36" s="86">
        <f>($AK$3+(O36+X36)*12*7.57%)*SUM(Fasering!$D$5:$D$11)</f>
        <v>4609.3284574874997</v>
      </c>
      <c r="AO36" s="5">
        <f>($AK$3+(I36+AA36)*12*7.57%)*SUM(Fasering!$D$5)</f>
        <v>0</v>
      </c>
      <c r="AP36" s="9">
        <f>($AK$3+(J36+AB36)*12*7.57%)*SUM(Fasering!$D$5:$D$6)</f>
        <v>643.97646802933809</v>
      </c>
      <c r="AQ36" s="9">
        <f>($AK$3+(K36+AC36)*12*7.57%)*SUM(Fasering!$D$5:$D$7)</f>
        <v>1185.9734214763873</v>
      </c>
      <c r="AR36" s="9">
        <f>($AK$3+(L36+AD36)*12*7.57%)*SUM(Fasering!$D$5:$D$8)</f>
        <v>1853.7561524903281</v>
      </c>
      <c r="AS36" s="9">
        <f>($AK$3+(M36+AE36)*12*7.57%)*SUM(Fasering!$D$5:$D$9)</f>
        <v>2647.3246610711603</v>
      </c>
      <c r="AT36" s="9">
        <f>($AK$3+(N36+AF36)*12*7.57%)*SUM(Fasering!$D$5:$D$10)</f>
        <v>3564.4711616995251</v>
      </c>
      <c r="AU36" s="86">
        <f>($AK$3+(O36+AG36)*12*7.57%)*SUM(Fasering!$D$5:$D$11)</f>
        <v>4609.3284574874997</v>
      </c>
    </row>
    <row r="37" spans="1:47" x14ac:dyDescent="0.3">
      <c r="A37" s="32">
        <f t="shared" si="8"/>
        <v>27</v>
      </c>
      <c r="B37" s="125">
        <v>44853.25</v>
      </c>
      <c r="C37" s="126"/>
      <c r="D37" s="125">
        <f t="shared" si="0"/>
        <v>59183.863374999994</v>
      </c>
      <c r="E37" s="127">
        <f t="shared" si="1"/>
        <v>1467.1296501726576</v>
      </c>
      <c r="F37" s="125">
        <f t="shared" si="2"/>
        <v>4931.9886145833334</v>
      </c>
      <c r="G37" s="127">
        <f t="shared" si="3"/>
        <v>122.26080418105482</v>
      </c>
      <c r="H37" s="45">
        <f>'L4'!$H$10</f>
        <v>1674.41</v>
      </c>
      <c r="I37" s="45">
        <f>GEW!$E$12+($F37-GEW!$E$12)*SUM(Fasering!$D$5)</f>
        <v>1786.2247433333332</v>
      </c>
      <c r="J37" s="45">
        <f>GEW!$E$12+($F37-GEW!$E$12)*SUM(Fasering!$D$5:$D$6)</f>
        <v>2599.6050657059045</v>
      </c>
      <c r="K37" s="45">
        <f>GEW!$E$12+($F37-GEW!$E$12)*SUM(Fasering!$D$5:$D$7)</f>
        <v>3066.2915988587597</v>
      </c>
      <c r="L37" s="45">
        <f>GEW!$E$12+($F37-GEW!$E$12)*SUM(Fasering!$D$5:$D$8)</f>
        <v>3532.9781320116149</v>
      </c>
      <c r="M37" s="45">
        <f>GEW!$E$12+($F37-GEW!$E$12)*SUM(Fasering!$D$5:$D$9)</f>
        <v>3999.6646651644701</v>
      </c>
      <c r="N37" s="45">
        <f>GEW!$E$12+($F37-GEW!$E$12)*SUM(Fasering!$D$5:$D$10)</f>
        <v>4465.3020814304782</v>
      </c>
      <c r="O37" s="75">
        <f>GEW!$E$12+($F37-GEW!$E$12)*SUM(Fasering!$D$5:$D$11)</f>
        <v>4931.9886145833334</v>
      </c>
      <c r="P37" s="125">
        <f t="shared" si="4"/>
        <v>0</v>
      </c>
      <c r="Q37" s="127">
        <f t="shared" si="5"/>
        <v>0</v>
      </c>
      <c r="R37" s="45">
        <f>$P37*SUM(Fasering!$D$5)</f>
        <v>0</v>
      </c>
      <c r="S37" s="45">
        <f>$P37*SUM(Fasering!$D$5:$D$6)</f>
        <v>0</v>
      </c>
      <c r="T37" s="45">
        <f>$P37*SUM(Fasering!$D$5:$D$7)</f>
        <v>0</v>
      </c>
      <c r="U37" s="45">
        <f>$P37*SUM(Fasering!$D$5:$D$8)</f>
        <v>0</v>
      </c>
      <c r="V37" s="45">
        <f>$P37*SUM(Fasering!$D$5:$D$9)</f>
        <v>0</v>
      </c>
      <c r="W37" s="45">
        <f>$P37*SUM(Fasering!$D$5:$D$10)</f>
        <v>0</v>
      </c>
      <c r="X37" s="75">
        <f>$P37*SUM(Fasering!$D$5:$D$11)</f>
        <v>0</v>
      </c>
      <c r="Y37" s="125">
        <f t="shared" si="6"/>
        <v>0</v>
      </c>
      <c r="Z37" s="127">
        <f t="shared" si="7"/>
        <v>0</v>
      </c>
      <c r="AA37" s="74">
        <f>$Y37*SUM(Fasering!$D$5)</f>
        <v>0</v>
      </c>
      <c r="AB37" s="45">
        <f>$Y37*SUM(Fasering!$D$5:$D$6)</f>
        <v>0</v>
      </c>
      <c r="AC37" s="45">
        <f>$Y37*SUM(Fasering!$D$5:$D$7)</f>
        <v>0</v>
      </c>
      <c r="AD37" s="45">
        <f>$Y37*SUM(Fasering!$D$5:$D$8)</f>
        <v>0</v>
      </c>
      <c r="AE37" s="45">
        <f>$Y37*SUM(Fasering!$D$5:$D$9)</f>
        <v>0</v>
      </c>
      <c r="AF37" s="45">
        <f>$Y37*SUM(Fasering!$D$5:$D$10)</f>
        <v>0</v>
      </c>
      <c r="AG37" s="75">
        <f>$Y37*SUM(Fasering!$D$5:$D$11)</f>
        <v>0</v>
      </c>
      <c r="AH37" s="5">
        <f>($AK$3+(I37+R37)*12*7.57%)*SUM(Fasering!$D$5)</f>
        <v>0</v>
      </c>
      <c r="AI37" s="9">
        <f>($AK$3+(J37+S37)*12*7.57%)*SUM(Fasering!$D$5:$D$6)</f>
        <v>643.97646802933809</v>
      </c>
      <c r="AJ37" s="9">
        <f>($AK$3+(K37+T37)*12*7.57%)*SUM(Fasering!$D$5:$D$7)</f>
        <v>1185.9734214763873</v>
      </c>
      <c r="AK37" s="9">
        <f>($AK$3+(L37+U37)*12*7.57%)*SUM(Fasering!$D$5:$D$8)</f>
        <v>1853.7561524903281</v>
      </c>
      <c r="AL37" s="9">
        <f>($AK$3+(M37+V37)*12*7.57%)*SUM(Fasering!$D$5:$D$9)</f>
        <v>2647.3246610711603</v>
      </c>
      <c r="AM37" s="9">
        <f>($AK$3+(N37+W37)*12*7.57%)*SUM(Fasering!$D$5:$D$10)</f>
        <v>3564.4711616995251</v>
      </c>
      <c r="AN37" s="86">
        <f>($AK$3+(O37+X37)*12*7.57%)*SUM(Fasering!$D$5:$D$11)</f>
        <v>4609.3284574874997</v>
      </c>
      <c r="AO37" s="5">
        <f>($AK$3+(I37+AA37)*12*7.57%)*SUM(Fasering!$D$5)</f>
        <v>0</v>
      </c>
      <c r="AP37" s="9">
        <f>($AK$3+(J37+AB37)*12*7.57%)*SUM(Fasering!$D$5:$D$6)</f>
        <v>643.97646802933809</v>
      </c>
      <c r="AQ37" s="9">
        <f>($AK$3+(K37+AC37)*12*7.57%)*SUM(Fasering!$D$5:$D$7)</f>
        <v>1185.9734214763873</v>
      </c>
      <c r="AR37" s="9">
        <f>($AK$3+(L37+AD37)*12*7.57%)*SUM(Fasering!$D$5:$D$8)</f>
        <v>1853.7561524903281</v>
      </c>
      <c r="AS37" s="9">
        <f>($AK$3+(M37+AE37)*12*7.57%)*SUM(Fasering!$D$5:$D$9)</f>
        <v>2647.3246610711603</v>
      </c>
      <c r="AT37" s="9">
        <f>($AK$3+(N37+AF37)*12*7.57%)*SUM(Fasering!$D$5:$D$10)</f>
        <v>3564.4711616995251</v>
      </c>
      <c r="AU37" s="86">
        <f>($AK$3+(O37+AG37)*12*7.57%)*SUM(Fasering!$D$5:$D$11)</f>
        <v>4609.3284574874997</v>
      </c>
    </row>
    <row r="38" spans="1:47" x14ac:dyDescent="0.3">
      <c r="A38" s="35"/>
      <c r="B38" s="128"/>
      <c r="C38" s="129"/>
      <c r="D38" s="128"/>
      <c r="E38" s="129"/>
      <c r="F38" s="128"/>
      <c r="G38" s="129"/>
      <c r="H38" s="46"/>
      <c r="I38" s="46"/>
      <c r="J38" s="46"/>
      <c r="K38" s="46"/>
      <c r="L38" s="46"/>
      <c r="M38" s="46"/>
      <c r="N38" s="46"/>
      <c r="O38" s="73"/>
      <c r="P38" s="128"/>
      <c r="Q38" s="129"/>
      <c r="R38" s="46"/>
      <c r="S38" s="46"/>
      <c r="T38" s="46"/>
      <c r="U38" s="46"/>
      <c r="V38" s="46"/>
      <c r="W38" s="46"/>
      <c r="X38" s="73"/>
      <c r="Y38" s="128"/>
      <c r="Z38" s="129"/>
      <c r="AA38" s="72"/>
      <c r="AB38" s="46"/>
      <c r="AC38" s="46"/>
      <c r="AD38" s="46"/>
      <c r="AE38" s="46"/>
      <c r="AF38" s="46"/>
      <c r="AG38" s="73"/>
      <c r="AH38" s="87"/>
      <c r="AI38" s="88"/>
      <c r="AJ38" s="88"/>
      <c r="AK38" s="88"/>
      <c r="AL38" s="88"/>
      <c r="AM38" s="88"/>
      <c r="AN38" s="89"/>
      <c r="AO38" s="87"/>
      <c r="AP38" s="88"/>
      <c r="AQ38" s="88"/>
      <c r="AR38" s="88"/>
      <c r="AS38" s="88"/>
      <c r="AT38" s="88"/>
      <c r="AU38" s="89"/>
    </row>
  </sheetData>
  <mergeCells count="169">
    <mergeCell ref="AH6:AN6"/>
    <mergeCell ref="AO6:AU6"/>
    <mergeCell ref="AA6:AG6"/>
    <mergeCell ref="B7:C7"/>
    <mergeCell ref="D7:E7"/>
    <mergeCell ref="F7:G7"/>
    <mergeCell ref="P7:Q7"/>
    <mergeCell ref="Y7:Z7"/>
    <mergeCell ref="B6:E6"/>
    <mergeCell ref="F6:G6"/>
    <mergeCell ref="P6:Q6"/>
    <mergeCell ref="R6:X6"/>
    <mergeCell ref="Y6:Z6"/>
    <mergeCell ref="H6:O6"/>
    <mergeCell ref="B8:C8"/>
    <mergeCell ref="D8:E8"/>
    <mergeCell ref="F8:G8"/>
    <mergeCell ref="P8:Q8"/>
    <mergeCell ref="Y8:Z8"/>
    <mergeCell ref="B9:C9"/>
    <mergeCell ref="D9:E9"/>
    <mergeCell ref="F9:G9"/>
    <mergeCell ref="P9:Q9"/>
    <mergeCell ref="Y9:Z9"/>
    <mergeCell ref="B10:C10"/>
    <mergeCell ref="D10:E10"/>
    <mergeCell ref="F10:G10"/>
    <mergeCell ref="P10:Q10"/>
    <mergeCell ref="Y10:Z10"/>
    <mergeCell ref="B11:C11"/>
    <mergeCell ref="D11:E11"/>
    <mergeCell ref="F11:G11"/>
    <mergeCell ref="P11:Q11"/>
    <mergeCell ref="Y11:Z11"/>
    <mergeCell ref="B12:C12"/>
    <mergeCell ref="D12:E12"/>
    <mergeCell ref="F12:G12"/>
    <mergeCell ref="P12:Q12"/>
    <mergeCell ref="Y12:Z12"/>
    <mergeCell ref="B13:C13"/>
    <mergeCell ref="D13:E13"/>
    <mergeCell ref="F13:G13"/>
    <mergeCell ref="P13:Q13"/>
    <mergeCell ref="Y13:Z13"/>
    <mergeCell ref="B14:C14"/>
    <mergeCell ref="D14:E14"/>
    <mergeCell ref="F14:G14"/>
    <mergeCell ref="P14:Q14"/>
    <mergeCell ref="Y14:Z14"/>
    <mergeCell ref="B15:C15"/>
    <mergeCell ref="D15:E15"/>
    <mergeCell ref="F15:G15"/>
    <mergeCell ref="P15:Q15"/>
    <mergeCell ref="Y15:Z15"/>
    <mergeCell ref="B16:C16"/>
    <mergeCell ref="D16:E16"/>
    <mergeCell ref="F16:G16"/>
    <mergeCell ref="P16:Q16"/>
    <mergeCell ref="Y16:Z16"/>
    <mergeCell ref="B17:C17"/>
    <mergeCell ref="D17:E17"/>
    <mergeCell ref="F17:G17"/>
    <mergeCell ref="P17:Q17"/>
    <mergeCell ref="Y17:Z17"/>
    <mergeCell ref="B18:C18"/>
    <mergeCell ref="D18:E18"/>
    <mergeCell ref="F18:G18"/>
    <mergeCell ref="P18:Q18"/>
    <mergeCell ref="Y18:Z18"/>
    <mergeCell ref="B19:C19"/>
    <mergeCell ref="D19:E19"/>
    <mergeCell ref="F19:G19"/>
    <mergeCell ref="P19:Q19"/>
    <mergeCell ref="Y19:Z19"/>
    <mergeCell ref="B20:C20"/>
    <mergeCell ref="D20:E20"/>
    <mergeCell ref="F20:G20"/>
    <mergeCell ref="P20:Q20"/>
    <mergeCell ref="Y20:Z20"/>
    <mergeCell ref="B21:C21"/>
    <mergeCell ref="D21:E21"/>
    <mergeCell ref="F21:G21"/>
    <mergeCell ref="P21:Q21"/>
    <mergeCell ref="Y21:Z21"/>
    <mergeCell ref="B22:C22"/>
    <mergeCell ref="D22:E22"/>
    <mergeCell ref="F22:G22"/>
    <mergeCell ref="P22:Q22"/>
    <mergeCell ref="Y22:Z22"/>
    <mergeCell ref="B23:C23"/>
    <mergeCell ref="D23:E23"/>
    <mergeCell ref="F23:G23"/>
    <mergeCell ref="P23:Q23"/>
    <mergeCell ref="Y23:Z23"/>
    <mergeCell ref="B24:C24"/>
    <mergeCell ref="D24:E24"/>
    <mergeCell ref="F24:G24"/>
    <mergeCell ref="P24:Q24"/>
    <mergeCell ref="Y24:Z24"/>
    <mergeCell ref="B25:C25"/>
    <mergeCell ref="D25:E25"/>
    <mergeCell ref="F25:G25"/>
    <mergeCell ref="P25:Q25"/>
    <mergeCell ref="Y25:Z25"/>
    <mergeCell ref="B26:C26"/>
    <mergeCell ref="D26:E26"/>
    <mergeCell ref="F26:G26"/>
    <mergeCell ref="P26:Q26"/>
    <mergeCell ref="Y26:Z26"/>
    <mergeCell ref="B27:C27"/>
    <mergeCell ref="D27:E27"/>
    <mergeCell ref="F27:G27"/>
    <mergeCell ref="P27:Q27"/>
    <mergeCell ref="Y27:Z27"/>
    <mergeCell ref="B28:C28"/>
    <mergeCell ref="D28:E28"/>
    <mergeCell ref="F28:G28"/>
    <mergeCell ref="P28:Q28"/>
    <mergeCell ref="Y28:Z28"/>
    <mergeCell ref="B29:C29"/>
    <mergeCell ref="D29:E29"/>
    <mergeCell ref="F29:G29"/>
    <mergeCell ref="P29:Q29"/>
    <mergeCell ref="Y29:Z29"/>
    <mergeCell ref="B30:C30"/>
    <mergeCell ref="D30:E30"/>
    <mergeCell ref="F30:G30"/>
    <mergeCell ref="P30:Q30"/>
    <mergeCell ref="Y30:Z30"/>
    <mergeCell ref="B31:C31"/>
    <mergeCell ref="D31:E31"/>
    <mergeCell ref="F31:G31"/>
    <mergeCell ref="P31:Q31"/>
    <mergeCell ref="Y31:Z31"/>
    <mergeCell ref="B32:C32"/>
    <mergeCell ref="D32:E32"/>
    <mergeCell ref="F32:G32"/>
    <mergeCell ref="P32:Q32"/>
    <mergeCell ref="Y32:Z32"/>
    <mergeCell ref="B33:C33"/>
    <mergeCell ref="D33:E33"/>
    <mergeCell ref="F33:G33"/>
    <mergeCell ref="P33:Q33"/>
    <mergeCell ref="Y33:Z33"/>
    <mergeCell ref="B34:C34"/>
    <mergeCell ref="D34:E34"/>
    <mergeCell ref="F34:G34"/>
    <mergeCell ref="P34:Q34"/>
    <mergeCell ref="Y34:Z34"/>
    <mergeCell ref="B35:C35"/>
    <mergeCell ref="D35:E35"/>
    <mergeCell ref="F35:G35"/>
    <mergeCell ref="P35:Q35"/>
    <mergeCell ref="Y35:Z35"/>
    <mergeCell ref="B38:C38"/>
    <mergeCell ref="D38:E38"/>
    <mergeCell ref="F38:G38"/>
    <mergeCell ref="P38:Q38"/>
    <mergeCell ref="Y38:Z38"/>
    <mergeCell ref="B36:C36"/>
    <mergeCell ref="D36:E36"/>
    <mergeCell ref="F36:G36"/>
    <mergeCell ref="P36:Q36"/>
    <mergeCell ref="Y36:Z36"/>
    <mergeCell ref="B37:C37"/>
    <mergeCell ref="D37:E37"/>
    <mergeCell ref="F37:G37"/>
    <mergeCell ref="P37:Q37"/>
    <mergeCell ref="Y37:Z3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3" manualBreakCount="3">
    <brk id="15" max="1048575" man="1"/>
    <brk id="24" max="1048575" man="1"/>
    <brk id="3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6"/>
  <sheetViews>
    <sheetView zoomScale="80" zoomScaleNormal="80" workbookViewId="0"/>
  </sheetViews>
  <sheetFormatPr defaultRowHeight="15" x14ac:dyDescent="0.3"/>
  <cols>
    <col min="1" max="1" width="3.375" style="23" bestFit="1" customWidth="1"/>
    <col min="2" max="3" width="7.75" style="23" customWidth="1"/>
    <col min="4" max="4" width="8.875" style="23" bestFit="1" customWidth="1"/>
    <col min="5" max="7" width="7.75" style="23" customWidth="1"/>
    <col min="8" max="15" width="11.25" style="23" customWidth="1"/>
    <col min="16" max="17" width="7.75" style="23" customWidth="1"/>
    <col min="18" max="24" width="11.25" style="23" customWidth="1"/>
    <col min="25" max="26" width="7.75" style="23" customWidth="1"/>
    <col min="27" max="33" width="11.25" style="23" customWidth="1"/>
    <col min="34" max="43" width="11.25" customWidth="1"/>
    <col min="44" max="44" width="11.25" style="23" customWidth="1"/>
    <col min="45" max="47" width="11.25" customWidth="1"/>
  </cols>
  <sheetData>
    <row r="1" spans="1:47" ht="16.5" x14ac:dyDescent="0.3">
      <c r="A1" s="21" t="s">
        <v>47</v>
      </c>
      <c r="B1" s="21" t="s">
        <v>19</v>
      </c>
      <c r="C1" s="21" t="s">
        <v>129</v>
      </c>
      <c r="D1" s="21"/>
      <c r="E1" s="70"/>
      <c r="G1" s="56"/>
      <c r="H1" s="21"/>
      <c r="I1" s="21"/>
      <c r="L1" s="104">
        <f>D6</f>
        <v>42917</v>
      </c>
      <c r="O1" s="24" t="s">
        <v>48</v>
      </c>
      <c r="AB1"/>
      <c r="AC1"/>
      <c r="AD1"/>
      <c r="AE1"/>
      <c r="AF1"/>
      <c r="AG1"/>
      <c r="AH1" s="80" t="str">
        <f>'L4'!$AH$2</f>
        <v>Berekening eindejaarspremie 2015:</v>
      </c>
      <c r="AR1"/>
    </row>
    <row r="2" spans="1:47" ht="16.5" x14ac:dyDescent="0.3">
      <c r="A2" s="21"/>
      <c r="B2" s="21"/>
      <c r="C2" s="67"/>
      <c r="D2" s="68"/>
      <c r="E2" s="68"/>
      <c r="F2" s="68"/>
      <c r="G2" s="68"/>
      <c r="H2" s="67"/>
      <c r="I2" s="67"/>
      <c r="J2" s="68"/>
      <c r="K2" s="69"/>
      <c r="L2" s="69"/>
      <c r="N2" s="23" t="s">
        <v>21</v>
      </c>
      <c r="O2" s="25">
        <f>'L4'!O3</f>
        <v>1.3194999999999999</v>
      </c>
      <c r="AH2" s="81" t="s">
        <v>94</v>
      </c>
      <c r="AK2" s="82">
        <f>'L4'!$AK$3</f>
        <v>129.11000000000001</v>
      </c>
      <c r="AR2"/>
    </row>
    <row r="3" spans="1:47" ht="17.25" x14ac:dyDescent="0.35">
      <c r="A3" s="21"/>
      <c r="B3" s="21"/>
      <c r="C3" s="21"/>
      <c r="D3" s="21"/>
      <c r="E3" s="26"/>
      <c r="F3" s="27"/>
      <c r="G3" s="21"/>
      <c r="H3" s="21"/>
      <c r="I3" s="21"/>
      <c r="J3" s="21"/>
      <c r="K3" s="21"/>
      <c r="L3" s="21"/>
      <c r="M3" s="21"/>
      <c r="N3" s="21"/>
      <c r="O3" s="21"/>
      <c r="P3" s="21"/>
      <c r="AH3" s="81" t="s">
        <v>49</v>
      </c>
    </row>
    <row r="4" spans="1:47" x14ac:dyDescent="0.3">
      <c r="A4" s="28"/>
      <c r="B4" s="134" t="s">
        <v>22</v>
      </c>
      <c r="C4" s="149"/>
      <c r="D4" s="149"/>
      <c r="E4" s="135"/>
      <c r="F4" s="134" t="s">
        <v>23</v>
      </c>
      <c r="G4" s="135"/>
      <c r="H4" s="146" t="s">
        <v>38</v>
      </c>
      <c r="I4" s="147"/>
      <c r="J4" s="147"/>
      <c r="K4" s="147"/>
      <c r="L4" s="147"/>
      <c r="M4" s="147"/>
      <c r="N4" s="147"/>
      <c r="O4" s="148"/>
      <c r="P4" s="134" t="s">
        <v>24</v>
      </c>
      <c r="Q4" s="137"/>
      <c r="R4" s="146" t="s">
        <v>39</v>
      </c>
      <c r="S4" s="147"/>
      <c r="T4" s="147"/>
      <c r="U4" s="147"/>
      <c r="V4" s="147"/>
      <c r="W4" s="147"/>
      <c r="X4" s="148"/>
      <c r="Y4" s="134" t="s">
        <v>25</v>
      </c>
      <c r="Z4" s="135"/>
      <c r="AA4" s="146" t="s">
        <v>40</v>
      </c>
      <c r="AB4" s="147"/>
      <c r="AC4" s="147"/>
      <c r="AD4" s="147"/>
      <c r="AE4" s="147"/>
      <c r="AF4" s="147"/>
      <c r="AG4" s="148"/>
      <c r="AH4" s="146" t="s">
        <v>101</v>
      </c>
      <c r="AI4" s="147"/>
      <c r="AJ4" s="147"/>
      <c r="AK4" s="147"/>
      <c r="AL4" s="147"/>
      <c r="AM4" s="147"/>
      <c r="AN4" s="148"/>
      <c r="AO4" s="146" t="s">
        <v>102</v>
      </c>
      <c r="AP4" s="147"/>
      <c r="AQ4" s="147"/>
      <c r="AR4" s="147"/>
      <c r="AS4" s="147"/>
      <c r="AT4" s="147"/>
      <c r="AU4" s="148"/>
    </row>
    <row r="5" spans="1:47" x14ac:dyDescent="0.3">
      <c r="A5" s="32"/>
      <c r="B5" s="150">
        <v>1</v>
      </c>
      <c r="C5" s="151"/>
      <c r="D5" s="150"/>
      <c r="E5" s="151"/>
      <c r="F5" s="150"/>
      <c r="G5" s="151"/>
      <c r="H5" s="43" t="s">
        <v>107</v>
      </c>
      <c r="I5" s="43" t="s">
        <v>108</v>
      </c>
      <c r="J5" s="43" t="s">
        <v>32</v>
      </c>
      <c r="K5" s="43" t="s">
        <v>33</v>
      </c>
      <c r="L5" s="43" t="s">
        <v>34</v>
      </c>
      <c r="M5" s="43" t="s">
        <v>35</v>
      </c>
      <c r="N5" s="43" t="s">
        <v>36</v>
      </c>
      <c r="O5" s="108" t="s">
        <v>37</v>
      </c>
      <c r="P5" s="150"/>
      <c r="Q5" s="151"/>
      <c r="R5" s="43" t="s">
        <v>109</v>
      </c>
      <c r="S5" s="43" t="s">
        <v>32</v>
      </c>
      <c r="T5" s="43" t="s">
        <v>33</v>
      </c>
      <c r="U5" s="43" t="s">
        <v>34</v>
      </c>
      <c r="V5" s="43" t="s">
        <v>35</v>
      </c>
      <c r="W5" s="43" t="s">
        <v>36</v>
      </c>
      <c r="X5" s="108" t="s">
        <v>37</v>
      </c>
      <c r="Y5" s="152" t="s">
        <v>27</v>
      </c>
      <c r="Z5" s="151"/>
      <c r="AA5" s="43" t="s">
        <v>109</v>
      </c>
      <c r="AB5" s="43" t="s">
        <v>32</v>
      </c>
      <c r="AC5" s="43" t="s">
        <v>33</v>
      </c>
      <c r="AD5" s="43" t="s">
        <v>34</v>
      </c>
      <c r="AE5" s="43" t="s">
        <v>35</v>
      </c>
      <c r="AF5" s="43" t="s">
        <v>36</v>
      </c>
      <c r="AG5" s="108" t="s">
        <v>37</v>
      </c>
      <c r="AH5" s="43" t="s">
        <v>109</v>
      </c>
      <c r="AI5" s="43" t="s">
        <v>32</v>
      </c>
      <c r="AJ5" s="43" t="s">
        <v>33</v>
      </c>
      <c r="AK5" s="43" t="s">
        <v>34</v>
      </c>
      <c r="AL5" s="43" t="s">
        <v>35</v>
      </c>
      <c r="AM5" s="43" t="s">
        <v>36</v>
      </c>
      <c r="AN5" s="108" t="s">
        <v>37</v>
      </c>
      <c r="AO5" s="43" t="s">
        <v>109</v>
      </c>
      <c r="AP5" s="43" t="s">
        <v>32</v>
      </c>
      <c r="AQ5" s="43" t="s">
        <v>33</v>
      </c>
      <c r="AR5" s="43" t="s">
        <v>34</v>
      </c>
      <c r="AS5" s="43" t="s">
        <v>35</v>
      </c>
      <c r="AT5" s="43" t="s">
        <v>36</v>
      </c>
      <c r="AU5" s="108" t="s">
        <v>37</v>
      </c>
    </row>
    <row r="6" spans="1:47" x14ac:dyDescent="0.3">
      <c r="A6" s="32"/>
      <c r="B6" s="138" t="s">
        <v>30</v>
      </c>
      <c r="C6" s="139"/>
      <c r="D6" s="144">
        <f>'L4'!$D$8</f>
        <v>42917</v>
      </c>
      <c r="E6" s="143"/>
      <c r="F6" s="144">
        <f>D6</f>
        <v>42917</v>
      </c>
      <c r="G6" s="145"/>
      <c r="H6" s="47"/>
      <c r="I6" s="47" t="s">
        <v>103</v>
      </c>
      <c r="J6" s="47" t="s">
        <v>104</v>
      </c>
      <c r="K6" s="47" t="s">
        <v>105</v>
      </c>
      <c r="L6" s="47" t="s">
        <v>105</v>
      </c>
      <c r="M6" s="47" t="s">
        <v>105</v>
      </c>
      <c r="N6" s="47" t="s">
        <v>106</v>
      </c>
      <c r="O6" s="53" t="s">
        <v>105</v>
      </c>
      <c r="P6" s="142"/>
      <c r="Q6" s="143"/>
      <c r="R6" s="47" t="s">
        <v>103</v>
      </c>
      <c r="S6" s="47" t="s">
        <v>104</v>
      </c>
      <c r="T6" s="47" t="s">
        <v>105</v>
      </c>
      <c r="U6" s="47" t="s">
        <v>105</v>
      </c>
      <c r="V6" s="47" t="s">
        <v>105</v>
      </c>
      <c r="W6" s="47" t="s">
        <v>106</v>
      </c>
      <c r="X6" s="53" t="s">
        <v>105</v>
      </c>
      <c r="Y6" s="142"/>
      <c r="Z6" s="143"/>
      <c r="AA6" s="47" t="s">
        <v>103</v>
      </c>
      <c r="AB6" s="47" t="s">
        <v>104</v>
      </c>
      <c r="AC6" s="47" t="s">
        <v>105</v>
      </c>
      <c r="AD6" s="47" t="s">
        <v>105</v>
      </c>
      <c r="AE6" s="47" t="s">
        <v>105</v>
      </c>
      <c r="AF6" s="47" t="s">
        <v>106</v>
      </c>
      <c r="AG6" s="53" t="s">
        <v>105</v>
      </c>
      <c r="AH6" s="47" t="s">
        <v>103</v>
      </c>
      <c r="AI6" s="47" t="s">
        <v>104</v>
      </c>
      <c r="AJ6" s="47" t="s">
        <v>105</v>
      </c>
      <c r="AK6" s="47" t="s">
        <v>105</v>
      </c>
      <c r="AL6" s="47" t="s">
        <v>105</v>
      </c>
      <c r="AM6" s="47" t="s">
        <v>106</v>
      </c>
      <c r="AN6" s="53" t="s">
        <v>105</v>
      </c>
      <c r="AO6" s="47" t="s">
        <v>103</v>
      </c>
      <c r="AP6" s="47" t="s">
        <v>104</v>
      </c>
      <c r="AQ6" s="47" t="s">
        <v>105</v>
      </c>
      <c r="AR6" s="47" t="s">
        <v>105</v>
      </c>
      <c r="AS6" s="47" t="s">
        <v>105</v>
      </c>
      <c r="AT6" s="47" t="s">
        <v>106</v>
      </c>
      <c r="AU6" s="53" t="s">
        <v>105</v>
      </c>
    </row>
    <row r="7" spans="1:47" x14ac:dyDescent="0.3">
      <c r="A7" s="32"/>
      <c r="B7" s="134"/>
      <c r="C7" s="135"/>
      <c r="D7" s="136"/>
      <c r="E7" s="137"/>
      <c r="F7" s="136"/>
      <c r="G7" s="137"/>
      <c r="H7" s="44"/>
      <c r="I7" s="44"/>
      <c r="J7" s="44"/>
      <c r="K7" s="44"/>
      <c r="L7" s="44"/>
      <c r="M7" s="44"/>
      <c r="N7" s="44"/>
      <c r="O7" s="78"/>
      <c r="P7" s="136"/>
      <c r="Q7" s="137"/>
      <c r="R7" s="44"/>
      <c r="S7" s="44"/>
      <c r="T7" s="44"/>
      <c r="U7" s="44"/>
      <c r="V7" s="44"/>
      <c r="W7" s="44"/>
      <c r="X7" s="78"/>
      <c r="Y7" s="136"/>
      <c r="Z7" s="137"/>
      <c r="AA7" s="77"/>
      <c r="AB7" s="44"/>
      <c r="AC7" s="44"/>
      <c r="AD7" s="44"/>
      <c r="AE7" s="44"/>
      <c r="AF7" s="44"/>
      <c r="AG7" s="78"/>
      <c r="AH7" s="83"/>
      <c r="AI7" s="84"/>
      <c r="AJ7" s="84"/>
      <c r="AK7" s="84"/>
      <c r="AL7" s="84"/>
      <c r="AM7" s="84"/>
      <c r="AN7" s="85"/>
      <c r="AO7" s="83"/>
      <c r="AP7" s="84"/>
      <c r="AQ7" s="84"/>
      <c r="AR7" s="84"/>
      <c r="AS7" s="84"/>
      <c r="AT7" s="84"/>
      <c r="AU7" s="85"/>
    </row>
    <row r="8" spans="1:47" x14ac:dyDescent="0.3">
      <c r="A8" s="32">
        <v>0</v>
      </c>
      <c r="B8" s="125">
        <v>27164.45</v>
      </c>
      <c r="C8" s="126"/>
      <c r="D8" s="125">
        <f t="shared" ref="D8:D35" si="0">B8*$O$2</f>
        <v>35843.491774999995</v>
      </c>
      <c r="E8" s="127">
        <f t="shared" ref="E8:E35" si="1">D8/40.3399</f>
        <v>888.53695162853637</v>
      </c>
      <c r="F8" s="125">
        <f t="shared" ref="F8:F35" si="2">B8/12*$O$2</f>
        <v>2986.9576479166667</v>
      </c>
      <c r="G8" s="127">
        <f t="shared" ref="G8:G35" si="3">F8/40.3399</f>
        <v>74.044745969044712</v>
      </c>
      <c r="H8" s="45">
        <f>'L4'!$H$10</f>
        <v>1674.41</v>
      </c>
      <c r="I8" s="45">
        <f>GEW!$E$12+($F8-GEW!$E$12)*SUM(Fasering!$D$5)</f>
        <v>1786.2247433333332</v>
      </c>
      <c r="J8" s="45">
        <f>GEW!$E$12+($F8-GEW!$E$12)*SUM(Fasering!$D$5:$D$6)</f>
        <v>2096.6906768826502</v>
      </c>
      <c r="K8" s="45">
        <f>GEW!$E$12+($F8-GEW!$E$12)*SUM(Fasering!$D$5:$D$7)</f>
        <v>2274.824160328084</v>
      </c>
      <c r="L8" s="45">
        <f>GEW!$E$12+($F8-GEW!$E$12)*SUM(Fasering!$D$5:$D$8)</f>
        <v>2452.9576437735168</v>
      </c>
      <c r="M8" s="45">
        <f>GEW!$E$12+($F8-GEW!$E$12)*SUM(Fasering!$D$5:$D$9)</f>
        <v>2631.0911272189505</v>
      </c>
      <c r="N8" s="45">
        <f>GEW!$E$12+($F8-GEW!$E$12)*SUM(Fasering!$D$5:$D$10)</f>
        <v>2808.8241644712334</v>
      </c>
      <c r="O8" s="75">
        <f>GEW!$E$12+($F8-GEW!$E$12)*SUM(Fasering!$D$5:$D$11)</f>
        <v>2986.9576479166667</v>
      </c>
      <c r="P8" s="125">
        <f t="shared" ref="P8:P35" si="4">((B8&lt;19968.2)*913.03+(B8&gt;19968.2)*(B8&lt;20424.71)*(20424.71-B8+456.51)+(B8&gt;20424.71)*(B8&lt;22659.62)*456.51+(B8&gt;22659.62)*(B8&lt;23116.13)*(23116.13-B8))/12*$O$2</f>
        <v>0</v>
      </c>
      <c r="Q8" s="127">
        <f t="shared" ref="Q8:Q35" si="5">P8/40.3399</f>
        <v>0</v>
      </c>
      <c r="R8" s="45">
        <f>$P8*SUM(Fasering!$D$5)</f>
        <v>0</v>
      </c>
      <c r="S8" s="45">
        <f>$P8*SUM(Fasering!$D$5:$D$6)</f>
        <v>0</v>
      </c>
      <c r="T8" s="45">
        <f>$P8*SUM(Fasering!$D$5:$D$7)</f>
        <v>0</v>
      </c>
      <c r="U8" s="45">
        <f>$P8*SUM(Fasering!$D$5:$D$8)</f>
        <v>0</v>
      </c>
      <c r="V8" s="45">
        <f>$P8*SUM(Fasering!$D$5:$D$9)</f>
        <v>0</v>
      </c>
      <c r="W8" s="45">
        <f>$P8*SUM(Fasering!$D$5:$D$10)</f>
        <v>0</v>
      </c>
      <c r="X8" s="75">
        <f>$P8*SUM(Fasering!$D$5:$D$11)</f>
        <v>0</v>
      </c>
      <c r="Y8" s="125">
        <f t="shared" ref="Y8:Y35" si="6">((B8&lt;19968.2)*456.51+(B8&gt;19968.2)*(B8&lt;20196.46)*(20196.46-B8+228.26)+(B8&gt;20196.46)*(B8&lt;22659.62)*228.26+(B8&gt;22659.62)*(B8&lt;22887.88)*(22887.88-B8))/12*$O$2</f>
        <v>0</v>
      </c>
      <c r="Z8" s="127">
        <f t="shared" ref="Z8:Z35" si="7">Y8/40.3399</f>
        <v>0</v>
      </c>
      <c r="AA8" s="74">
        <f>$Y8*SUM(Fasering!$D$5)</f>
        <v>0</v>
      </c>
      <c r="AB8" s="45">
        <f>$Y8*SUM(Fasering!$D$5:$D$6)</f>
        <v>0</v>
      </c>
      <c r="AC8" s="45">
        <f>$Y8*SUM(Fasering!$D$5:$D$7)</f>
        <v>0</v>
      </c>
      <c r="AD8" s="45">
        <f>$Y8*SUM(Fasering!$D$5:$D$8)</f>
        <v>0</v>
      </c>
      <c r="AE8" s="45">
        <f>$Y8*SUM(Fasering!$D$5:$D$9)</f>
        <v>0</v>
      </c>
      <c r="AF8" s="45">
        <f>$Y8*SUM(Fasering!$D$5:$D$10)</f>
        <v>0</v>
      </c>
      <c r="AG8" s="75">
        <f>$Y8*SUM(Fasering!$D$5:$D$11)</f>
        <v>0</v>
      </c>
      <c r="AH8" s="5">
        <f>($AK$2+(I8+R8)*12*7.57%)*SUM(Fasering!$D$5)</f>
        <v>0</v>
      </c>
      <c r="AI8" s="9">
        <f>($AK$2+(J8+S8)*12*7.57%)*SUM(Fasering!$D$5:$D$6)</f>
        <v>525.85230939779422</v>
      </c>
      <c r="AJ8" s="9">
        <f>($AK$2+(K8+T8)*12*7.57%)*SUM(Fasering!$D$5:$D$7)</f>
        <v>893.41223385857859</v>
      </c>
      <c r="AK8" s="9">
        <f>($AK$2+(L8+U8)*12*7.57%)*SUM(Fasering!$D$5:$D$8)</f>
        <v>1308.9843830872537</v>
      </c>
      <c r="AL8" s="9">
        <f>($AK$2+(M8+V8)*12*7.57%)*SUM(Fasering!$D$5:$D$9)</f>
        <v>1772.5687570838209</v>
      </c>
      <c r="AM8" s="9">
        <f>($AK$2+(N8+W8)*12*7.57%)*SUM(Fasering!$D$5:$D$10)</f>
        <v>2282.9614358884696</v>
      </c>
      <c r="AN8" s="86">
        <f>($AK$2+(O8+X8)*12*7.57%)*SUM(Fasering!$D$5:$D$11)</f>
        <v>2842.4623273675006</v>
      </c>
      <c r="AO8" s="5">
        <f>($AK$2+(I8+AA8)*12*7.57%)*SUM(Fasering!$D$5)</f>
        <v>0</v>
      </c>
      <c r="AP8" s="9">
        <f>($AK$2+(J8+AB8)*12*7.57%)*SUM(Fasering!$D$5:$D$6)</f>
        <v>525.85230939779422</v>
      </c>
      <c r="AQ8" s="9">
        <f>($AK$2+(K8+AC8)*12*7.57%)*SUM(Fasering!$D$5:$D$7)</f>
        <v>893.41223385857859</v>
      </c>
      <c r="AR8" s="9">
        <f>($AK$2+(L8+AD8)*12*7.57%)*SUM(Fasering!$D$5:$D$8)</f>
        <v>1308.9843830872537</v>
      </c>
      <c r="AS8" s="9">
        <f>($AK$2+(M8+AE8)*12*7.57%)*SUM(Fasering!$D$5:$D$9)</f>
        <v>1772.5687570838209</v>
      </c>
      <c r="AT8" s="9">
        <f>($AK$2+(N8+AF8)*12*7.57%)*SUM(Fasering!$D$5:$D$10)</f>
        <v>2282.9614358884696</v>
      </c>
      <c r="AU8" s="86">
        <f>($AK$2+(O8+AG8)*12*7.57%)*SUM(Fasering!$D$5:$D$11)</f>
        <v>2842.4623273675006</v>
      </c>
    </row>
    <row r="9" spans="1:47" x14ac:dyDescent="0.3">
      <c r="A9" s="32">
        <f t="shared" ref="A9:A35" si="8">+A8+1</f>
        <v>1</v>
      </c>
      <c r="B9" s="125">
        <v>27948.04</v>
      </c>
      <c r="C9" s="126"/>
      <c r="D9" s="125">
        <f t="shared" si="0"/>
        <v>36877.438779999997</v>
      </c>
      <c r="E9" s="127">
        <f t="shared" si="1"/>
        <v>914.1678283783549</v>
      </c>
      <c r="F9" s="125">
        <f t="shared" si="2"/>
        <v>3073.1198983333334</v>
      </c>
      <c r="G9" s="127">
        <f t="shared" si="3"/>
        <v>76.180652364862908</v>
      </c>
      <c r="H9" s="45">
        <f>'L4'!$H$10</f>
        <v>1674.41</v>
      </c>
      <c r="I9" s="45">
        <f>GEW!$E$12+($F9-GEW!$E$12)*SUM(Fasering!$D$5)</f>
        <v>1786.2247433333332</v>
      </c>
      <c r="J9" s="45">
        <f>GEW!$E$12+($F9-GEW!$E$12)*SUM(Fasering!$D$5:$D$6)</f>
        <v>2118.9691065069333</v>
      </c>
      <c r="K9" s="45">
        <f>GEW!$E$12+($F9-GEW!$E$12)*SUM(Fasering!$D$5:$D$7)</f>
        <v>2309.8851011583411</v>
      </c>
      <c r="L9" s="45">
        <f>GEW!$E$12+($F9-GEW!$E$12)*SUM(Fasering!$D$5:$D$8)</f>
        <v>2500.8010958097484</v>
      </c>
      <c r="M9" s="45">
        <f>GEW!$E$12+($F9-GEW!$E$12)*SUM(Fasering!$D$5:$D$9)</f>
        <v>2691.7170904611562</v>
      </c>
      <c r="N9" s="45">
        <f>GEW!$E$12+($F9-GEW!$E$12)*SUM(Fasering!$D$5:$D$10)</f>
        <v>2882.203903681926</v>
      </c>
      <c r="O9" s="75">
        <f>GEW!$E$12+($F9-GEW!$E$12)*SUM(Fasering!$D$5:$D$11)</f>
        <v>3073.1198983333334</v>
      </c>
      <c r="P9" s="125">
        <f t="shared" si="4"/>
        <v>0</v>
      </c>
      <c r="Q9" s="127">
        <f t="shared" si="5"/>
        <v>0</v>
      </c>
      <c r="R9" s="45">
        <f>$P9*SUM(Fasering!$D$5)</f>
        <v>0</v>
      </c>
      <c r="S9" s="45">
        <f>$P9*SUM(Fasering!$D$5:$D$6)</f>
        <v>0</v>
      </c>
      <c r="T9" s="45">
        <f>$P9*SUM(Fasering!$D$5:$D$7)</f>
        <v>0</v>
      </c>
      <c r="U9" s="45">
        <f>$P9*SUM(Fasering!$D$5:$D$8)</f>
        <v>0</v>
      </c>
      <c r="V9" s="45">
        <f>$P9*SUM(Fasering!$D$5:$D$9)</f>
        <v>0</v>
      </c>
      <c r="W9" s="45">
        <f>$P9*SUM(Fasering!$D$5:$D$10)</f>
        <v>0</v>
      </c>
      <c r="X9" s="75">
        <f>$P9*SUM(Fasering!$D$5:$D$11)</f>
        <v>0</v>
      </c>
      <c r="Y9" s="125">
        <f t="shared" si="6"/>
        <v>0</v>
      </c>
      <c r="Z9" s="127">
        <f t="shared" si="7"/>
        <v>0</v>
      </c>
      <c r="AA9" s="74">
        <f>$Y9*SUM(Fasering!$D$5)</f>
        <v>0</v>
      </c>
      <c r="AB9" s="45">
        <f>$Y9*SUM(Fasering!$D$5:$D$6)</f>
        <v>0</v>
      </c>
      <c r="AC9" s="45">
        <f>$Y9*SUM(Fasering!$D$5:$D$7)</f>
        <v>0</v>
      </c>
      <c r="AD9" s="45">
        <f>$Y9*SUM(Fasering!$D$5:$D$8)</f>
        <v>0</v>
      </c>
      <c r="AE9" s="45">
        <f>$Y9*SUM(Fasering!$D$5:$D$9)</f>
        <v>0</v>
      </c>
      <c r="AF9" s="45">
        <f>$Y9*SUM(Fasering!$D$5:$D$10)</f>
        <v>0</v>
      </c>
      <c r="AG9" s="75">
        <f>$Y9*SUM(Fasering!$D$5:$D$11)</f>
        <v>0</v>
      </c>
      <c r="AH9" s="5">
        <f>($AK$2+(I9+R9)*12*7.57%)*SUM(Fasering!$D$5)</f>
        <v>0</v>
      </c>
      <c r="AI9" s="9">
        <f>($AK$2+(J9+S9)*12*7.57%)*SUM(Fasering!$D$5:$D$6)</f>
        <v>531.08505042387253</v>
      </c>
      <c r="AJ9" s="9">
        <f>($AK$2+(K9+T9)*12*7.57%)*SUM(Fasering!$D$5:$D$7)</f>
        <v>906.37230017203331</v>
      </c>
      <c r="AK9" s="9">
        <f>($AK$2+(L9+U9)*12*7.57%)*SUM(Fasering!$D$5:$D$8)</f>
        <v>1333.1170382581279</v>
      </c>
      <c r="AL9" s="9">
        <f>($AK$2+(M9+V9)*12*7.57%)*SUM(Fasering!$D$5:$D$9)</f>
        <v>1811.3192646821565</v>
      </c>
      <c r="AM9" s="9">
        <f>($AK$2+(N9+W9)*12*7.57%)*SUM(Fasering!$D$5:$D$10)</f>
        <v>2339.7305895929767</v>
      </c>
      <c r="AN9" s="86">
        <f>($AK$2+(O9+X9)*12*7.57%)*SUM(Fasering!$D$5:$D$11)</f>
        <v>2920.7321156459998</v>
      </c>
      <c r="AO9" s="5">
        <f>($AK$2+(I9+AA9)*12*7.57%)*SUM(Fasering!$D$5)</f>
        <v>0</v>
      </c>
      <c r="AP9" s="9">
        <f>($AK$2+(J9+AB9)*12*7.57%)*SUM(Fasering!$D$5:$D$6)</f>
        <v>531.08505042387253</v>
      </c>
      <c r="AQ9" s="9">
        <f>($AK$2+(K9+AC9)*12*7.57%)*SUM(Fasering!$D$5:$D$7)</f>
        <v>906.37230017203331</v>
      </c>
      <c r="AR9" s="9">
        <f>($AK$2+(L9+AD9)*12*7.57%)*SUM(Fasering!$D$5:$D$8)</f>
        <v>1333.1170382581279</v>
      </c>
      <c r="AS9" s="9">
        <f>($AK$2+(M9+AE9)*12*7.57%)*SUM(Fasering!$D$5:$D$9)</f>
        <v>1811.3192646821565</v>
      </c>
      <c r="AT9" s="9">
        <f>($AK$2+(N9+AF9)*12*7.57%)*SUM(Fasering!$D$5:$D$10)</f>
        <v>2339.7305895929767</v>
      </c>
      <c r="AU9" s="86">
        <f>($AK$2+(O9+AG9)*12*7.57%)*SUM(Fasering!$D$5:$D$11)</f>
        <v>2920.7321156459998</v>
      </c>
    </row>
    <row r="10" spans="1:47" x14ac:dyDescent="0.3">
      <c r="A10" s="32">
        <f t="shared" si="8"/>
        <v>2</v>
      </c>
      <c r="B10" s="125">
        <v>28764.29</v>
      </c>
      <c r="C10" s="126"/>
      <c r="D10" s="125">
        <f t="shared" si="0"/>
        <v>37954.480654999999</v>
      </c>
      <c r="E10" s="127">
        <f t="shared" si="1"/>
        <v>940.86699905056776</v>
      </c>
      <c r="F10" s="125">
        <f t="shared" si="2"/>
        <v>3162.8733879166662</v>
      </c>
      <c r="G10" s="127">
        <f t="shared" si="3"/>
        <v>78.405583254213965</v>
      </c>
      <c r="H10" s="45">
        <f>'L4'!$H$10</f>
        <v>1674.41</v>
      </c>
      <c r="I10" s="45">
        <f>GEW!$E$12+($F10-GEW!$E$12)*SUM(Fasering!$D$5)</f>
        <v>1786.2247433333332</v>
      </c>
      <c r="J10" s="45">
        <f>GEW!$E$12+($F10-GEW!$E$12)*SUM(Fasering!$D$5:$D$6)</f>
        <v>2142.1761001909017</v>
      </c>
      <c r="K10" s="45">
        <f>GEW!$E$12+($F10-GEW!$E$12)*SUM(Fasering!$D$5:$D$7)</f>
        <v>2346.4073806063907</v>
      </c>
      <c r="L10" s="45">
        <f>GEW!$E$12+($F10-GEW!$E$12)*SUM(Fasering!$D$5:$D$8)</f>
        <v>2550.6386610218797</v>
      </c>
      <c r="M10" s="45">
        <f>GEW!$E$12+($F10-GEW!$E$12)*SUM(Fasering!$D$5:$D$9)</f>
        <v>2754.8699414373687</v>
      </c>
      <c r="N10" s="45">
        <f>GEW!$E$12+($F10-GEW!$E$12)*SUM(Fasering!$D$5:$D$10)</f>
        <v>2958.6421075011776</v>
      </c>
      <c r="O10" s="75">
        <f>GEW!$E$12+($F10-GEW!$E$12)*SUM(Fasering!$D$5:$D$11)</f>
        <v>3162.8733879166662</v>
      </c>
      <c r="P10" s="125">
        <f t="shared" si="4"/>
        <v>0</v>
      </c>
      <c r="Q10" s="127">
        <f t="shared" si="5"/>
        <v>0</v>
      </c>
      <c r="R10" s="45">
        <f>$P10*SUM(Fasering!$D$5)</f>
        <v>0</v>
      </c>
      <c r="S10" s="45">
        <f>$P10*SUM(Fasering!$D$5:$D$6)</f>
        <v>0</v>
      </c>
      <c r="T10" s="45">
        <f>$P10*SUM(Fasering!$D$5:$D$7)</f>
        <v>0</v>
      </c>
      <c r="U10" s="45">
        <f>$P10*SUM(Fasering!$D$5:$D$8)</f>
        <v>0</v>
      </c>
      <c r="V10" s="45">
        <f>$P10*SUM(Fasering!$D$5:$D$9)</f>
        <v>0</v>
      </c>
      <c r="W10" s="45">
        <f>$P10*SUM(Fasering!$D$5:$D$10)</f>
        <v>0</v>
      </c>
      <c r="X10" s="75">
        <f>$P10*SUM(Fasering!$D$5:$D$11)</f>
        <v>0</v>
      </c>
      <c r="Y10" s="125">
        <f t="shared" si="6"/>
        <v>0</v>
      </c>
      <c r="Z10" s="127">
        <f t="shared" si="7"/>
        <v>0</v>
      </c>
      <c r="AA10" s="74">
        <f>$Y10*SUM(Fasering!$D$5)</f>
        <v>0</v>
      </c>
      <c r="AB10" s="45">
        <f>$Y10*SUM(Fasering!$D$5:$D$6)</f>
        <v>0</v>
      </c>
      <c r="AC10" s="45">
        <f>$Y10*SUM(Fasering!$D$5:$D$7)</f>
        <v>0</v>
      </c>
      <c r="AD10" s="45">
        <f>$Y10*SUM(Fasering!$D$5:$D$8)</f>
        <v>0</v>
      </c>
      <c r="AE10" s="45">
        <f>$Y10*SUM(Fasering!$D$5:$D$9)</f>
        <v>0</v>
      </c>
      <c r="AF10" s="45">
        <f>$Y10*SUM(Fasering!$D$5:$D$10)</f>
        <v>0</v>
      </c>
      <c r="AG10" s="75">
        <f>$Y10*SUM(Fasering!$D$5:$D$11)</f>
        <v>0</v>
      </c>
      <c r="AH10" s="5">
        <f>($AK$2+(I10+R10)*12*7.57%)*SUM(Fasering!$D$5)</f>
        <v>0</v>
      </c>
      <c r="AI10" s="9">
        <f>($AK$2+(J10+S10)*12*7.57%)*SUM(Fasering!$D$5:$D$6)</f>
        <v>536.53589188756689</v>
      </c>
      <c r="AJ10" s="9">
        <f>($AK$2+(K10+T10)*12*7.57%)*SUM(Fasering!$D$5:$D$7)</f>
        <v>919.87254153340518</v>
      </c>
      <c r="AK10" s="9">
        <f>($AK$2+(L10+U10)*12*7.57%)*SUM(Fasering!$D$5:$D$8)</f>
        <v>1358.2555415356401</v>
      </c>
      <c r="AL10" s="9">
        <f>($AK$2+(M10+V10)*12*7.57%)*SUM(Fasering!$D$5:$D$9)</f>
        <v>1851.6848918942715</v>
      </c>
      <c r="AM10" s="9">
        <f>($AK$2+(N10+W10)*12*7.57%)*SUM(Fasering!$D$5:$D$10)</f>
        <v>2398.8658793635245</v>
      </c>
      <c r="AN10" s="86">
        <f>($AK$2+(O10+X10)*12*7.57%)*SUM(Fasering!$D$5:$D$11)</f>
        <v>3002.2641855834995</v>
      </c>
      <c r="AO10" s="5">
        <f>($AK$2+(I10+AA10)*12*7.57%)*SUM(Fasering!$D$5)</f>
        <v>0</v>
      </c>
      <c r="AP10" s="9">
        <f>($AK$2+(J10+AB10)*12*7.57%)*SUM(Fasering!$D$5:$D$6)</f>
        <v>536.53589188756689</v>
      </c>
      <c r="AQ10" s="9">
        <f>($AK$2+(K10+AC10)*12*7.57%)*SUM(Fasering!$D$5:$D$7)</f>
        <v>919.87254153340518</v>
      </c>
      <c r="AR10" s="9">
        <f>($AK$2+(L10+AD10)*12*7.57%)*SUM(Fasering!$D$5:$D$8)</f>
        <v>1358.2555415356401</v>
      </c>
      <c r="AS10" s="9">
        <f>($AK$2+(M10+AE10)*12*7.57%)*SUM(Fasering!$D$5:$D$9)</f>
        <v>1851.6848918942715</v>
      </c>
      <c r="AT10" s="9">
        <f>($AK$2+(N10+AF10)*12*7.57%)*SUM(Fasering!$D$5:$D$10)</f>
        <v>2398.8658793635245</v>
      </c>
      <c r="AU10" s="86">
        <f>($AK$2+(O10+AG10)*12*7.57%)*SUM(Fasering!$D$5:$D$11)</f>
        <v>3002.2641855834995</v>
      </c>
    </row>
    <row r="11" spans="1:47" x14ac:dyDescent="0.3">
      <c r="A11" s="32">
        <f t="shared" si="8"/>
        <v>3</v>
      </c>
      <c r="B11" s="125">
        <v>29580.51</v>
      </c>
      <c r="C11" s="126"/>
      <c r="D11" s="125">
        <f t="shared" si="0"/>
        <v>39031.482944999996</v>
      </c>
      <c r="E11" s="127">
        <f t="shared" si="1"/>
        <v>967.5651884362627</v>
      </c>
      <c r="F11" s="125">
        <f t="shared" si="2"/>
        <v>3252.62357875</v>
      </c>
      <c r="G11" s="127">
        <f t="shared" si="3"/>
        <v>80.630432369688577</v>
      </c>
      <c r="H11" s="45">
        <f>'L4'!$H$10</f>
        <v>1674.41</v>
      </c>
      <c r="I11" s="45">
        <f>GEW!$E$12+($F11-GEW!$E$12)*SUM(Fasering!$D$5)</f>
        <v>1786.2247433333332</v>
      </c>
      <c r="J11" s="45">
        <f>GEW!$E$12+($F11-GEW!$E$12)*SUM(Fasering!$D$5:$D$6)</f>
        <v>2165.3822409378895</v>
      </c>
      <c r="K11" s="45">
        <f>GEW!$E$12+($F11-GEW!$E$12)*SUM(Fasering!$D$5:$D$7)</f>
        <v>2382.9283177348284</v>
      </c>
      <c r="L11" s="45">
        <f>GEW!$E$12+($F11-GEW!$E$12)*SUM(Fasering!$D$5:$D$8)</f>
        <v>2600.4743945317673</v>
      </c>
      <c r="M11" s="45">
        <f>GEW!$E$12+($F11-GEW!$E$12)*SUM(Fasering!$D$5:$D$9)</f>
        <v>2818.0204713287067</v>
      </c>
      <c r="N11" s="45">
        <f>GEW!$E$12+($F11-GEW!$E$12)*SUM(Fasering!$D$5:$D$10)</f>
        <v>3035.0775019530611</v>
      </c>
      <c r="O11" s="75">
        <f>GEW!$E$12+($F11-GEW!$E$12)*SUM(Fasering!$D$5:$D$11)</f>
        <v>3252.62357875</v>
      </c>
      <c r="P11" s="125">
        <f t="shared" si="4"/>
        <v>0</v>
      </c>
      <c r="Q11" s="127">
        <f t="shared" si="5"/>
        <v>0</v>
      </c>
      <c r="R11" s="45">
        <f>$P11*SUM(Fasering!$D$5)</f>
        <v>0</v>
      </c>
      <c r="S11" s="45">
        <f>$P11*SUM(Fasering!$D$5:$D$6)</f>
        <v>0</v>
      </c>
      <c r="T11" s="45">
        <f>$P11*SUM(Fasering!$D$5:$D$7)</f>
        <v>0</v>
      </c>
      <c r="U11" s="45">
        <f>$P11*SUM(Fasering!$D$5:$D$8)</f>
        <v>0</v>
      </c>
      <c r="V11" s="45">
        <f>$P11*SUM(Fasering!$D$5:$D$9)</f>
        <v>0</v>
      </c>
      <c r="W11" s="45">
        <f>$P11*SUM(Fasering!$D$5:$D$10)</f>
        <v>0</v>
      </c>
      <c r="X11" s="75">
        <f>$P11*SUM(Fasering!$D$5:$D$11)</f>
        <v>0</v>
      </c>
      <c r="Y11" s="125">
        <f t="shared" si="6"/>
        <v>0</v>
      </c>
      <c r="Z11" s="127">
        <f t="shared" si="7"/>
        <v>0</v>
      </c>
      <c r="AA11" s="74">
        <f>$Y11*SUM(Fasering!$D$5)</f>
        <v>0</v>
      </c>
      <c r="AB11" s="45">
        <f>$Y11*SUM(Fasering!$D$5:$D$6)</f>
        <v>0</v>
      </c>
      <c r="AC11" s="45">
        <f>$Y11*SUM(Fasering!$D$5:$D$7)</f>
        <v>0</v>
      </c>
      <c r="AD11" s="45">
        <f>$Y11*SUM(Fasering!$D$5:$D$8)</f>
        <v>0</v>
      </c>
      <c r="AE11" s="45">
        <f>$Y11*SUM(Fasering!$D$5:$D$9)</f>
        <v>0</v>
      </c>
      <c r="AF11" s="45">
        <f>$Y11*SUM(Fasering!$D$5:$D$10)</f>
        <v>0</v>
      </c>
      <c r="AG11" s="75">
        <f>$Y11*SUM(Fasering!$D$5:$D$11)</f>
        <v>0</v>
      </c>
      <c r="AH11" s="5">
        <f>($AK$2+(I11+R11)*12*7.57%)*SUM(Fasering!$D$5)</f>
        <v>0</v>
      </c>
      <c r="AI11" s="9">
        <f>($AK$2+(J11+S11)*12*7.57%)*SUM(Fasering!$D$5:$D$6)</f>
        <v>541.98653301405591</v>
      </c>
      <c r="AJ11" s="9">
        <f>($AK$2+(K11+T11)*12*7.57%)*SUM(Fasering!$D$5:$D$7)</f>
        <v>933.37228671439016</v>
      </c>
      <c r="AK11" s="9">
        <f>($AK$2+(L11+U11)*12*7.57%)*SUM(Fasering!$D$5:$D$8)</f>
        <v>1383.3931208865388</v>
      </c>
      <c r="AL11" s="9">
        <f>($AK$2+(M11+V11)*12*7.57%)*SUM(Fasering!$D$5:$D$9)</f>
        <v>1892.0490355305019</v>
      </c>
      <c r="AM11" s="9">
        <f>($AK$2+(N11+W11)*12*7.57%)*SUM(Fasering!$D$5:$D$10)</f>
        <v>2457.9989957084154</v>
      </c>
      <c r="AN11" s="86">
        <f>($AK$2+(O11+X11)*12*7.57%)*SUM(Fasering!$D$5:$D$11)</f>
        <v>3083.7932589365</v>
      </c>
      <c r="AO11" s="5">
        <f>($AK$2+(I11+AA11)*12*7.57%)*SUM(Fasering!$D$5)</f>
        <v>0</v>
      </c>
      <c r="AP11" s="9">
        <f>($AK$2+(J11+AB11)*12*7.57%)*SUM(Fasering!$D$5:$D$6)</f>
        <v>541.98653301405591</v>
      </c>
      <c r="AQ11" s="9">
        <f>($AK$2+(K11+AC11)*12*7.57%)*SUM(Fasering!$D$5:$D$7)</f>
        <v>933.37228671439016</v>
      </c>
      <c r="AR11" s="9">
        <f>($AK$2+(L11+AD11)*12*7.57%)*SUM(Fasering!$D$5:$D$8)</f>
        <v>1383.3931208865388</v>
      </c>
      <c r="AS11" s="9">
        <f>($AK$2+(M11+AE11)*12*7.57%)*SUM(Fasering!$D$5:$D$9)</f>
        <v>1892.0490355305019</v>
      </c>
      <c r="AT11" s="9">
        <f>($AK$2+(N11+AF11)*12*7.57%)*SUM(Fasering!$D$5:$D$10)</f>
        <v>2457.9989957084154</v>
      </c>
      <c r="AU11" s="86">
        <f>($AK$2+(O11+AG11)*12*7.57%)*SUM(Fasering!$D$5:$D$11)</f>
        <v>3083.7932589365</v>
      </c>
    </row>
    <row r="12" spans="1:47" x14ac:dyDescent="0.3">
      <c r="A12" s="32">
        <f t="shared" si="8"/>
        <v>4</v>
      </c>
      <c r="B12" s="125">
        <v>30560.01</v>
      </c>
      <c r="C12" s="126"/>
      <c r="D12" s="125">
        <f t="shared" si="0"/>
        <v>40323.933194999998</v>
      </c>
      <c r="E12" s="127">
        <f t="shared" si="1"/>
        <v>999.6041932429182</v>
      </c>
      <c r="F12" s="125">
        <f t="shared" si="2"/>
        <v>3360.32776625</v>
      </c>
      <c r="G12" s="127">
        <f t="shared" si="3"/>
        <v>83.300349436909855</v>
      </c>
      <c r="H12" s="45">
        <f>'L4'!$H$10</f>
        <v>1674.41</v>
      </c>
      <c r="I12" s="45">
        <f>GEW!$E$12+($F12-GEW!$E$12)*SUM(Fasering!$D$5)</f>
        <v>1786.2247433333332</v>
      </c>
      <c r="J12" s="45">
        <f>GEW!$E$12+($F12-GEW!$E$12)*SUM(Fasering!$D$5:$D$6)</f>
        <v>2193.2306333586516</v>
      </c>
      <c r="K12" s="45">
        <f>GEW!$E$12+($F12-GEW!$E$12)*SUM(Fasering!$D$5:$D$7)</f>
        <v>2426.7550530724884</v>
      </c>
      <c r="L12" s="45">
        <f>GEW!$E$12+($F12-GEW!$E$12)*SUM(Fasering!$D$5:$D$8)</f>
        <v>2660.2794727863247</v>
      </c>
      <c r="M12" s="45">
        <f>GEW!$E$12+($F12-GEW!$E$12)*SUM(Fasering!$D$5:$D$9)</f>
        <v>2893.8038925001615</v>
      </c>
      <c r="N12" s="45">
        <f>GEW!$E$12+($F12-GEW!$E$12)*SUM(Fasering!$D$5:$D$10)</f>
        <v>3126.8033465361632</v>
      </c>
      <c r="O12" s="75">
        <f>GEW!$E$12+($F12-GEW!$E$12)*SUM(Fasering!$D$5:$D$11)</f>
        <v>3360.32776625</v>
      </c>
      <c r="P12" s="125">
        <f t="shared" si="4"/>
        <v>0</v>
      </c>
      <c r="Q12" s="127">
        <f t="shared" si="5"/>
        <v>0</v>
      </c>
      <c r="R12" s="45">
        <f>$P12*SUM(Fasering!$D$5)</f>
        <v>0</v>
      </c>
      <c r="S12" s="45">
        <f>$P12*SUM(Fasering!$D$5:$D$6)</f>
        <v>0</v>
      </c>
      <c r="T12" s="45">
        <f>$P12*SUM(Fasering!$D$5:$D$7)</f>
        <v>0</v>
      </c>
      <c r="U12" s="45">
        <f>$P12*SUM(Fasering!$D$5:$D$8)</f>
        <v>0</v>
      </c>
      <c r="V12" s="45">
        <f>$P12*SUM(Fasering!$D$5:$D$9)</f>
        <v>0</v>
      </c>
      <c r="W12" s="45">
        <f>$P12*SUM(Fasering!$D$5:$D$10)</f>
        <v>0</v>
      </c>
      <c r="X12" s="75">
        <f>$P12*SUM(Fasering!$D$5:$D$11)</f>
        <v>0</v>
      </c>
      <c r="Y12" s="125">
        <f t="shared" si="6"/>
        <v>0</v>
      </c>
      <c r="Z12" s="127">
        <f t="shared" si="7"/>
        <v>0</v>
      </c>
      <c r="AA12" s="74">
        <f>$Y12*SUM(Fasering!$D$5)</f>
        <v>0</v>
      </c>
      <c r="AB12" s="45">
        <f>$Y12*SUM(Fasering!$D$5:$D$6)</f>
        <v>0</v>
      </c>
      <c r="AC12" s="45">
        <f>$Y12*SUM(Fasering!$D$5:$D$7)</f>
        <v>0</v>
      </c>
      <c r="AD12" s="45">
        <f>$Y12*SUM(Fasering!$D$5:$D$8)</f>
        <v>0</v>
      </c>
      <c r="AE12" s="45">
        <f>$Y12*SUM(Fasering!$D$5:$D$9)</f>
        <v>0</v>
      </c>
      <c r="AF12" s="45">
        <f>$Y12*SUM(Fasering!$D$5:$D$10)</f>
        <v>0</v>
      </c>
      <c r="AG12" s="75">
        <f>$Y12*SUM(Fasering!$D$5:$D$11)</f>
        <v>0</v>
      </c>
      <c r="AH12" s="5">
        <f>($AK$2+(I12+R12)*12*7.57%)*SUM(Fasering!$D$5)</f>
        <v>0</v>
      </c>
      <c r="AI12" s="9">
        <f>($AK$2+(J12+S12)*12*7.57%)*SUM(Fasering!$D$5:$D$6)</f>
        <v>548.52754277048916</v>
      </c>
      <c r="AJ12" s="9">
        <f>($AK$2+(K12+T12)*12*7.57%)*SUM(Fasering!$D$5:$D$7)</f>
        <v>949.57257634803659</v>
      </c>
      <c r="AK12" s="9">
        <f>($AK$2+(L12+U12)*12*7.57%)*SUM(Fasering!$D$5:$D$8)</f>
        <v>1413.5593248195535</v>
      </c>
      <c r="AL12" s="9">
        <f>($AK$2+(M12+V12)*12*7.57%)*SUM(Fasering!$D$5:$D$9)</f>
        <v>1940.4877881850398</v>
      </c>
      <c r="AM12" s="9">
        <f>($AK$2+(N12+W12)*12*7.57%)*SUM(Fasering!$D$5:$D$10)</f>
        <v>2528.9613434330736</v>
      </c>
      <c r="AN12" s="86">
        <f>($AK$2+(O12+X12)*12*7.57%)*SUM(Fasering!$D$5:$D$11)</f>
        <v>3181.6317428615002</v>
      </c>
      <c r="AO12" s="5">
        <f>($AK$2+(I12+AA12)*12*7.57%)*SUM(Fasering!$D$5)</f>
        <v>0</v>
      </c>
      <c r="AP12" s="9">
        <f>($AK$2+(J12+AB12)*12*7.57%)*SUM(Fasering!$D$5:$D$6)</f>
        <v>548.52754277048916</v>
      </c>
      <c r="AQ12" s="9">
        <f>($AK$2+(K12+AC12)*12*7.57%)*SUM(Fasering!$D$5:$D$7)</f>
        <v>949.57257634803659</v>
      </c>
      <c r="AR12" s="9">
        <f>($AK$2+(L12+AD12)*12*7.57%)*SUM(Fasering!$D$5:$D$8)</f>
        <v>1413.5593248195535</v>
      </c>
      <c r="AS12" s="9">
        <f>($AK$2+(M12+AE12)*12*7.57%)*SUM(Fasering!$D$5:$D$9)</f>
        <v>1940.4877881850398</v>
      </c>
      <c r="AT12" s="9">
        <f>($AK$2+(N12+AF12)*12*7.57%)*SUM(Fasering!$D$5:$D$10)</f>
        <v>2528.9613434330736</v>
      </c>
      <c r="AU12" s="86">
        <f>($AK$2+(O12+AG12)*12*7.57%)*SUM(Fasering!$D$5:$D$11)</f>
        <v>3181.6317428615002</v>
      </c>
    </row>
    <row r="13" spans="1:47" x14ac:dyDescent="0.3">
      <c r="A13" s="32">
        <f t="shared" si="8"/>
        <v>5</v>
      </c>
      <c r="B13" s="125">
        <v>31833.34</v>
      </c>
      <c r="C13" s="126"/>
      <c r="D13" s="125">
        <f t="shared" si="0"/>
        <v>42004.092129999997</v>
      </c>
      <c r="E13" s="127">
        <f t="shared" si="1"/>
        <v>1041.2542453005585</v>
      </c>
      <c r="F13" s="125">
        <f t="shared" si="2"/>
        <v>3500.3410108333328</v>
      </c>
      <c r="G13" s="127">
        <f t="shared" si="3"/>
        <v>86.771187108379863</v>
      </c>
      <c r="H13" s="45">
        <f>'L4'!$H$10</f>
        <v>1674.41</v>
      </c>
      <c r="I13" s="45">
        <f>GEW!$E$12+($F13-GEW!$E$12)*SUM(Fasering!$D$5)</f>
        <v>1786.2247433333332</v>
      </c>
      <c r="J13" s="45">
        <f>GEW!$E$12+($F13-GEW!$E$12)*SUM(Fasering!$D$5:$D$6)</f>
        <v>2229.4329748809882</v>
      </c>
      <c r="K13" s="45">
        <f>GEW!$E$12+($F13-GEW!$E$12)*SUM(Fasering!$D$5:$D$7)</f>
        <v>2483.7289141317042</v>
      </c>
      <c r="L13" s="45">
        <f>GEW!$E$12+($F13-GEW!$E$12)*SUM(Fasering!$D$5:$D$8)</f>
        <v>2738.0248533824201</v>
      </c>
      <c r="M13" s="45">
        <f>GEW!$E$12+($F13-GEW!$E$12)*SUM(Fasering!$D$5:$D$9)</f>
        <v>2992.3207926331361</v>
      </c>
      <c r="N13" s="45">
        <f>GEW!$E$12+($F13-GEW!$E$12)*SUM(Fasering!$D$5:$D$10)</f>
        <v>3246.0450715826173</v>
      </c>
      <c r="O13" s="75">
        <f>GEW!$E$12+($F13-GEW!$E$12)*SUM(Fasering!$D$5:$D$11)</f>
        <v>3500.3410108333328</v>
      </c>
      <c r="P13" s="125">
        <f t="shared" si="4"/>
        <v>0</v>
      </c>
      <c r="Q13" s="127">
        <f t="shared" si="5"/>
        <v>0</v>
      </c>
      <c r="R13" s="45">
        <f>$P13*SUM(Fasering!$D$5)</f>
        <v>0</v>
      </c>
      <c r="S13" s="45">
        <f>$P13*SUM(Fasering!$D$5:$D$6)</f>
        <v>0</v>
      </c>
      <c r="T13" s="45">
        <f>$P13*SUM(Fasering!$D$5:$D$7)</f>
        <v>0</v>
      </c>
      <c r="U13" s="45">
        <f>$P13*SUM(Fasering!$D$5:$D$8)</f>
        <v>0</v>
      </c>
      <c r="V13" s="45">
        <f>$P13*SUM(Fasering!$D$5:$D$9)</f>
        <v>0</v>
      </c>
      <c r="W13" s="45">
        <f>$P13*SUM(Fasering!$D$5:$D$10)</f>
        <v>0</v>
      </c>
      <c r="X13" s="75">
        <f>$P13*SUM(Fasering!$D$5:$D$11)</f>
        <v>0</v>
      </c>
      <c r="Y13" s="125">
        <f t="shared" si="6"/>
        <v>0</v>
      </c>
      <c r="Z13" s="127">
        <f t="shared" si="7"/>
        <v>0</v>
      </c>
      <c r="AA13" s="74">
        <f>$Y13*SUM(Fasering!$D$5)</f>
        <v>0</v>
      </c>
      <c r="AB13" s="45">
        <f>$Y13*SUM(Fasering!$D$5:$D$6)</f>
        <v>0</v>
      </c>
      <c r="AC13" s="45">
        <f>$Y13*SUM(Fasering!$D$5:$D$7)</f>
        <v>0</v>
      </c>
      <c r="AD13" s="45">
        <f>$Y13*SUM(Fasering!$D$5:$D$8)</f>
        <v>0</v>
      </c>
      <c r="AE13" s="45">
        <f>$Y13*SUM(Fasering!$D$5:$D$9)</f>
        <v>0</v>
      </c>
      <c r="AF13" s="45">
        <f>$Y13*SUM(Fasering!$D$5:$D$10)</f>
        <v>0</v>
      </c>
      <c r="AG13" s="75">
        <f>$Y13*SUM(Fasering!$D$5:$D$11)</f>
        <v>0</v>
      </c>
      <c r="AH13" s="5">
        <f>($AK$2+(I13+R13)*12*7.57%)*SUM(Fasering!$D$5)</f>
        <v>0</v>
      </c>
      <c r="AI13" s="9">
        <f>($AK$2+(J13+S13)*12*7.57%)*SUM(Fasering!$D$5:$D$6)</f>
        <v>557.03072189571549</v>
      </c>
      <c r="AJ13" s="9">
        <f>($AK$2+(K13+T13)*12*7.57%)*SUM(Fasering!$D$5:$D$7)</f>
        <v>970.63262208485207</v>
      </c>
      <c r="AK13" s="9">
        <f>($AK$2+(L13+U13)*12*7.57%)*SUM(Fasering!$D$5:$D$8)</f>
        <v>1452.7747739813967</v>
      </c>
      <c r="AL13" s="9">
        <f>($AK$2+(M13+V13)*12*7.57%)*SUM(Fasering!$D$5:$D$9)</f>
        <v>2003.4571775853497</v>
      </c>
      <c r="AM13" s="9">
        <f>($AK$2+(N13+W13)*12*7.57%)*SUM(Fasering!$D$5:$D$10)</f>
        <v>2621.2109465246899</v>
      </c>
      <c r="AN13" s="86">
        <f>($AK$2+(O13+X13)*12*7.57%)*SUM(Fasering!$D$5:$D$11)</f>
        <v>3308.8197742409993</v>
      </c>
      <c r="AO13" s="5">
        <f>($AK$2+(I13+AA13)*12*7.57%)*SUM(Fasering!$D$5)</f>
        <v>0</v>
      </c>
      <c r="AP13" s="9">
        <f>($AK$2+(J13+AB13)*12*7.57%)*SUM(Fasering!$D$5:$D$6)</f>
        <v>557.03072189571549</v>
      </c>
      <c r="AQ13" s="9">
        <f>($AK$2+(K13+AC13)*12*7.57%)*SUM(Fasering!$D$5:$D$7)</f>
        <v>970.63262208485207</v>
      </c>
      <c r="AR13" s="9">
        <f>($AK$2+(L13+AD13)*12*7.57%)*SUM(Fasering!$D$5:$D$8)</f>
        <v>1452.7747739813967</v>
      </c>
      <c r="AS13" s="9">
        <f>($AK$2+(M13+AE13)*12*7.57%)*SUM(Fasering!$D$5:$D$9)</f>
        <v>2003.4571775853497</v>
      </c>
      <c r="AT13" s="9">
        <f>($AK$2+(N13+AF13)*12*7.57%)*SUM(Fasering!$D$5:$D$10)</f>
        <v>2621.2109465246899</v>
      </c>
      <c r="AU13" s="86">
        <f>($AK$2+(O13+AG13)*12*7.57%)*SUM(Fasering!$D$5:$D$11)</f>
        <v>3308.8197742409993</v>
      </c>
    </row>
    <row r="14" spans="1:47" x14ac:dyDescent="0.3">
      <c r="A14" s="32">
        <f t="shared" si="8"/>
        <v>6</v>
      </c>
      <c r="B14" s="125">
        <v>31833.34</v>
      </c>
      <c r="C14" s="126"/>
      <c r="D14" s="125">
        <f t="shared" si="0"/>
        <v>42004.092129999997</v>
      </c>
      <c r="E14" s="127">
        <f t="shared" si="1"/>
        <v>1041.2542453005585</v>
      </c>
      <c r="F14" s="125">
        <f t="shared" si="2"/>
        <v>3500.3410108333328</v>
      </c>
      <c r="G14" s="127">
        <f t="shared" si="3"/>
        <v>86.771187108379863</v>
      </c>
      <c r="H14" s="45">
        <f>'L4'!$H$10</f>
        <v>1674.41</v>
      </c>
      <c r="I14" s="45">
        <f>GEW!$E$12+($F14-GEW!$E$12)*SUM(Fasering!$D$5)</f>
        <v>1786.2247433333332</v>
      </c>
      <c r="J14" s="45">
        <f>GEW!$E$12+($F14-GEW!$E$12)*SUM(Fasering!$D$5:$D$6)</f>
        <v>2229.4329748809882</v>
      </c>
      <c r="K14" s="45">
        <f>GEW!$E$12+($F14-GEW!$E$12)*SUM(Fasering!$D$5:$D$7)</f>
        <v>2483.7289141317042</v>
      </c>
      <c r="L14" s="45">
        <f>GEW!$E$12+($F14-GEW!$E$12)*SUM(Fasering!$D$5:$D$8)</f>
        <v>2738.0248533824201</v>
      </c>
      <c r="M14" s="45">
        <f>GEW!$E$12+($F14-GEW!$E$12)*SUM(Fasering!$D$5:$D$9)</f>
        <v>2992.3207926331361</v>
      </c>
      <c r="N14" s="45">
        <f>GEW!$E$12+($F14-GEW!$E$12)*SUM(Fasering!$D$5:$D$10)</f>
        <v>3246.0450715826173</v>
      </c>
      <c r="O14" s="75">
        <f>GEW!$E$12+($F14-GEW!$E$12)*SUM(Fasering!$D$5:$D$11)</f>
        <v>3500.3410108333328</v>
      </c>
      <c r="P14" s="125">
        <f t="shared" si="4"/>
        <v>0</v>
      </c>
      <c r="Q14" s="127">
        <f t="shared" si="5"/>
        <v>0</v>
      </c>
      <c r="R14" s="45">
        <f>$P14*SUM(Fasering!$D$5)</f>
        <v>0</v>
      </c>
      <c r="S14" s="45">
        <f>$P14*SUM(Fasering!$D$5:$D$6)</f>
        <v>0</v>
      </c>
      <c r="T14" s="45">
        <f>$P14*SUM(Fasering!$D$5:$D$7)</f>
        <v>0</v>
      </c>
      <c r="U14" s="45">
        <f>$P14*SUM(Fasering!$D$5:$D$8)</f>
        <v>0</v>
      </c>
      <c r="V14" s="45">
        <f>$P14*SUM(Fasering!$D$5:$D$9)</f>
        <v>0</v>
      </c>
      <c r="W14" s="45">
        <f>$P14*SUM(Fasering!$D$5:$D$10)</f>
        <v>0</v>
      </c>
      <c r="X14" s="75">
        <f>$P14*SUM(Fasering!$D$5:$D$11)</f>
        <v>0</v>
      </c>
      <c r="Y14" s="125">
        <f t="shared" si="6"/>
        <v>0</v>
      </c>
      <c r="Z14" s="127">
        <f t="shared" si="7"/>
        <v>0</v>
      </c>
      <c r="AA14" s="74">
        <f>$Y14*SUM(Fasering!$D$5)</f>
        <v>0</v>
      </c>
      <c r="AB14" s="45">
        <f>$Y14*SUM(Fasering!$D$5:$D$6)</f>
        <v>0</v>
      </c>
      <c r="AC14" s="45">
        <f>$Y14*SUM(Fasering!$D$5:$D$7)</f>
        <v>0</v>
      </c>
      <c r="AD14" s="45">
        <f>$Y14*SUM(Fasering!$D$5:$D$8)</f>
        <v>0</v>
      </c>
      <c r="AE14" s="45">
        <f>$Y14*SUM(Fasering!$D$5:$D$9)</f>
        <v>0</v>
      </c>
      <c r="AF14" s="45">
        <f>$Y14*SUM(Fasering!$D$5:$D$10)</f>
        <v>0</v>
      </c>
      <c r="AG14" s="75">
        <f>$Y14*SUM(Fasering!$D$5:$D$11)</f>
        <v>0</v>
      </c>
      <c r="AH14" s="5">
        <f>($AK$2+(I14+R14)*12*7.57%)*SUM(Fasering!$D$5)</f>
        <v>0</v>
      </c>
      <c r="AI14" s="9">
        <f>($AK$2+(J14+S14)*12*7.57%)*SUM(Fasering!$D$5:$D$6)</f>
        <v>557.03072189571549</v>
      </c>
      <c r="AJ14" s="9">
        <f>($AK$2+(K14+T14)*12*7.57%)*SUM(Fasering!$D$5:$D$7)</f>
        <v>970.63262208485207</v>
      </c>
      <c r="AK14" s="9">
        <f>($AK$2+(L14+U14)*12*7.57%)*SUM(Fasering!$D$5:$D$8)</f>
        <v>1452.7747739813967</v>
      </c>
      <c r="AL14" s="9">
        <f>($AK$2+(M14+V14)*12*7.57%)*SUM(Fasering!$D$5:$D$9)</f>
        <v>2003.4571775853497</v>
      </c>
      <c r="AM14" s="9">
        <f>($AK$2+(N14+W14)*12*7.57%)*SUM(Fasering!$D$5:$D$10)</f>
        <v>2621.2109465246899</v>
      </c>
      <c r="AN14" s="86">
        <f>($AK$2+(O14+X14)*12*7.57%)*SUM(Fasering!$D$5:$D$11)</f>
        <v>3308.8197742409993</v>
      </c>
      <c r="AO14" s="5">
        <f>($AK$2+(I14+AA14)*12*7.57%)*SUM(Fasering!$D$5)</f>
        <v>0</v>
      </c>
      <c r="AP14" s="9">
        <f>($AK$2+(J14+AB14)*12*7.57%)*SUM(Fasering!$D$5:$D$6)</f>
        <v>557.03072189571549</v>
      </c>
      <c r="AQ14" s="9">
        <f>($AK$2+(K14+AC14)*12*7.57%)*SUM(Fasering!$D$5:$D$7)</f>
        <v>970.63262208485207</v>
      </c>
      <c r="AR14" s="9">
        <f>($AK$2+(L14+AD14)*12*7.57%)*SUM(Fasering!$D$5:$D$8)</f>
        <v>1452.7747739813967</v>
      </c>
      <c r="AS14" s="9">
        <f>($AK$2+(M14+AE14)*12*7.57%)*SUM(Fasering!$D$5:$D$9)</f>
        <v>2003.4571775853497</v>
      </c>
      <c r="AT14" s="9">
        <f>($AK$2+(N14+AF14)*12*7.57%)*SUM(Fasering!$D$5:$D$10)</f>
        <v>2621.2109465246899</v>
      </c>
      <c r="AU14" s="86">
        <f>($AK$2+(O14+AG14)*12*7.57%)*SUM(Fasering!$D$5:$D$11)</f>
        <v>3308.8197742409993</v>
      </c>
    </row>
    <row r="15" spans="1:47" x14ac:dyDescent="0.3">
      <c r="A15" s="32">
        <f t="shared" si="8"/>
        <v>7</v>
      </c>
      <c r="B15" s="125">
        <v>33139.31</v>
      </c>
      <c r="C15" s="126"/>
      <c r="D15" s="125">
        <f t="shared" si="0"/>
        <v>43727.319544999991</v>
      </c>
      <c r="E15" s="127">
        <f t="shared" si="1"/>
        <v>1083.9719370895812</v>
      </c>
      <c r="F15" s="125">
        <f t="shared" si="2"/>
        <v>3643.9432954166664</v>
      </c>
      <c r="G15" s="127">
        <f t="shared" si="3"/>
        <v>90.330994757465106</v>
      </c>
      <c r="H15" s="45">
        <f>'L4'!$H$10</f>
        <v>1674.41</v>
      </c>
      <c r="I15" s="45">
        <f>GEW!$E$12+($F15-GEW!$E$12)*SUM(Fasering!$D$5)</f>
        <v>1786.2247433333332</v>
      </c>
      <c r="J15" s="45">
        <f>GEW!$E$12+($F15-GEW!$E$12)*SUM(Fasering!$D$5:$D$6)</f>
        <v>2266.5633118383571</v>
      </c>
      <c r="K15" s="45">
        <f>GEW!$E$12+($F15-GEW!$E$12)*SUM(Fasering!$D$5:$D$7)</f>
        <v>2542.1632189289721</v>
      </c>
      <c r="L15" s="45">
        <f>GEW!$E$12+($F15-GEW!$E$12)*SUM(Fasering!$D$5:$D$8)</f>
        <v>2817.7631260195867</v>
      </c>
      <c r="M15" s="45">
        <f>GEW!$E$12+($F15-GEW!$E$12)*SUM(Fasering!$D$5:$D$9)</f>
        <v>3093.3630331102013</v>
      </c>
      <c r="N15" s="45">
        <f>GEW!$E$12+($F15-GEW!$E$12)*SUM(Fasering!$D$5:$D$10)</f>
        <v>3368.3433883260518</v>
      </c>
      <c r="O15" s="75">
        <f>GEW!$E$12+($F15-GEW!$E$12)*SUM(Fasering!$D$5:$D$11)</f>
        <v>3643.9432954166664</v>
      </c>
      <c r="P15" s="125">
        <f t="shared" si="4"/>
        <v>0</v>
      </c>
      <c r="Q15" s="127">
        <f t="shared" si="5"/>
        <v>0</v>
      </c>
      <c r="R15" s="45">
        <f>$P15*SUM(Fasering!$D$5)</f>
        <v>0</v>
      </c>
      <c r="S15" s="45">
        <f>$P15*SUM(Fasering!$D$5:$D$6)</f>
        <v>0</v>
      </c>
      <c r="T15" s="45">
        <f>$P15*SUM(Fasering!$D$5:$D$7)</f>
        <v>0</v>
      </c>
      <c r="U15" s="45">
        <f>$P15*SUM(Fasering!$D$5:$D$8)</f>
        <v>0</v>
      </c>
      <c r="V15" s="45">
        <f>$P15*SUM(Fasering!$D$5:$D$9)</f>
        <v>0</v>
      </c>
      <c r="W15" s="45">
        <f>$P15*SUM(Fasering!$D$5:$D$10)</f>
        <v>0</v>
      </c>
      <c r="X15" s="75">
        <f>$P15*SUM(Fasering!$D$5:$D$11)</f>
        <v>0</v>
      </c>
      <c r="Y15" s="125">
        <f t="shared" si="6"/>
        <v>0</v>
      </c>
      <c r="Z15" s="127">
        <f t="shared" si="7"/>
        <v>0</v>
      </c>
      <c r="AA15" s="74">
        <f>$Y15*SUM(Fasering!$D$5)</f>
        <v>0</v>
      </c>
      <c r="AB15" s="45">
        <f>$Y15*SUM(Fasering!$D$5:$D$6)</f>
        <v>0</v>
      </c>
      <c r="AC15" s="45">
        <f>$Y15*SUM(Fasering!$D$5:$D$7)</f>
        <v>0</v>
      </c>
      <c r="AD15" s="45">
        <f>$Y15*SUM(Fasering!$D$5:$D$8)</f>
        <v>0</v>
      </c>
      <c r="AE15" s="45">
        <f>$Y15*SUM(Fasering!$D$5:$D$9)</f>
        <v>0</v>
      </c>
      <c r="AF15" s="45">
        <f>$Y15*SUM(Fasering!$D$5:$D$10)</f>
        <v>0</v>
      </c>
      <c r="AG15" s="75">
        <f>$Y15*SUM(Fasering!$D$5:$D$11)</f>
        <v>0</v>
      </c>
      <c r="AH15" s="5">
        <f>($AK$2+(I15+R15)*12*7.57%)*SUM(Fasering!$D$5)</f>
        <v>0</v>
      </c>
      <c r="AI15" s="9">
        <f>($AK$2+(J15+S15)*12*7.57%)*SUM(Fasering!$D$5:$D$6)</f>
        <v>565.75186790042119</v>
      </c>
      <c r="AJ15" s="9">
        <f>($AK$2+(K15+T15)*12*7.57%)*SUM(Fasering!$D$5:$D$7)</f>
        <v>992.23251208266049</v>
      </c>
      <c r="AK15" s="9">
        <f>($AK$2+(L15+U15)*12*7.57%)*SUM(Fasering!$D$5:$D$8)</f>
        <v>1492.9954552988029</v>
      </c>
      <c r="AL15" s="9">
        <f>($AK$2+(M15+V15)*12*7.57%)*SUM(Fasering!$D$5:$D$9)</f>
        <v>2068.0406975488486</v>
      </c>
      <c r="AM15" s="9">
        <f>($AK$2+(N15+W15)*12*7.57%)*SUM(Fasering!$D$5:$D$10)</f>
        <v>2715.8252367319096</v>
      </c>
      <c r="AN15" s="86">
        <f>($AK$2+(O15+X15)*12*7.57%)*SUM(Fasering!$D$5:$D$11)</f>
        <v>3439.2680895564999</v>
      </c>
      <c r="AO15" s="5">
        <f>($AK$2+(I15+AA15)*12*7.57%)*SUM(Fasering!$D$5)</f>
        <v>0</v>
      </c>
      <c r="AP15" s="9">
        <f>($AK$2+(J15+AB15)*12*7.57%)*SUM(Fasering!$D$5:$D$6)</f>
        <v>565.75186790042119</v>
      </c>
      <c r="AQ15" s="9">
        <f>($AK$2+(K15+AC15)*12*7.57%)*SUM(Fasering!$D$5:$D$7)</f>
        <v>992.23251208266049</v>
      </c>
      <c r="AR15" s="9">
        <f>($AK$2+(L15+AD15)*12*7.57%)*SUM(Fasering!$D$5:$D$8)</f>
        <v>1492.9954552988029</v>
      </c>
      <c r="AS15" s="9">
        <f>($AK$2+(M15+AE15)*12*7.57%)*SUM(Fasering!$D$5:$D$9)</f>
        <v>2068.0406975488486</v>
      </c>
      <c r="AT15" s="9">
        <f>($AK$2+(N15+AF15)*12*7.57%)*SUM(Fasering!$D$5:$D$10)</f>
        <v>2715.8252367319096</v>
      </c>
      <c r="AU15" s="86">
        <f>($AK$2+(O15+AG15)*12*7.57%)*SUM(Fasering!$D$5:$D$11)</f>
        <v>3439.2680895564999</v>
      </c>
    </row>
    <row r="16" spans="1:47" x14ac:dyDescent="0.3">
      <c r="A16" s="32">
        <f t="shared" si="8"/>
        <v>8</v>
      </c>
      <c r="B16" s="125">
        <v>33139.31</v>
      </c>
      <c r="C16" s="126"/>
      <c r="D16" s="125">
        <f t="shared" si="0"/>
        <v>43727.319544999991</v>
      </c>
      <c r="E16" s="127">
        <f t="shared" si="1"/>
        <v>1083.9719370895812</v>
      </c>
      <c r="F16" s="125">
        <f t="shared" si="2"/>
        <v>3643.9432954166664</v>
      </c>
      <c r="G16" s="127">
        <f t="shared" si="3"/>
        <v>90.330994757465106</v>
      </c>
      <c r="H16" s="45">
        <f>'L4'!$H$10</f>
        <v>1674.41</v>
      </c>
      <c r="I16" s="45">
        <f>GEW!$E$12+($F16-GEW!$E$12)*SUM(Fasering!$D$5)</f>
        <v>1786.2247433333332</v>
      </c>
      <c r="J16" s="45">
        <f>GEW!$E$12+($F16-GEW!$E$12)*SUM(Fasering!$D$5:$D$6)</f>
        <v>2266.5633118383571</v>
      </c>
      <c r="K16" s="45">
        <f>GEW!$E$12+($F16-GEW!$E$12)*SUM(Fasering!$D$5:$D$7)</f>
        <v>2542.1632189289721</v>
      </c>
      <c r="L16" s="45">
        <f>GEW!$E$12+($F16-GEW!$E$12)*SUM(Fasering!$D$5:$D$8)</f>
        <v>2817.7631260195867</v>
      </c>
      <c r="M16" s="45">
        <f>GEW!$E$12+($F16-GEW!$E$12)*SUM(Fasering!$D$5:$D$9)</f>
        <v>3093.3630331102013</v>
      </c>
      <c r="N16" s="45">
        <f>GEW!$E$12+($F16-GEW!$E$12)*SUM(Fasering!$D$5:$D$10)</f>
        <v>3368.3433883260518</v>
      </c>
      <c r="O16" s="75">
        <f>GEW!$E$12+($F16-GEW!$E$12)*SUM(Fasering!$D$5:$D$11)</f>
        <v>3643.9432954166664</v>
      </c>
      <c r="P16" s="125">
        <f t="shared" si="4"/>
        <v>0</v>
      </c>
      <c r="Q16" s="127">
        <f t="shared" si="5"/>
        <v>0</v>
      </c>
      <c r="R16" s="45">
        <f>$P16*SUM(Fasering!$D$5)</f>
        <v>0</v>
      </c>
      <c r="S16" s="45">
        <f>$P16*SUM(Fasering!$D$5:$D$6)</f>
        <v>0</v>
      </c>
      <c r="T16" s="45">
        <f>$P16*SUM(Fasering!$D$5:$D$7)</f>
        <v>0</v>
      </c>
      <c r="U16" s="45">
        <f>$P16*SUM(Fasering!$D$5:$D$8)</f>
        <v>0</v>
      </c>
      <c r="V16" s="45">
        <f>$P16*SUM(Fasering!$D$5:$D$9)</f>
        <v>0</v>
      </c>
      <c r="W16" s="45">
        <f>$P16*SUM(Fasering!$D$5:$D$10)</f>
        <v>0</v>
      </c>
      <c r="X16" s="75">
        <f>$P16*SUM(Fasering!$D$5:$D$11)</f>
        <v>0</v>
      </c>
      <c r="Y16" s="125">
        <f t="shared" si="6"/>
        <v>0</v>
      </c>
      <c r="Z16" s="127">
        <f t="shared" si="7"/>
        <v>0</v>
      </c>
      <c r="AA16" s="74">
        <f>$Y16*SUM(Fasering!$D$5)</f>
        <v>0</v>
      </c>
      <c r="AB16" s="45">
        <f>$Y16*SUM(Fasering!$D$5:$D$6)</f>
        <v>0</v>
      </c>
      <c r="AC16" s="45">
        <f>$Y16*SUM(Fasering!$D$5:$D$7)</f>
        <v>0</v>
      </c>
      <c r="AD16" s="45">
        <f>$Y16*SUM(Fasering!$D$5:$D$8)</f>
        <v>0</v>
      </c>
      <c r="AE16" s="45">
        <f>$Y16*SUM(Fasering!$D$5:$D$9)</f>
        <v>0</v>
      </c>
      <c r="AF16" s="45">
        <f>$Y16*SUM(Fasering!$D$5:$D$10)</f>
        <v>0</v>
      </c>
      <c r="AG16" s="75">
        <f>$Y16*SUM(Fasering!$D$5:$D$11)</f>
        <v>0</v>
      </c>
      <c r="AH16" s="5">
        <f>($AK$2+(I16+R16)*12*7.57%)*SUM(Fasering!$D$5)</f>
        <v>0</v>
      </c>
      <c r="AI16" s="9">
        <f>($AK$2+(J16+S16)*12*7.57%)*SUM(Fasering!$D$5:$D$6)</f>
        <v>565.75186790042119</v>
      </c>
      <c r="AJ16" s="9">
        <f>($AK$2+(K16+T16)*12*7.57%)*SUM(Fasering!$D$5:$D$7)</f>
        <v>992.23251208266049</v>
      </c>
      <c r="AK16" s="9">
        <f>($AK$2+(L16+U16)*12*7.57%)*SUM(Fasering!$D$5:$D$8)</f>
        <v>1492.9954552988029</v>
      </c>
      <c r="AL16" s="9">
        <f>($AK$2+(M16+V16)*12*7.57%)*SUM(Fasering!$D$5:$D$9)</f>
        <v>2068.0406975488486</v>
      </c>
      <c r="AM16" s="9">
        <f>($AK$2+(N16+W16)*12*7.57%)*SUM(Fasering!$D$5:$D$10)</f>
        <v>2715.8252367319096</v>
      </c>
      <c r="AN16" s="86">
        <f>($AK$2+(O16+X16)*12*7.57%)*SUM(Fasering!$D$5:$D$11)</f>
        <v>3439.2680895564999</v>
      </c>
      <c r="AO16" s="5">
        <f>($AK$2+(I16+AA16)*12*7.57%)*SUM(Fasering!$D$5)</f>
        <v>0</v>
      </c>
      <c r="AP16" s="9">
        <f>($AK$2+(J16+AB16)*12*7.57%)*SUM(Fasering!$D$5:$D$6)</f>
        <v>565.75186790042119</v>
      </c>
      <c r="AQ16" s="9">
        <f>($AK$2+(K16+AC16)*12*7.57%)*SUM(Fasering!$D$5:$D$7)</f>
        <v>992.23251208266049</v>
      </c>
      <c r="AR16" s="9">
        <f>($AK$2+(L16+AD16)*12*7.57%)*SUM(Fasering!$D$5:$D$8)</f>
        <v>1492.9954552988029</v>
      </c>
      <c r="AS16" s="9">
        <f>($AK$2+(M16+AE16)*12*7.57%)*SUM(Fasering!$D$5:$D$9)</f>
        <v>2068.0406975488486</v>
      </c>
      <c r="AT16" s="9">
        <f>($AK$2+(N16+AF16)*12*7.57%)*SUM(Fasering!$D$5:$D$10)</f>
        <v>2715.8252367319096</v>
      </c>
      <c r="AU16" s="86">
        <f>($AK$2+(O16+AG16)*12*7.57%)*SUM(Fasering!$D$5:$D$11)</f>
        <v>3439.2680895564999</v>
      </c>
    </row>
    <row r="17" spans="1:47" x14ac:dyDescent="0.3">
      <c r="A17" s="32">
        <f t="shared" si="8"/>
        <v>9</v>
      </c>
      <c r="B17" s="125">
        <v>34445.31</v>
      </c>
      <c r="C17" s="126"/>
      <c r="D17" s="125">
        <f t="shared" si="0"/>
        <v>45450.586544999991</v>
      </c>
      <c r="E17" s="127">
        <f t="shared" si="1"/>
        <v>1126.6906101651216</v>
      </c>
      <c r="F17" s="125">
        <f t="shared" si="2"/>
        <v>3787.5488787499994</v>
      </c>
      <c r="G17" s="127">
        <f t="shared" si="3"/>
        <v>93.890884180426809</v>
      </c>
      <c r="H17" s="45">
        <f>'L4'!$H$10</f>
        <v>1674.41</v>
      </c>
      <c r="I17" s="45">
        <f>GEW!$E$12+($F17-GEW!$E$12)*SUM(Fasering!$D$5)</f>
        <v>1786.2247433333332</v>
      </c>
      <c r="J17" s="45">
        <f>GEW!$E$12+($F17-GEW!$E$12)*SUM(Fasering!$D$5:$D$6)</f>
        <v>2303.6945017327066</v>
      </c>
      <c r="K17" s="45">
        <f>GEW!$E$12+($F17-GEW!$E$12)*SUM(Fasering!$D$5:$D$7)</f>
        <v>2600.5988660458515</v>
      </c>
      <c r="L17" s="45">
        <f>GEW!$E$12+($F17-GEW!$E$12)*SUM(Fasering!$D$5:$D$8)</f>
        <v>2897.5032303589969</v>
      </c>
      <c r="M17" s="45">
        <f>GEW!$E$12+($F17-GEW!$E$12)*SUM(Fasering!$D$5:$D$9)</f>
        <v>3194.4075946721414</v>
      </c>
      <c r="N17" s="45">
        <f>GEW!$E$12+($F17-GEW!$E$12)*SUM(Fasering!$D$5:$D$10)</f>
        <v>3490.6445144368545</v>
      </c>
      <c r="O17" s="75">
        <f>GEW!$E$12+($F17-GEW!$E$12)*SUM(Fasering!$D$5:$D$11)</f>
        <v>3787.5488787499994</v>
      </c>
      <c r="P17" s="125">
        <f t="shared" si="4"/>
        <v>0</v>
      </c>
      <c r="Q17" s="127">
        <f t="shared" si="5"/>
        <v>0</v>
      </c>
      <c r="R17" s="45">
        <f>$P17*SUM(Fasering!$D$5)</f>
        <v>0</v>
      </c>
      <c r="S17" s="45">
        <f>$P17*SUM(Fasering!$D$5:$D$6)</f>
        <v>0</v>
      </c>
      <c r="T17" s="45">
        <f>$P17*SUM(Fasering!$D$5:$D$7)</f>
        <v>0</v>
      </c>
      <c r="U17" s="45">
        <f>$P17*SUM(Fasering!$D$5:$D$8)</f>
        <v>0</v>
      </c>
      <c r="V17" s="45">
        <f>$P17*SUM(Fasering!$D$5:$D$9)</f>
        <v>0</v>
      </c>
      <c r="W17" s="45">
        <f>$P17*SUM(Fasering!$D$5:$D$10)</f>
        <v>0</v>
      </c>
      <c r="X17" s="75">
        <f>$P17*SUM(Fasering!$D$5:$D$11)</f>
        <v>0</v>
      </c>
      <c r="Y17" s="125">
        <f t="shared" si="6"/>
        <v>0</v>
      </c>
      <c r="Z17" s="127">
        <f t="shared" si="7"/>
        <v>0</v>
      </c>
      <c r="AA17" s="74">
        <f>$Y17*SUM(Fasering!$D$5)</f>
        <v>0</v>
      </c>
      <c r="AB17" s="45">
        <f>$Y17*SUM(Fasering!$D$5:$D$6)</f>
        <v>0</v>
      </c>
      <c r="AC17" s="45">
        <f>$Y17*SUM(Fasering!$D$5:$D$7)</f>
        <v>0</v>
      </c>
      <c r="AD17" s="45">
        <f>$Y17*SUM(Fasering!$D$5:$D$8)</f>
        <v>0</v>
      </c>
      <c r="AE17" s="45">
        <f>$Y17*SUM(Fasering!$D$5:$D$9)</f>
        <v>0</v>
      </c>
      <c r="AF17" s="45">
        <f>$Y17*SUM(Fasering!$D$5:$D$10)</f>
        <v>0</v>
      </c>
      <c r="AG17" s="75">
        <f>$Y17*SUM(Fasering!$D$5:$D$11)</f>
        <v>0</v>
      </c>
      <c r="AH17" s="5">
        <f>($AK$2+(I17+R17)*12*7.57%)*SUM(Fasering!$D$5)</f>
        <v>0</v>
      </c>
      <c r="AI17" s="9">
        <f>($AK$2+(J17+S17)*12*7.57%)*SUM(Fasering!$D$5:$D$6)</f>
        <v>574.47321424233212</v>
      </c>
      <c r="AJ17" s="9">
        <f>($AK$2+(K17+T17)*12*7.57%)*SUM(Fasering!$D$5:$D$7)</f>
        <v>1013.8328982608554</v>
      </c>
      <c r="AK17" s="9">
        <f>($AK$2+(L17+U17)*12*7.57%)*SUM(Fasering!$D$5:$D$8)</f>
        <v>1533.2170605428225</v>
      </c>
      <c r="AL17" s="9">
        <f>($AK$2+(M17+V17)*12*7.57%)*SUM(Fasering!$D$5:$D$9)</f>
        <v>2132.6257010882332</v>
      </c>
      <c r="AM17" s="9">
        <f>($AK$2+(N17+W17)*12*7.57%)*SUM(Fasering!$D$5:$D$10)</f>
        <v>2810.4417003647859</v>
      </c>
      <c r="AN17" s="86">
        <f>($AK$2+(O17+X17)*12*7.57%)*SUM(Fasering!$D$5:$D$11)</f>
        <v>3569.7194014564998</v>
      </c>
      <c r="AO17" s="5">
        <f>($AK$2+(I17+AA17)*12*7.57%)*SUM(Fasering!$D$5)</f>
        <v>0</v>
      </c>
      <c r="AP17" s="9">
        <f>($AK$2+(J17+AB17)*12*7.57%)*SUM(Fasering!$D$5:$D$6)</f>
        <v>574.47321424233212</v>
      </c>
      <c r="AQ17" s="9">
        <f>($AK$2+(K17+AC17)*12*7.57%)*SUM(Fasering!$D$5:$D$7)</f>
        <v>1013.8328982608554</v>
      </c>
      <c r="AR17" s="9">
        <f>($AK$2+(L17+AD17)*12*7.57%)*SUM(Fasering!$D$5:$D$8)</f>
        <v>1533.2170605428225</v>
      </c>
      <c r="AS17" s="9">
        <f>($AK$2+(M17+AE17)*12*7.57%)*SUM(Fasering!$D$5:$D$9)</f>
        <v>2132.6257010882332</v>
      </c>
      <c r="AT17" s="9">
        <f>($AK$2+(N17+AF17)*12*7.57%)*SUM(Fasering!$D$5:$D$10)</f>
        <v>2810.4417003647859</v>
      </c>
      <c r="AU17" s="86">
        <f>($AK$2+(O17+AG17)*12*7.57%)*SUM(Fasering!$D$5:$D$11)</f>
        <v>3569.7194014564998</v>
      </c>
    </row>
    <row r="18" spans="1:47" x14ac:dyDescent="0.3">
      <c r="A18" s="32">
        <f t="shared" si="8"/>
        <v>10</v>
      </c>
      <c r="B18" s="125">
        <v>34445.31</v>
      </c>
      <c r="C18" s="126"/>
      <c r="D18" s="125">
        <f t="shared" si="0"/>
        <v>45450.586544999991</v>
      </c>
      <c r="E18" s="127">
        <f t="shared" si="1"/>
        <v>1126.6906101651216</v>
      </c>
      <c r="F18" s="125">
        <f t="shared" si="2"/>
        <v>3787.5488787499994</v>
      </c>
      <c r="G18" s="127">
        <f t="shared" si="3"/>
        <v>93.890884180426809</v>
      </c>
      <c r="H18" s="45">
        <f>'L4'!$H$10</f>
        <v>1674.41</v>
      </c>
      <c r="I18" s="45">
        <f>GEW!$E$12+($F18-GEW!$E$12)*SUM(Fasering!$D$5)</f>
        <v>1786.2247433333332</v>
      </c>
      <c r="J18" s="45">
        <f>GEW!$E$12+($F18-GEW!$E$12)*SUM(Fasering!$D$5:$D$6)</f>
        <v>2303.6945017327066</v>
      </c>
      <c r="K18" s="45">
        <f>GEW!$E$12+($F18-GEW!$E$12)*SUM(Fasering!$D$5:$D$7)</f>
        <v>2600.5988660458515</v>
      </c>
      <c r="L18" s="45">
        <f>GEW!$E$12+($F18-GEW!$E$12)*SUM(Fasering!$D$5:$D$8)</f>
        <v>2897.5032303589969</v>
      </c>
      <c r="M18" s="45">
        <f>GEW!$E$12+($F18-GEW!$E$12)*SUM(Fasering!$D$5:$D$9)</f>
        <v>3194.4075946721414</v>
      </c>
      <c r="N18" s="45">
        <f>GEW!$E$12+($F18-GEW!$E$12)*SUM(Fasering!$D$5:$D$10)</f>
        <v>3490.6445144368545</v>
      </c>
      <c r="O18" s="75">
        <f>GEW!$E$12+($F18-GEW!$E$12)*SUM(Fasering!$D$5:$D$11)</f>
        <v>3787.5488787499994</v>
      </c>
      <c r="P18" s="125">
        <f t="shared" si="4"/>
        <v>0</v>
      </c>
      <c r="Q18" s="127">
        <f t="shared" si="5"/>
        <v>0</v>
      </c>
      <c r="R18" s="45">
        <f>$P18*SUM(Fasering!$D$5)</f>
        <v>0</v>
      </c>
      <c r="S18" s="45">
        <f>$P18*SUM(Fasering!$D$5:$D$6)</f>
        <v>0</v>
      </c>
      <c r="T18" s="45">
        <f>$P18*SUM(Fasering!$D$5:$D$7)</f>
        <v>0</v>
      </c>
      <c r="U18" s="45">
        <f>$P18*SUM(Fasering!$D$5:$D$8)</f>
        <v>0</v>
      </c>
      <c r="V18" s="45">
        <f>$P18*SUM(Fasering!$D$5:$D$9)</f>
        <v>0</v>
      </c>
      <c r="W18" s="45">
        <f>$P18*SUM(Fasering!$D$5:$D$10)</f>
        <v>0</v>
      </c>
      <c r="X18" s="75">
        <f>$P18*SUM(Fasering!$D$5:$D$11)</f>
        <v>0</v>
      </c>
      <c r="Y18" s="125">
        <f t="shared" si="6"/>
        <v>0</v>
      </c>
      <c r="Z18" s="127">
        <f t="shared" si="7"/>
        <v>0</v>
      </c>
      <c r="AA18" s="74">
        <f>$Y18*SUM(Fasering!$D$5)</f>
        <v>0</v>
      </c>
      <c r="AB18" s="45">
        <f>$Y18*SUM(Fasering!$D$5:$D$6)</f>
        <v>0</v>
      </c>
      <c r="AC18" s="45">
        <f>$Y18*SUM(Fasering!$D$5:$D$7)</f>
        <v>0</v>
      </c>
      <c r="AD18" s="45">
        <f>$Y18*SUM(Fasering!$D$5:$D$8)</f>
        <v>0</v>
      </c>
      <c r="AE18" s="45">
        <f>$Y18*SUM(Fasering!$D$5:$D$9)</f>
        <v>0</v>
      </c>
      <c r="AF18" s="45">
        <f>$Y18*SUM(Fasering!$D$5:$D$10)</f>
        <v>0</v>
      </c>
      <c r="AG18" s="75">
        <f>$Y18*SUM(Fasering!$D$5:$D$11)</f>
        <v>0</v>
      </c>
      <c r="AH18" s="5">
        <f>($AK$2+(I18+R18)*12*7.57%)*SUM(Fasering!$D$5)</f>
        <v>0</v>
      </c>
      <c r="AI18" s="9">
        <f>($AK$2+(J18+S18)*12*7.57%)*SUM(Fasering!$D$5:$D$6)</f>
        <v>574.47321424233212</v>
      </c>
      <c r="AJ18" s="9">
        <f>($AK$2+(K18+T18)*12*7.57%)*SUM(Fasering!$D$5:$D$7)</f>
        <v>1013.8328982608554</v>
      </c>
      <c r="AK18" s="9">
        <f>($AK$2+(L18+U18)*12*7.57%)*SUM(Fasering!$D$5:$D$8)</f>
        <v>1533.2170605428225</v>
      </c>
      <c r="AL18" s="9">
        <f>($AK$2+(M18+V18)*12*7.57%)*SUM(Fasering!$D$5:$D$9)</f>
        <v>2132.6257010882332</v>
      </c>
      <c r="AM18" s="9">
        <f>($AK$2+(N18+W18)*12*7.57%)*SUM(Fasering!$D$5:$D$10)</f>
        <v>2810.4417003647859</v>
      </c>
      <c r="AN18" s="86">
        <f>($AK$2+(O18+X18)*12*7.57%)*SUM(Fasering!$D$5:$D$11)</f>
        <v>3569.7194014564998</v>
      </c>
      <c r="AO18" s="5">
        <f>($AK$2+(I18+AA18)*12*7.57%)*SUM(Fasering!$D$5)</f>
        <v>0</v>
      </c>
      <c r="AP18" s="9">
        <f>($AK$2+(J18+AB18)*12*7.57%)*SUM(Fasering!$D$5:$D$6)</f>
        <v>574.47321424233212</v>
      </c>
      <c r="AQ18" s="9">
        <f>($AK$2+(K18+AC18)*12*7.57%)*SUM(Fasering!$D$5:$D$7)</f>
        <v>1013.8328982608554</v>
      </c>
      <c r="AR18" s="9">
        <f>($AK$2+(L18+AD18)*12*7.57%)*SUM(Fasering!$D$5:$D$8)</f>
        <v>1533.2170605428225</v>
      </c>
      <c r="AS18" s="9">
        <f>($AK$2+(M18+AE18)*12*7.57%)*SUM(Fasering!$D$5:$D$9)</f>
        <v>2132.6257010882332</v>
      </c>
      <c r="AT18" s="9">
        <f>($AK$2+(N18+AF18)*12*7.57%)*SUM(Fasering!$D$5:$D$10)</f>
        <v>2810.4417003647859</v>
      </c>
      <c r="AU18" s="86">
        <f>($AK$2+(O18+AG18)*12*7.57%)*SUM(Fasering!$D$5:$D$11)</f>
        <v>3569.7194014564998</v>
      </c>
    </row>
    <row r="19" spans="1:47" x14ac:dyDescent="0.3">
      <c r="A19" s="32">
        <f t="shared" si="8"/>
        <v>11</v>
      </c>
      <c r="B19" s="125">
        <v>36077.79</v>
      </c>
      <c r="C19" s="126"/>
      <c r="D19" s="125">
        <f t="shared" si="0"/>
        <v>47604.643904999997</v>
      </c>
      <c r="E19" s="127">
        <f t="shared" si="1"/>
        <v>1180.0882973185358</v>
      </c>
      <c r="F19" s="125">
        <f t="shared" si="2"/>
        <v>3967.0536587499996</v>
      </c>
      <c r="G19" s="127">
        <f t="shared" si="3"/>
        <v>98.340691443211298</v>
      </c>
      <c r="H19" s="45">
        <f>'L4'!$H$10</f>
        <v>1674.41</v>
      </c>
      <c r="I19" s="45">
        <f>GEW!$E$12+($F19-GEW!$E$12)*SUM(Fasering!$D$5)</f>
        <v>1786.2247433333332</v>
      </c>
      <c r="J19" s="45">
        <f>GEW!$E$12+($F19-GEW!$E$12)*SUM(Fasering!$D$5:$D$6)</f>
        <v>2350.1079204759899</v>
      </c>
      <c r="K19" s="45">
        <f>GEW!$E$12+($F19-GEW!$E$12)*SUM(Fasering!$D$5:$D$7)</f>
        <v>2673.64253006221</v>
      </c>
      <c r="L19" s="45">
        <f>GEW!$E$12+($F19-GEW!$E$12)*SUM(Fasering!$D$5:$D$8)</f>
        <v>2997.1771396484301</v>
      </c>
      <c r="M19" s="45">
        <f>GEW!$E$12+($F19-GEW!$E$12)*SUM(Fasering!$D$5:$D$9)</f>
        <v>3320.7117492346506</v>
      </c>
      <c r="N19" s="45">
        <f>GEW!$E$12+($F19-GEW!$E$12)*SUM(Fasering!$D$5:$D$10)</f>
        <v>3643.5190491637795</v>
      </c>
      <c r="O19" s="75">
        <f>GEW!$E$12+($F19-GEW!$E$12)*SUM(Fasering!$D$5:$D$11)</f>
        <v>3967.0536587499996</v>
      </c>
      <c r="P19" s="125">
        <f t="shared" si="4"/>
        <v>0</v>
      </c>
      <c r="Q19" s="127">
        <f t="shared" si="5"/>
        <v>0</v>
      </c>
      <c r="R19" s="45">
        <f>$P19*SUM(Fasering!$D$5)</f>
        <v>0</v>
      </c>
      <c r="S19" s="45">
        <f>$P19*SUM(Fasering!$D$5:$D$6)</f>
        <v>0</v>
      </c>
      <c r="T19" s="45">
        <f>$P19*SUM(Fasering!$D$5:$D$7)</f>
        <v>0</v>
      </c>
      <c r="U19" s="45">
        <f>$P19*SUM(Fasering!$D$5:$D$8)</f>
        <v>0</v>
      </c>
      <c r="V19" s="45">
        <f>$P19*SUM(Fasering!$D$5:$D$9)</f>
        <v>0</v>
      </c>
      <c r="W19" s="45">
        <f>$P19*SUM(Fasering!$D$5:$D$10)</f>
        <v>0</v>
      </c>
      <c r="X19" s="75">
        <f>$P19*SUM(Fasering!$D$5:$D$11)</f>
        <v>0</v>
      </c>
      <c r="Y19" s="125">
        <f t="shared" si="6"/>
        <v>0</v>
      </c>
      <c r="Z19" s="127">
        <f t="shared" si="7"/>
        <v>0</v>
      </c>
      <c r="AA19" s="74">
        <f>$Y19*SUM(Fasering!$D$5)</f>
        <v>0</v>
      </c>
      <c r="AB19" s="45">
        <f>$Y19*SUM(Fasering!$D$5:$D$6)</f>
        <v>0</v>
      </c>
      <c r="AC19" s="45">
        <f>$Y19*SUM(Fasering!$D$5:$D$7)</f>
        <v>0</v>
      </c>
      <c r="AD19" s="45">
        <f>$Y19*SUM(Fasering!$D$5:$D$8)</f>
        <v>0</v>
      </c>
      <c r="AE19" s="45">
        <f>$Y19*SUM(Fasering!$D$5:$D$9)</f>
        <v>0</v>
      </c>
      <c r="AF19" s="45">
        <f>$Y19*SUM(Fasering!$D$5:$D$10)</f>
        <v>0</v>
      </c>
      <c r="AG19" s="75">
        <f>$Y19*SUM(Fasering!$D$5:$D$11)</f>
        <v>0</v>
      </c>
      <c r="AH19" s="5">
        <f>($AK$2+(I19+R19)*12*7.57%)*SUM(Fasering!$D$5)</f>
        <v>0</v>
      </c>
      <c r="AI19" s="9">
        <f>($AK$2+(J19+S19)*12*7.57%)*SUM(Fasering!$D$5:$D$6)</f>
        <v>585.37476361158417</v>
      </c>
      <c r="AJ19" s="9">
        <f>($AK$2+(K19+T19)*12*7.57%)*SUM(Fasering!$D$5:$D$7)</f>
        <v>1040.8330501966748</v>
      </c>
      <c r="AK19" s="9">
        <f>($AK$2+(L19+U19)*12*7.57%)*SUM(Fasering!$D$5:$D$8)</f>
        <v>1583.4934511467716</v>
      </c>
      <c r="AL19" s="9">
        <f>($AK$2+(M19+V19)*12*7.57%)*SUM(Fasering!$D$5:$D$9)</f>
        <v>2213.3559664618742</v>
      </c>
      <c r="AM19" s="9">
        <f>($AK$2+(N19+W19)*12*7.57%)*SUM(Fasering!$D$5:$D$10)</f>
        <v>2928.7108309554446</v>
      </c>
      <c r="AN19" s="86">
        <f>($AK$2+(O19+X19)*12*7.57%)*SUM(Fasering!$D$5:$D$11)</f>
        <v>3732.7815436085002</v>
      </c>
      <c r="AO19" s="5">
        <f>($AK$2+(I19+AA19)*12*7.57%)*SUM(Fasering!$D$5)</f>
        <v>0</v>
      </c>
      <c r="AP19" s="9">
        <f>($AK$2+(J19+AB19)*12*7.57%)*SUM(Fasering!$D$5:$D$6)</f>
        <v>585.37476361158417</v>
      </c>
      <c r="AQ19" s="9">
        <f>($AK$2+(K19+AC19)*12*7.57%)*SUM(Fasering!$D$5:$D$7)</f>
        <v>1040.8330501966748</v>
      </c>
      <c r="AR19" s="9">
        <f>($AK$2+(L19+AD19)*12*7.57%)*SUM(Fasering!$D$5:$D$8)</f>
        <v>1583.4934511467716</v>
      </c>
      <c r="AS19" s="9">
        <f>($AK$2+(M19+AE19)*12*7.57%)*SUM(Fasering!$D$5:$D$9)</f>
        <v>2213.3559664618742</v>
      </c>
      <c r="AT19" s="9">
        <f>($AK$2+(N19+AF19)*12*7.57%)*SUM(Fasering!$D$5:$D$10)</f>
        <v>2928.7108309554446</v>
      </c>
      <c r="AU19" s="86">
        <f>($AK$2+(O19+AG19)*12*7.57%)*SUM(Fasering!$D$5:$D$11)</f>
        <v>3732.7815436085002</v>
      </c>
    </row>
    <row r="20" spans="1:47" x14ac:dyDescent="0.3">
      <c r="A20" s="32">
        <f t="shared" si="8"/>
        <v>12</v>
      </c>
      <c r="B20" s="125">
        <v>36077.79</v>
      </c>
      <c r="C20" s="126"/>
      <c r="D20" s="125">
        <f t="shared" si="0"/>
        <v>47604.643904999997</v>
      </c>
      <c r="E20" s="127">
        <f t="shared" si="1"/>
        <v>1180.0882973185358</v>
      </c>
      <c r="F20" s="125">
        <f t="shared" si="2"/>
        <v>3967.0536587499996</v>
      </c>
      <c r="G20" s="127">
        <f t="shared" si="3"/>
        <v>98.340691443211298</v>
      </c>
      <c r="H20" s="45">
        <f>'L4'!$H$10</f>
        <v>1674.41</v>
      </c>
      <c r="I20" s="45">
        <f>GEW!$E$12+($F20-GEW!$E$12)*SUM(Fasering!$D$5)</f>
        <v>1786.2247433333332</v>
      </c>
      <c r="J20" s="45">
        <f>GEW!$E$12+($F20-GEW!$E$12)*SUM(Fasering!$D$5:$D$6)</f>
        <v>2350.1079204759899</v>
      </c>
      <c r="K20" s="45">
        <f>GEW!$E$12+($F20-GEW!$E$12)*SUM(Fasering!$D$5:$D$7)</f>
        <v>2673.64253006221</v>
      </c>
      <c r="L20" s="45">
        <f>GEW!$E$12+($F20-GEW!$E$12)*SUM(Fasering!$D$5:$D$8)</f>
        <v>2997.1771396484301</v>
      </c>
      <c r="M20" s="45">
        <f>GEW!$E$12+($F20-GEW!$E$12)*SUM(Fasering!$D$5:$D$9)</f>
        <v>3320.7117492346506</v>
      </c>
      <c r="N20" s="45">
        <f>GEW!$E$12+($F20-GEW!$E$12)*SUM(Fasering!$D$5:$D$10)</f>
        <v>3643.5190491637795</v>
      </c>
      <c r="O20" s="75">
        <f>GEW!$E$12+($F20-GEW!$E$12)*SUM(Fasering!$D$5:$D$11)</f>
        <v>3967.0536587499996</v>
      </c>
      <c r="P20" s="125">
        <f t="shared" si="4"/>
        <v>0</v>
      </c>
      <c r="Q20" s="127">
        <f t="shared" si="5"/>
        <v>0</v>
      </c>
      <c r="R20" s="45">
        <f>$P20*SUM(Fasering!$D$5)</f>
        <v>0</v>
      </c>
      <c r="S20" s="45">
        <f>$P20*SUM(Fasering!$D$5:$D$6)</f>
        <v>0</v>
      </c>
      <c r="T20" s="45">
        <f>$P20*SUM(Fasering!$D$5:$D$7)</f>
        <v>0</v>
      </c>
      <c r="U20" s="45">
        <f>$P20*SUM(Fasering!$D$5:$D$8)</f>
        <v>0</v>
      </c>
      <c r="V20" s="45">
        <f>$P20*SUM(Fasering!$D$5:$D$9)</f>
        <v>0</v>
      </c>
      <c r="W20" s="45">
        <f>$P20*SUM(Fasering!$D$5:$D$10)</f>
        <v>0</v>
      </c>
      <c r="X20" s="75">
        <f>$P20*SUM(Fasering!$D$5:$D$11)</f>
        <v>0</v>
      </c>
      <c r="Y20" s="125">
        <f t="shared" si="6"/>
        <v>0</v>
      </c>
      <c r="Z20" s="127">
        <f t="shared" si="7"/>
        <v>0</v>
      </c>
      <c r="AA20" s="74">
        <f>$Y20*SUM(Fasering!$D$5)</f>
        <v>0</v>
      </c>
      <c r="AB20" s="45">
        <f>$Y20*SUM(Fasering!$D$5:$D$6)</f>
        <v>0</v>
      </c>
      <c r="AC20" s="45">
        <f>$Y20*SUM(Fasering!$D$5:$D$7)</f>
        <v>0</v>
      </c>
      <c r="AD20" s="45">
        <f>$Y20*SUM(Fasering!$D$5:$D$8)</f>
        <v>0</v>
      </c>
      <c r="AE20" s="45">
        <f>$Y20*SUM(Fasering!$D$5:$D$9)</f>
        <v>0</v>
      </c>
      <c r="AF20" s="45">
        <f>$Y20*SUM(Fasering!$D$5:$D$10)</f>
        <v>0</v>
      </c>
      <c r="AG20" s="75">
        <f>$Y20*SUM(Fasering!$D$5:$D$11)</f>
        <v>0</v>
      </c>
      <c r="AH20" s="5">
        <f>($AK$2+(I20+R20)*12*7.57%)*SUM(Fasering!$D$5)</f>
        <v>0</v>
      </c>
      <c r="AI20" s="9">
        <f>($AK$2+(J20+S20)*12*7.57%)*SUM(Fasering!$D$5:$D$6)</f>
        <v>585.37476361158417</v>
      </c>
      <c r="AJ20" s="9">
        <f>($AK$2+(K20+T20)*12*7.57%)*SUM(Fasering!$D$5:$D$7)</f>
        <v>1040.8330501966748</v>
      </c>
      <c r="AK20" s="9">
        <f>($AK$2+(L20+U20)*12*7.57%)*SUM(Fasering!$D$5:$D$8)</f>
        <v>1583.4934511467716</v>
      </c>
      <c r="AL20" s="9">
        <f>($AK$2+(M20+V20)*12*7.57%)*SUM(Fasering!$D$5:$D$9)</f>
        <v>2213.3559664618742</v>
      </c>
      <c r="AM20" s="9">
        <f>($AK$2+(N20+W20)*12*7.57%)*SUM(Fasering!$D$5:$D$10)</f>
        <v>2928.7108309554446</v>
      </c>
      <c r="AN20" s="86">
        <f>($AK$2+(O20+X20)*12*7.57%)*SUM(Fasering!$D$5:$D$11)</f>
        <v>3732.7815436085002</v>
      </c>
      <c r="AO20" s="5">
        <f>($AK$2+(I20+AA20)*12*7.57%)*SUM(Fasering!$D$5)</f>
        <v>0</v>
      </c>
      <c r="AP20" s="9">
        <f>($AK$2+(J20+AB20)*12*7.57%)*SUM(Fasering!$D$5:$D$6)</f>
        <v>585.37476361158417</v>
      </c>
      <c r="AQ20" s="9">
        <f>($AK$2+(K20+AC20)*12*7.57%)*SUM(Fasering!$D$5:$D$7)</f>
        <v>1040.8330501966748</v>
      </c>
      <c r="AR20" s="9">
        <f>($AK$2+(L20+AD20)*12*7.57%)*SUM(Fasering!$D$5:$D$8)</f>
        <v>1583.4934511467716</v>
      </c>
      <c r="AS20" s="9">
        <f>($AK$2+(M20+AE20)*12*7.57%)*SUM(Fasering!$D$5:$D$9)</f>
        <v>2213.3559664618742</v>
      </c>
      <c r="AT20" s="9">
        <f>($AK$2+(N20+AF20)*12*7.57%)*SUM(Fasering!$D$5:$D$10)</f>
        <v>2928.7108309554446</v>
      </c>
      <c r="AU20" s="86">
        <f>($AK$2+(O20+AG20)*12*7.57%)*SUM(Fasering!$D$5:$D$11)</f>
        <v>3732.7815436085002</v>
      </c>
    </row>
    <row r="21" spans="1:47" x14ac:dyDescent="0.3">
      <c r="A21" s="32">
        <f t="shared" si="8"/>
        <v>13</v>
      </c>
      <c r="B21" s="125">
        <v>37547.019999999997</v>
      </c>
      <c r="C21" s="126"/>
      <c r="D21" s="125">
        <f t="shared" si="0"/>
        <v>49543.29288999999</v>
      </c>
      <c r="E21" s="127">
        <f t="shared" si="1"/>
        <v>1228.1461503375067</v>
      </c>
      <c r="F21" s="125">
        <f t="shared" si="2"/>
        <v>4128.6077408333331</v>
      </c>
      <c r="G21" s="127">
        <f t="shared" si="3"/>
        <v>102.34551252812558</v>
      </c>
      <c r="H21" s="45">
        <f>'L4'!$H$10</f>
        <v>1674.41</v>
      </c>
      <c r="I21" s="45">
        <f>GEW!$E$12+($F21-GEW!$E$12)*SUM(Fasering!$D$5)</f>
        <v>1786.2247433333332</v>
      </c>
      <c r="J21" s="45">
        <f>GEW!$E$12+($F21-GEW!$E$12)*SUM(Fasering!$D$5:$D$6)</f>
        <v>2391.879940482479</v>
      </c>
      <c r="K21" s="45">
        <f>GEW!$E$12+($F21-GEW!$E$12)*SUM(Fasering!$D$5:$D$7)</f>
        <v>2739.3817381889585</v>
      </c>
      <c r="L21" s="45">
        <f>GEW!$E$12+($F21-GEW!$E$12)*SUM(Fasering!$D$5:$D$8)</f>
        <v>3086.8835358954375</v>
      </c>
      <c r="M21" s="45">
        <f>GEW!$E$12+($F21-GEW!$E$12)*SUM(Fasering!$D$5:$D$9)</f>
        <v>3434.3853336019165</v>
      </c>
      <c r="N21" s="45">
        <f>GEW!$E$12+($F21-GEW!$E$12)*SUM(Fasering!$D$5:$D$10)</f>
        <v>3781.1059431268541</v>
      </c>
      <c r="O21" s="75">
        <f>GEW!$E$12+($F21-GEW!$E$12)*SUM(Fasering!$D$5:$D$11)</f>
        <v>4128.6077408333331</v>
      </c>
      <c r="P21" s="125">
        <f t="shared" si="4"/>
        <v>0</v>
      </c>
      <c r="Q21" s="127">
        <f t="shared" si="5"/>
        <v>0</v>
      </c>
      <c r="R21" s="45">
        <f>$P21*SUM(Fasering!$D$5)</f>
        <v>0</v>
      </c>
      <c r="S21" s="45">
        <f>$P21*SUM(Fasering!$D$5:$D$6)</f>
        <v>0</v>
      </c>
      <c r="T21" s="45">
        <f>$P21*SUM(Fasering!$D$5:$D$7)</f>
        <v>0</v>
      </c>
      <c r="U21" s="45">
        <f>$P21*SUM(Fasering!$D$5:$D$8)</f>
        <v>0</v>
      </c>
      <c r="V21" s="45">
        <f>$P21*SUM(Fasering!$D$5:$D$9)</f>
        <v>0</v>
      </c>
      <c r="W21" s="45">
        <f>$P21*SUM(Fasering!$D$5:$D$10)</f>
        <v>0</v>
      </c>
      <c r="X21" s="75">
        <f>$P21*SUM(Fasering!$D$5:$D$11)</f>
        <v>0</v>
      </c>
      <c r="Y21" s="125">
        <f t="shared" si="6"/>
        <v>0</v>
      </c>
      <c r="Z21" s="127">
        <f t="shared" si="7"/>
        <v>0</v>
      </c>
      <c r="AA21" s="74">
        <f>$Y21*SUM(Fasering!$D$5)</f>
        <v>0</v>
      </c>
      <c r="AB21" s="45">
        <f>$Y21*SUM(Fasering!$D$5:$D$6)</f>
        <v>0</v>
      </c>
      <c r="AC21" s="45">
        <f>$Y21*SUM(Fasering!$D$5:$D$7)</f>
        <v>0</v>
      </c>
      <c r="AD21" s="45">
        <f>$Y21*SUM(Fasering!$D$5:$D$8)</f>
        <v>0</v>
      </c>
      <c r="AE21" s="45">
        <f>$Y21*SUM(Fasering!$D$5:$D$9)</f>
        <v>0</v>
      </c>
      <c r="AF21" s="45">
        <f>$Y21*SUM(Fasering!$D$5:$D$10)</f>
        <v>0</v>
      </c>
      <c r="AG21" s="75">
        <f>$Y21*SUM(Fasering!$D$5:$D$11)</f>
        <v>0</v>
      </c>
      <c r="AH21" s="5">
        <f>($AK$2+(I21+R21)*12*7.57%)*SUM(Fasering!$D$5)</f>
        <v>0</v>
      </c>
      <c r="AI21" s="9">
        <f>($AK$2+(J21+S21)*12*7.57%)*SUM(Fasering!$D$5:$D$6)</f>
        <v>595.1861446880971</v>
      </c>
      <c r="AJ21" s="9">
        <f>($AK$2+(K21+T21)*12*7.57%)*SUM(Fasering!$D$5:$D$7)</f>
        <v>1065.1331538602199</v>
      </c>
      <c r="AK21" s="9">
        <f>($AK$2+(L21+U21)*12*7.57%)*SUM(Fasering!$D$5:$D$8)</f>
        <v>1628.7421410952177</v>
      </c>
      <c r="AL21" s="9">
        <f>($AK$2+(M21+V21)*12*7.57%)*SUM(Fasering!$D$5:$D$9)</f>
        <v>2286.0131063930917</v>
      </c>
      <c r="AM21" s="9">
        <f>($AK$2+(N21+W21)*12*7.57%)*SUM(Fasering!$D$5:$D$10)</f>
        <v>3035.152903591993</v>
      </c>
      <c r="AN21" s="86">
        <f>($AK$2+(O21+X21)*12*7.57%)*SUM(Fasering!$D$5:$D$11)</f>
        <v>3879.5372717730002</v>
      </c>
      <c r="AO21" s="5">
        <f>($AK$2+(I21+AA21)*12*7.57%)*SUM(Fasering!$D$5)</f>
        <v>0</v>
      </c>
      <c r="AP21" s="9">
        <f>($AK$2+(J21+AB21)*12*7.57%)*SUM(Fasering!$D$5:$D$6)</f>
        <v>595.1861446880971</v>
      </c>
      <c r="AQ21" s="9">
        <f>($AK$2+(K21+AC21)*12*7.57%)*SUM(Fasering!$D$5:$D$7)</f>
        <v>1065.1331538602199</v>
      </c>
      <c r="AR21" s="9">
        <f>($AK$2+(L21+AD21)*12*7.57%)*SUM(Fasering!$D$5:$D$8)</f>
        <v>1628.7421410952177</v>
      </c>
      <c r="AS21" s="9">
        <f>($AK$2+(M21+AE21)*12*7.57%)*SUM(Fasering!$D$5:$D$9)</f>
        <v>2286.0131063930917</v>
      </c>
      <c r="AT21" s="9">
        <f>($AK$2+(N21+AF21)*12*7.57%)*SUM(Fasering!$D$5:$D$10)</f>
        <v>3035.152903591993</v>
      </c>
      <c r="AU21" s="86">
        <f>($AK$2+(O21+AG21)*12*7.57%)*SUM(Fasering!$D$5:$D$11)</f>
        <v>3879.5372717730002</v>
      </c>
    </row>
    <row r="22" spans="1:47" x14ac:dyDescent="0.3">
      <c r="A22" s="32">
        <f t="shared" si="8"/>
        <v>14</v>
      </c>
      <c r="B22" s="125">
        <v>37547.019999999997</v>
      </c>
      <c r="C22" s="126"/>
      <c r="D22" s="125">
        <f t="shared" si="0"/>
        <v>49543.29288999999</v>
      </c>
      <c r="E22" s="127">
        <f t="shared" si="1"/>
        <v>1228.1461503375067</v>
      </c>
      <c r="F22" s="125">
        <f t="shared" si="2"/>
        <v>4128.6077408333331</v>
      </c>
      <c r="G22" s="127">
        <f t="shared" si="3"/>
        <v>102.34551252812558</v>
      </c>
      <c r="H22" s="45">
        <f>'L4'!$H$10</f>
        <v>1674.41</v>
      </c>
      <c r="I22" s="45">
        <f>GEW!$E$12+($F22-GEW!$E$12)*SUM(Fasering!$D$5)</f>
        <v>1786.2247433333332</v>
      </c>
      <c r="J22" s="45">
        <f>GEW!$E$12+($F22-GEW!$E$12)*SUM(Fasering!$D$5:$D$6)</f>
        <v>2391.879940482479</v>
      </c>
      <c r="K22" s="45">
        <f>GEW!$E$12+($F22-GEW!$E$12)*SUM(Fasering!$D$5:$D$7)</f>
        <v>2739.3817381889585</v>
      </c>
      <c r="L22" s="45">
        <f>GEW!$E$12+($F22-GEW!$E$12)*SUM(Fasering!$D$5:$D$8)</f>
        <v>3086.8835358954375</v>
      </c>
      <c r="M22" s="45">
        <f>GEW!$E$12+($F22-GEW!$E$12)*SUM(Fasering!$D$5:$D$9)</f>
        <v>3434.3853336019165</v>
      </c>
      <c r="N22" s="45">
        <f>GEW!$E$12+($F22-GEW!$E$12)*SUM(Fasering!$D$5:$D$10)</f>
        <v>3781.1059431268541</v>
      </c>
      <c r="O22" s="75">
        <f>GEW!$E$12+($F22-GEW!$E$12)*SUM(Fasering!$D$5:$D$11)</f>
        <v>4128.6077408333331</v>
      </c>
      <c r="P22" s="125">
        <f t="shared" si="4"/>
        <v>0</v>
      </c>
      <c r="Q22" s="127">
        <f t="shared" si="5"/>
        <v>0</v>
      </c>
      <c r="R22" s="45">
        <f>$P22*SUM(Fasering!$D$5)</f>
        <v>0</v>
      </c>
      <c r="S22" s="45">
        <f>$P22*SUM(Fasering!$D$5:$D$6)</f>
        <v>0</v>
      </c>
      <c r="T22" s="45">
        <f>$P22*SUM(Fasering!$D$5:$D$7)</f>
        <v>0</v>
      </c>
      <c r="U22" s="45">
        <f>$P22*SUM(Fasering!$D$5:$D$8)</f>
        <v>0</v>
      </c>
      <c r="V22" s="45">
        <f>$P22*SUM(Fasering!$D$5:$D$9)</f>
        <v>0</v>
      </c>
      <c r="W22" s="45">
        <f>$P22*SUM(Fasering!$D$5:$D$10)</f>
        <v>0</v>
      </c>
      <c r="X22" s="75">
        <f>$P22*SUM(Fasering!$D$5:$D$11)</f>
        <v>0</v>
      </c>
      <c r="Y22" s="125">
        <f t="shared" si="6"/>
        <v>0</v>
      </c>
      <c r="Z22" s="127">
        <f t="shared" si="7"/>
        <v>0</v>
      </c>
      <c r="AA22" s="74">
        <f>$Y22*SUM(Fasering!$D$5)</f>
        <v>0</v>
      </c>
      <c r="AB22" s="45">
        <f>$Y22*SUM(Fasering!$D$5:$D$6)</f>
        <v>0</v>
      </c>
      <c r="AC22" s="45">
        <f>$Y22*SUM(Fasering!$D$5:$D$7)</f>
        <v>0</v>
      </c>
      <c r="AD22" s="45">
        <f>$Y22*SUM(Fasering!$D$5:$D$8)</f>
        <v>0</v>
      </c>
      <c r="AE22" s="45">
        <f>$Y22*SUM(Fasering!$D$5:$D$9)</f>
        <v>0</v>
      </c>
      <c r="AF22" s="45">
        <f>$Y22*SUM(Fasering!$D$5:$D$10)</f>
        <v>0</v>
      </c>
      <c r="AG22" s="75">
        <f>$Y22*SUM(Fasering!$D$5:$D$11)</f>
        <v>0</v>
      </c>
      <c r="AH22" s="5">
        <f>($AK$2+(I22+R22)*12*7.57%)*SUM(Fasering!$D$5)</f>
        <v>0</v>
      </c>
      <c r="AI22" s="9">
        <f>($AK$2+(J22+S22)*12*7.57%)*SUM(Fasering!$D$5:$D$6)</f>
        <v>595.1861446880971</v>
      </c>
      <c r="AJ22" s="9">
        <f>($AK$2+(K22+T22)*12*7.57%)*SUM(Fasering!$D$5:$D$7)</f>
        <v>1065.1331538602199</v>
      </c>
      <c r="AK22" s="9">
        <f>($AK$2+(L22+U22)*12*7.57%)*SUM(Fasering!$D$5:$D$8)</f>
        <v>1628.7421410952177</v>
      </c>
      <c r="AL22" s="9">
        <f>($AK$2+(M22+V22)*12*7.57%)*SUM(Fasering!$D$5:$D$9)</f>
        <v>2286.0131063930917</v>
      </c>
      <c r="AM22" s="9">
        <f>($AK$2+(N22+W22)*12*7.57%)*SUM(Fasering!$D$5:$D$10)</f>
        <v>3035.152903591993</v>
      </c>
      <c r="AN22" s="86">
        <f>($AK$2+(O22+X22)*12*7.57%)*SUM(Fasering!$D$5:$D$11)</f>
        <v>3879.5372717730002</v>
      </c>
      <c r="AO22" s="5">
        <f>($AK$2+(I22+AA22)*12*7.57%)*SUM(Fasering!$D$5)</f>
        <v>0</v>
      </c>
      <c r="AP22" s="9">
        <f>($AK$2+(J22+AB22)*12*7.57%)*SUM(Fasering!$D$5:$D$6)</f>
        <v>595.1861446880971</v>
      </c>
      <c r="AQ22" s="9">
        <f>($AK$2+(K22+AC22)*12*7.57%)*SUM(Fasering!$D$5:$D$7)</f>
        <v>1065.1331538602199</v>
      </c>
      <c r="AR22" s="9">
        <f>($AK$2+(L22+AD22)*12*7.57%)*SUM(Fasering!$D$5:$D$8)</f>
        <v>1628.7421410952177</v>
      </c>
      <c r="AS22" s="9">
        <f>($AK$2+(M22+AE22)*12*7.57%)*SUM(Fasering!$D$5:$D$9)</f>
        <v>2286.0131063930917</v>
      </c>
      <c r="AT22" s="9">
        <f>($AK$2+(N22+AF22)*12*7.57%)*SUM(Fasering!$D$5:$D$10)</f>
        <v>3035.152903591993</v>
      </c>
      <c r="AU22" s="86">
        <f>($AK$2+(O22+AG22)*12*7.57%)*SUM(Fasering!$D$5:$D$11)</f>
        <v>3879.5372717730002</v>
      </c>
    </row>
    <row r="23" spans="1:47" x14ac:dyDescent="0.3">
      <c r="A23" s="32">
        <f t="shared" si="8"/>
        <v>15</v>
      </c>
      <c r="B23" s="125">
        <v>39016.26</v>
      </c>
      <c r="C23" s="126"/>
      <c r="D23" s="125">
        <f t="shared" si="0"/>
        <v>51481.955069999996</v>
      </c>
      <c r="E23" s="127">
        <f t="shared" si="1"/>
        <v>1276.2043304519841</v>
      </c>
      <c r="F23" s="125">
        <f t="shared" si="2"/>
        <v>4290.1629224999997</v>
      </c>
      <c r="G23" s="127">
        <f t="shared" si="3"/>
        <v>106.35036087099868</v>
      </c>
      <c r="H23" s="45">
        <f>'L4'!$H$10</f>
        <v>1674.41</v>
      </c>
      <c r="I23" s="45">
        <f>GEW!$E$12+($F23-GEW!$E$12)*SUM(Fasering!$D$5)</f>
        <v>1786.2247433333332</v>
      </c>
      <c r="J23" s="45">
        <f>GEW!$E$12+($F23-GEW!$E$12)*SUM(Fasering!$D$5:$D$6)</f>
        <v>2433.6522448012956</v>
      </c>
      <c r="K23" s="45">
        <f>GEW!$E$12+($F23-GEW!$E$12)*SUM(Fasering!$D$5:$D$7)</f>
        <v>2805.1213937555772</v>
      </c>
      <c r="L23" s="45">
        <f>GEW!$E$12+($F23-GEW!$E$12)*SUM(Fasering!$D$5:$D$8)</f>
        <v>3176.5905427098592</v>
      </c>
      <c r="M23" s="45">
        <f>GEW!$E$12+($F23-GEW!$E$12)*SUM(Fasering!$D$5:$D$9)</f>
        <v>3548.0596916641407</v>
      </c>
      <c r="N23" s="45">
        <f>GEW!$E$12+($F23-GEW!$E$12)*SUM(Fasering!$D$5:$D$10)</f>
        <v>3918.6937735457182</v>
      </c>
      <c r="O23" s="75">
        <f>GEW!$E$12+($F23-GEW!$E$12)*SUM(Fasering!$D$5:$D$11)</f>
        <v>4290.1629224999997</v>
      </c>
      <c r="P23" s="125">
        <f t="shared" si="4"/>
        <v>0</v>
      </c>
      <c r="Q23" s="127">
        <f t="shared" si="5"/>
        <v>0</v>
      </c>
      <c r="R23" s="45">
        <f>$P23*SUM(Fasering!$D$5)</f>
        <v>0</v>
      </c>
      <c r="S23" s="45">
        <f>$P23*SUM(Fasering!$D$5:$D$6)</f>
        <v>0</v>
      </c>
      <c r="T23" s="45">
        <f>$P23*SUM(Fasering!$D$5:$D$7)</f>
        <v>0</v>
      </c>
      <c r="U23" s="45">
        <f>$P23*SUM(Fasering!$D$5:$D$8)</f>
        <v>0</v>
      </c>
      <c r="V23" s="45">
        <f>$P23*SUM(Fasering!$D$5:$D$9)</f>
        <v>0</v>
      </c>
      <c r="W23" s="45">
        <f>$P23*SUM(Fasering!$D$5:$D$10)</f>
        <v>0</v>
      </c>
      <c r="X23" s="75">
        <f>$P23*SUM(Fasering!$D$5:$D$11)</f>
        <v>0</v>
      </c>
      <c r="Y23" s="125">
        <f t="shared" si="6"/>
        <v>0</v>
      </c>
      <c r="Z23" s="127">
        <f t="shared" si="7"/>
        <v>0</v>
      </c>
      <c r="AA23" s="74">
        <f>$Y23*SUM(Fasering!$D$5)</f>
        <v>0</v>
      </c>
      <c r="AB23" s="45">
        <f>$Y23*SUM(Fasering!$D$5:$D$6)</f>
        <v>0</v>
      </c>
      <c r="AC23" s="45">
        <f>$Y23*SUM(Fasering!$D$5:$D$7)</f>
        <v>0</v>
      </c>
      <c r="AD23" s="45">
        <f>$Y23*SUM(Fasering!$D$5:$D$8)</f>
        <v>0</v>
      </c>
      <c r="AE23" s="45">
        <f>$Y23*SUM(Fasering!$D$5:$D$9)</f>
        <v>0</v>
      </c>
      <c r="AF23" s="45">
        <f>$Y23*SUM(Fasering!$D$5:$D$10)</f>
        <v>0</v>
      </c>
      <c r="AG23" s="75">
        <f>$Y23*SUM(Fasering!$D$5:$D$11)</f>
        <v>0</v>
      </c>
      <c r="AH23" s="5">
        <f>($AK$2+(I23+R23)*12*7.57%)*SUM(Fasering!$D$5)</f>
        <v>0</v>
      </c>
      <c r="AI23" s="9">
        <f>($AK$2+(J23+S23)*12*7.57%)*SUM(Fasering!$D$5:$D$6)</f>
        <v>604.99759254367859</v>
      </c>
      <c r="AJ23" s="9">
        <f>($AK$2+(K23+T23)*12*7.57%)*SUM(Fasering!$D$5:$D$7)</f>
        <v>1089.4334229172271</v>
      </c>
      <c r="AK23" s="9">
        <f>($AK$2+(L23+U23)*12*7.57%)*SUM(Fasering!$D$5:$D$8)</f>
        <v>1673.9911390192021</v>
      </c>
      <c r="AL23" s="9">
        <f>($AK$2+(M23+V23)*12*7.57%)*SUM(Fasering!$D$5:$D$9)</f>
        <v>2358.670740849604</v>
      </c>
      <c r="AM23" s="9">
        <f>($AK$2+(N23+W23)*12*7.57%)*SUM(Fasering!$D$5:$D$10)</f>
        <v>3141.5957007037609</v>
      </c>
      <c r="AN23" s="86">
        <f>($AK$2+(O23+X23)*12*7.57%)*SUM(Fasering!$D$5:$D$11)</f>
        <v>4026.2939987989998</v>
      </c>
      <c r="AO23" s="5">
        <f>($AK$2+(I23+AA23)*12*7.57%)*SUM(Fasering!$D$5)</f>
        <v>0</v>
      </c>
      <c r="AP23" s="9">
        <f>($AK$2+(J23+AB23)*12*7.57%)*SUM(Fasering!$D$5:$D$6)</f>
        <v>604.99759254367859</v>
      </c>
      <c r="AQ23" s="9">
        <f>($AK$2+(K23+AC23)*12*7.57%)*SUM(Fasering!$D$5:$D$7)</f>
        <v>1089.4334229172271</v>
      </c>
      <c r="AR23" s="9">
        <f>($AK$2+(L23+AD23)*12*7.57%)*SUM(Fasering!$D$5:$D$8)</f>
        <v>1673.9911390192021</v>
      </c>
      <c r="AS23" s="9">
        <f>($AK$2+(M23+AE23)*12*7.57%)*SUM(Fasering!$D$5:$D$9)</f>
        <v>2358.670740849604</v>
      </c>
      <c r="AT23" s="9">
        <f>($AK$2+(N23+AF23)*12*7.57%)*SUM(Fasering!$D$5:$D$10)</f>
        <v>3141.5957007037609</v>
      </c>
      <c r="AU23" s="86">
        <f>($AK$2+(O23+AG23)*12*7.57%)*SUM(Fasering!$D$5:$D$11)</f>
        <v>4026.2939987989998</v>
      </c>
    </row>
    <row r="24" spans="1:47" x14ac:dyDescent="0.3">
      <c r="A24" s="32">
        <f t="shared" si="8"/>
        <v>16</v>
      </c>
      <c r="B24" s="125">
        <v>39016.26</v>
      </c>
      <c r="C24" s="126"/>
      <c r="D24" s="125">
        <f t="shared" si="0"/>
        <v>51481.955069999996</v>
      </c>
      <c r="E24" s="127">
        <f t="shared" si="1"/>
        <v>1276.2043304519841</v>
      </c>
      <c r="F24" s="125">
        <f t="shared" si="2"/>
        <v>4290.1629224999997</v>
      </c>
      <c r="G24" s="127">
        <f t="shared" si="3"/>
        <v>106.35036087099868</v>
      </c>
      <c r="H24" s="45">
        <f>'L4'!$H$10</f>
        <v>1674.41</v>
      </c>
      <c r="I24" s="45">
        <f>GEW!$E$12+($F24-GEW!$E$12)*SUM(Fasering!$D$5)</f>
        <v>1786.2247433333332</v>
      </c>
      <c r="J24" s="45">
        <f>GEW!$E$12+($F24-GEW!$E$12)*SUM(Fasering!$D$5:$D$6)</f>
        <v>2433.6522448012956</v>
      </c>
      <c r="K24" s="45">
        <f>GEW!$E$12+($F24-GEW!$E$12)*SUM(Fasering!$D$5:$D$7)</f>
        <v>2805.1213937555772</v>
      </c>
      <c r="L24" s="45">
        <f>GEW!$E$12+($F24-GEW!$E$12)*SUM(Fasering!$D$5:$D$8)</f>
        <v>3176.5905427098592</v>
      </c>
      <c r="M24" s="45">
        <f>GEW!$E$12+($F24-GEW!$E$12)*SUM(Fasering!$D$5:$D$9)</f>
        <v>3548.0596916641407</v>
      </c>
      <c r="N24" s="45">
        <f>GEW!$E$12+($F24-GEW!$E$12)*SUM(Fasering!$D$5:$D$10)</f>
        <v>3918.6937735457182</v>
      </c>
      <c r="O24" s="75">
        <f>GEW!$E$12+($F24-GEW!$E$12)*SUM(Fasering!$D$5:$D$11)</f>
        <v>4290.1629224999997</v>
      </c>
      <c r="P24" s="125">
        <f t="shared" si="4"/>
        <v>0</v>
      </c>
      <c r="Q24" s="127">
        <f t="shared" si="5"/>
        <v>0</v>
      </c>
      <c r="R24" s="45">
        <f>$P24*SUM(Fasering!$D$5)</f>
        <v>0</v>
      </c>
      <c r="S24" s="45">
        <f>$P24*SUM(Fasering!$D$5:$D$6)</f>
        <v>0</v>
      </c>
      <c r="T24" s="45">
        <f>$P24*SUM(Fasering!$D$5:$D$7)</f>
        <v>0</v>
      </c>
      <c r="U24" s="45">
        <f>$P24*SUM(Fasering!$D$5:$D$8)</f>
        <v>0</v>
      </c>
      <c r="V24" s="45">
        <f>$P24*SUM(Fasering!$D$5:$D$9)</f>
        <v>0</v>
      </c>
      <c r="W24" s="45">
        <f>$P24*SUM(Fasering!$D$5:$D$10)</f>
        <v>0</v>
      </c>
      <c r="X24" s="75">
        <f>$P24*SUM(Fasering!$D$5:$D$11)</f>
        <v>0</v>
      </c>
      <c r="Y24" s="125">
        <f t="shared" si="6"/>
        <v>0</v>
      </c>
      <c r="Z24" s="127">
        <f t="shared" si="7"/>
        <v>0</v>
      </c>
      <c r="AA24" s="74">
        <f>$Y24*SUM(Fasering!$D$5)</f>
        <v>0</v>
      </c>
      <c r="AB24" s="45">
        <f>$Y24*SUM(Fasering!$D$5:$D$6)</f>
        <v>0</v>
      </c>
      <c r="AC24" s="45">
        <f>$Y24*SUM(Fasering!$D$5:$D$7)</f>
        <v>0</v>
      </c>
      <c r="AD24" s="45">
        <f>$Y24*SUM(Fasering!$D$5:$D$8)</f>
        <v>0</v>
      </c>
      <c r="AE24" s="45">
        <f>$Y24*SUM(Fasering!$D$5:$D$9)</f>
        <v>0</v>
      </c>
      <c r="AF24" s="45">
        <f>$Y24*SUM(Fasering!$D$5:$D$10)</f>
        <v>0</v>
      </c>
      <c r="AG24" s="75">
        <f>$Y24*SUM(Fasering!$D$5:$D$11)</f>
        <v>0</v>
      </c>
      <c r="AH24" s="5">
        <f>($AK$2+(I24+R24)*12*7.57%)*SUM(Fasering!$D$5)</f>
        <v>0</v>
      </c>
      <c r="AI24" s="9">
        <f>($AK$2+(J24+S24)*12*7.57%)*SUM(Fasering!$D$5:$D$6)</f>
        <v>604.99759254367859</v>
      </c>
      <c r="AJ24" s="9">
        <f>($AK$2+(K24+T24)*12*7.57%)*SUM(Fasering!$D$5:$D$7)</f>
        <v>1089.4334229172271</v>
      </c>
      <c r="AK24" s="9">
        <f>($AK$2+(L24+U24)*12*7.57%)*SUM(Fasering!$D$5:$D$8)</f>
        <v>1673.9911390192021</v>
      </c>
      <c r="AL24" s="9">
        <f>($AK$2+(M24+V24)*12*7.57%)*SUM(Fasering!$D$5:$D$9)</f>
        <v>2358.670740849604</v>
      </c>
      <c r="AM24" s="9">
        <f>($AK$2+(N24+W24)*12*7.57%)*SUM(Fasering!$D$5:$D$10)</f>
        <v>3141.5957007037609</v>
      </c>
      <c r="AN24" s="86">
        <f>($AK$2+(O24+X24)*12*7.57%)*SUM(Fasering!$D$5:$D$11)</f>
        <v>4026.2939987989998</v>
      </c>
      <c r="AO24" s="5">
        <f>($AK$2+(I24+AA24)*12*7.57%)*SUM(Fasering!$D$5)</f>
        <v>0</v>
      </c>
      <c r="AP24" s="9">
        <f>($AK$2+(J24+AB24)*12*7.57%)*SUM(Fasering!$D$5:$D$6)</f>
        <v>604.99759254367859</v>
      </c>
      <c r="AQ24" s="9">
        <f>($AK$2+(K24+AC24)*12*7.57%)*SUM(Fasering!$D$5:$D$7)</f>
        <v>1089.4334229172271</v>
      </c>
      <c r="AR24" s="9">
        <f>($AK$2+(L24+AD24)*12*7.57%)*SUM(Fasering!$D$5:$D$8)</f>
        <v>1673.9911390192021</v>
      </c>
      <c r="AS24" s="9">
        <f>($AK$2+(M24+AE24)*12*7.57%)*SUM(Fasering!$D$5:$D$9)</f>
        <v>2358.670740849604</v>
      </c>
      <c r="AT24" s="9">
        <f>($AK$2+(N24+AF24)*12*7.57%)*SUM(Fasering!$D$5:$D$10)</f>
        <v>3141.5957007037609</v>
      </c>
      <c r="AU24" s="86">
        <f>($AK$2+(O24+AG24)*12*7.57%)*SUM(Fasering!$D$5:$D$11)</f>
        <v>4026.2939987989998</v>
      </c>
    </row>
    <row r="25" spans="1:47" x14ac:dyDescent="0.3">
      <c r="A25" s="32">
        <f t="shared" si="8"/>
        <v>17</v>
      </c>
      <c r="B25" s="125">
        <v>40648.74</v>
      </c>
      <c r="C25" s="126"/>
      <c r="D25" s="125">
        <f t="shared" si="0"/>
        <v>53636.012429999995</v>
      </c>
      <c r="E25" s="127">
        <f t="shared" si="1"/>
        <v>1329.602017605398</v>
      </c>
      <c r="F25" s="125">
        <f t="shared" si="2"/>
        <v>4469.6677024999999</v>
      </c>
      <c r="G25" s="127">
        <f t="shared" si="3"/>
        <v>110.80016813378317</v>
      </c>
      <c r="H25" s="45">
        <f>'L4'!$H$10</f>
        <v>1674.41</v>
      </c>
      <c r="I25" s="45">
        <f>GEW!$E$12+($F25-GEW!$E$12)*SUM(Fasering!$D$5)</f>
        <v>1786.2247433333332</v>
      </c>
      <c r="J25" s="45">
        <f>GEW!$E$12+($F25-GEW!$E$12)*SUM(Fasering!$D$5:$D$6)</f>
        <v>2480.0656635445785</v>
      </c>
      <c r="K25" s="45">
        <f>GEW!$E$12+($F25-GEW!$E$12)*SUM(Fasering!$D$5:$D$7)</f>
        <v>2878.1650577719356</v>
      </c>
      <c r="L25" s="45">
        <f>GEW!$E$12+($F25-GEW!$E$12)*SUM(Fasering!$D$5:$D$8)</f>
        <v>3276.2644519992928</v>
      </c>
      <c r="M25" s="45">
        <f>GEW!$E$12+($F25-GEW!$E$12)*SUM(Fasering!$D$5:$D$9)</f>
        <v>3674.3638462266499</v>
      </c>
      <c r="N25" s="45">
        <f>GEW!$E$12+($F25-GEW!$E$12)*SUM(Fasering!$D$5:$D$10)</f>
        <v>4071.5683082726432</v>
      </c>
      <c r="O25" s="75">
        <f>GEW!$E$12+($F25-GEW!$E$12)*SUM(Fasering!$D$5:$D$11)</f>
        <v>4469.6677024999999</v>
      </c>
      <c r="P25" s="125">
        <f t="shared" si="4"/>
        <v>0</v>
      </c>
      <c r="Q25" s="127">
        <f t="shared" si="5"/>
        <v>0</v>
      </c>
      <c r="R25" s="45">
        <f>$P25*SUM(Fasering!$D$5)</f>
        <v>0</v>
      </c>
      <c r="S25" s="45">
        <f>$P25*SUM(Fasering!$D$5:$D$6)</f>
        <v>0</v>
      </c>
      <c r="T25" s="45">
        <f>$P25*SUM(Fasering!$D$5:$D$7)</f>
        <v>0</v>
      </c>
      <c r="U25" s="45">
        <f>$P25*SUM(Fasering!$D$5:$D$8)</f>
        <v>0</v>
      </c>
      <c r="V25" s="45">
        <f>$P25*SUM(Fasering!$D$5:$D$9)</f>
        <v>0</v>
      </c>
      <c r="W25" s="45">
        <f>$P25*SUM(Fasering!$D$5:$D$10)</f>
        <v>0</v>
      </c>
      <c r="X25" s="75">
        <f>$P25*SUM(Fasering!$D$5:$D$11)</f>
        <v>0</v>
      </c>
      <c r="Y25" s="125">
        <f t="shared" si="6"/>
        <v>0</v>
      </c>
      <c r="Z25" s="127">
        <f t="shared" si="7"/>
        <v>0</v>
      </c>
      <c r="AA25" s="74">
        <f>$Y25*SUM(Fasering!$D$5)</f>
        <v>0</v>
      </c>
      <c r="AB25" s="45">
        <f>$Y25*SUM(Fasering!$D$5:$D$6)</f>
        <v>0</v>
      </c>
      <c r="AC25" s="45">
        <f>$Y25*SUM(Fasering!$D$5:$D$7)</f>
        <v>0</v>
      </c>
      <c r="AD25" s="45">
        <f>$Y25*SUM(Fasering!$D$5:$D$8)</f>
        <v>0</v>
      </c>
      <c r="AE25" s="45">
        <f>$Y25*SUM(Fasering!$D$5:$D$9)</f>
        <v>0</v>
      </c>
      <c r="AF25" s="45">
        <f>$Y25*SUM(Fasering!$D$5:$D$10)</f>
        <v>0</v>
      </c>
      <c r="AG25" s="75">
        <f>$Y25*SUM(Fasering!$D$5:$D$11)</f>
        <v>0</v>
      </c>
      <c r="AH25" s="5">
        <f>($AK$2+(I25+R25)*12*7.57%)*SUM(Fasering!$D$5)</f>
        <v>0</v>
      </c>
      <c r="AI25" s="9">
        <f>($AK$2+(J25+S25)*12*7.57%)*SUM(Fasering!$D$5:$D$6)</f>
        <v>615.89914191293042</v>
      </c>
      <c r="AJ25" s="9">
        <f>($AK$2+(K25+T25)*12*7.57%)*SUM(Fasering!$D$5:$D$7)</f>
        <v>1116.4335748530461</v>
      </c>
      <c r="AK25" s="9">
        <f>($AK$2+(L25+U25)*12*7.57%)*SUM(Fasering!$D$5:$D$8)</f>
        <v>1724.2675296231507</v>
      </c>
      <c r="AL25" s="9">
        <f>($AK$2+(M25+V25)*12*7.57%)*SUM(Fasering!$D$5:$D$9)</f>
        <v>2439.4010062232451</v>
      </c>
      <c r="AM25" s="9">
        <f>($AK$2+(N25+W25)*12*7.57%)*SUM(Fasering!$D$5:$D$10)</f>
        <v>3259.8648312944192</v>
      </c>
      <c r="AN25" s="86">
        <f>($AK$2+(O25+X25)*12*7.57%)*SUM(Fasering!$D$5:$D$11)</f>
        <v>4189.3561409510003</v>
      </c>
      <c r="AO25" s="5">
        <f>($AK$2+(I25+AA25)*12*7.57%)*SUM(Fasering!$D$5)</f>
        <v>0</v>
      </c>
      <c r="AP25" s="9">
        <f>($AK$2+(J25+AB25)*12*7.57%)*SUM(Fasering!$D$5:$D$6)</f>
        <v>615.89914191293042</v>
      </c>
      <c r="AQ25" s="9">
        <f>($AK$2+(K25+AC25)*12*7.57%)*SUM(Fasering!$D$5:$D$7)</f>
        <v>1116.4335748530461</v>
      </c>
      <c r="AR25" s="9">
        <f>($AK$2+(L25+AD25)*12*7.57%)*SUM(Fasering!$D$5:$D$8)</f>
        <v>1724.2675296231507</v>
      </c>
      <c r="AS25" s="9">
        <f>($AK$2+(M25+AE25)*12*7.57%)*SUM(Fasering!$D$5:$D$9)</f>
        <v>2439.4010062232451</v>
      </c>
      <c r="AT25" s="9">
        <f>($AK$2+(N25+AF25)*12*7.57%)*SUM(Fasering!$D$5:$D$10)</f>
        <v>3259.8648312944192</v>
      </c>
      <c r="AU25" s="86">
        <f>($AK$2+(O25+AG25)*12*7.57%)*SUM(Fasering!$D$5:$D$11)</f>
        <v>4189.3561409510003</v>
      </c>
    </row>
    <row r="26" spans="1:47" x14ac:dyDescent="0.3">
      <c r="A26" s="32">
        <f t="shared" si="8"/>
        <v>18</v>
      </c>
      <c r="B26" s="125">
        <v>40648.74</v>
      </c>
      <c r="C26" s="126"/>
      <c r="D26" s="125">
        <f t="shared" si="0"/>
        <v>53636.012429999995</v>
      </c>
      <c r="E26" s="127">
        <f t="shared" si="1"/>
        <v>1329.602017605398</v>
      </c>
      <c r="F26" s="125">
        <f t="shared" si="2"/>
        <v>4469.6677024999999</v>
      </c>
      <c r="G26" s="127">
        <f t="shared" si="3"/>
        <v>110.80016813378317</v>
      </c>
      <c r="H26" s="45">
        <f>'L4'!$H$10</f>
        <v>1674.41</v>
      </c>
      <c r="I26" s="45">
        <f>GEW!$E$12+($F26-GEW!$E$12)*SUM(Fasering!$D$5)</f>
        <v>1786.2247433333332</v>
      </c>
      <c r="J26" s="45">
        <f>GEW!$E$12+($F26-GEW!$E$12)*SUM(Fasering!$D$5:$D$6)</f>
        <v>2480.0656635445785</v>
      </c>
      <c r="K26" s="45">
        <f>GEW!$E$12+($F26-GEW!$E$12)*SUM(Fasering!$D$5:$D$7)</f>
        <v>2878.1650577719356</v>
      </c>
      <c r="L26" s="45">
        <f>GEW!$E$12+($F26-GEW!$E$12)*SUM(Fasering!$D$5:$D$8)</f>
        <v>3276.2644519992928</v>
      </c>
      <c r="M26" s="45">
        <f>GEW!$E$12+($F26-GEW!$E$12)*SUM(Fasering!$D$5:$D$9)</f>
        <v>3674.3638462266499</v>
      </c>
      <c r="N26" s="45">
        <f>GEW!$E$12+($F26-GEW!$E$12)*SUM(Fasering!$D$5:$D$10)</f>
        <v>4071.5683082726432</v>
      </c>
      <c r="O26" s="75">
        <f>GEW!$E$12+($F26-GEW!$E$12)*SUM(Fasering!$D$5:$D$11)</f>
        <v>4469.6677024999999</v>
      </c>
      <c r="P26" s="125">
        <f t="shared" si="4"/>
        <v>0</v>
      </c>
      <c r="Q26" s="127">
        <f t="shared" si="5"/>
        <v>0</v>
      </c>
      <c r="R26" s="45">
        <f>$P26*SUM(Fasering!$D$5)</f>
        <v>0</v>
      </c>
      <c r="S26" s="45">
        <f>$P26*SUM(Fasering!$D$5:$D$6)</f>
        <v>0</v>
      </c>
      <c r="T26" s="45">
        <f>$P26*SUM(Fasering!$D$5:$D$7)</f>
        <v>0</v>
      </c>
      <c r="U26" s="45">
        <f>$P26*SUM(Fasering!$D$5:$D$8)</f>
        <v>0</v>
      </c>
      <c r="V26" s="45">
        <f>$P26*SUM(Fasering!$D$5:$D$9)</f>
        <v>0</v>
      </c>
      <c r="W26" s="45">
        <f>$P26*SUM(Fasering!$D$5:$D$10)</f>
        <v>0</v>
      </c>
      <c r="X26" s="75">
        <f>$P26*SUM(Fasering!$D$5:$D$11)</f>
        <v>0</v>
      </c>
      <c r="Y26" s="125">
        <f t="shared" si="6"/>
        <v>0</v>
      </c>
      <c r="Z26" s="127">
        <f t="shared" si="7"/>
        <v>0</v>
      </c>
      <c r="AA26" s="74">
        <f>$Y26*SUM(Fasering!$D$5)</f>
        <v>0</v>
      </c>
      <c r="AB26" s="45">
        <f>$Y26*SUM(Fasering!$D$5:$D$6)</f>
        <v>0</v>
      </c>
      <c r="AC26" s="45">
        <f>$Y26*SUM(Fasering!$D$5:$D$7)</f>
        <v>0</v>
      </c>
      <c r="AD26" s="45">
        <f>$Y26*SUM(Fasering!$D$5:$D$8)</f>
        <v>0</v>
      </c>
      <c r="AE26" s="45">
        <f>$Y26*SUM(Fasering!$D$5:$D$9)</f>
        <v>0</v>
      </c>
      <c r="AF26" s="45">
        <f>$Y26*SUM(Fasering!$D$5:$D$10)</f>
        <v>0</v>
      </c>
      <c r="AG26" s="75">
        <f>$Y26*SUM(Fasering!$D$5:$D$11)</f>
        <v>0</v>
      </c>
      <c r="AH26" s="5">
        <f>($AK$2+(I26+R26)*12*7.57%)*SUM(Fasering!$D$5)</f>
        <v>0</v>
      </c>
      <c r="AI26" s="9">
        <f>($AK$2+(J26+S26)*12*7.57%)*SUM(Fasering!$D$5:$D$6)</f>
        <v>615.89914191293042</v>
      </c>
      <c r="AJ26" s="9">
        <f>($AK$2+(K26+T26)*12*7.57%)*SUM(Fasering!$D$5:$D$7)</f>
        <v>1116.4335748530461</v>
      </c>
      <c r="AK26" s="9">
        <f>($AK$2+(L26+U26)*12*7.57%)*SUM(Fasering!$D$5:$D$8)</f>
        <v>1724.2675296231507</v>
      </c>
      <c r="AL26" s="9">
        <f>($AK$2+(M26+V26)*12*7.57%)*SUM(Fasering!$D$5:$D$9)</f>
        <v>2439.4010062232451</v>
      </c>
      <c r="AM26" s="9">
        <f>($AK$2+(N26+W26)*12*7.57%)*SUM(Fasering!$D$5:$D$10)</f>
        <v>3259.8648312944192</v>
      </c>
      <c r="AN26" s="86">
        <f>($AK$2+(O26+X26)*12*7.57%)*SUM(Fasering!$D$5:$D$11)</f>
        <v>4189.3561409510003</v>
      </c>
      <c r="AO26" s="5">
        <f>($AK$2+(I26+AA26)*12*7.57%)*SUM(Fasering!$D$5)</f>
        <v>0</v>
      </c>
      <c r="AP26" s="9">
        <f>($AK$2+(J26+AB26)*12*7.57%)*SUM(Fasering!$D$5:$D$6)</f>
        <v>615.89914191293042</v>
      </c>
      <c r="AQ26" s="9">
        <f>($AK$2+(K26+AC26)*12*7.57%)*SUM(Fasering!$D$5:$D$7)</f>
        <v>1116.4335748530461</v>
      </c>
      <c r="AR26" s="9">
        <f>($AK$2+(L26+AD26)*12*7.57%)*SUM(Fasering!$D$5:$D$8)</f>
        <v>1724.2675296231507</v>
      </c>
      <c r="AS26" s="9">
        <f>($AK$2+(M26+AE26)*12*7.57%)*SUM(Fasering!$D$5:$D$9)</f>
        <v>2439.4010062232451</v>
      </c>
      <c r="AT26" s="9">
        <f>($AK$2+(N26+AF26)*12*7.57%)*SUM(Fasering!$D$5:$D$10)</f>
        <v>3259.8648312944192</v>
      </c>
      <c r="AU26" s="86">
        <f>($AK$2+(O26+AG26)*12*7.57%)*SUM(Fasering!$D$5:$D$11)</f>
        <v>4189.3561409510003</v>
      </c>
    </row>
    <row r="27" spans="1:47" x14ac:dyDescent="0.3">
      <c r="A27" s="32">
        <f t="shared" si="8"/>
        <v>19</v>
      </c>
      <c r="B27" s="125">
        <v>40648.74</v>
      </c>
      <c r="C27" s="126"/>
      <c r="D27" s="125">
        <f t="shared" si="0"/>
        <v>53636.012429999995</v>
      </c>
      <c r="E27" s="127">
        <f t="shared" si="1"/>
        <v>1329.602017605398</v>
      </c>
      <c r="F27" s="125">
        <f t="shared" si="2"/>
        <v>4469.6677024999999</v>
      </c>
      <c r="G27" s="127">
        <f t="shared" si="3"/>
        <v>110.80016813378317</v>
      </c>
      <c r="H27" s="45">
        <f>'L4'!$H$10</f>
        <v>1674.41</v>
      </c>
      <c r="I27" s="45">
        <f>GEW!$E$12+($F27-GEW!$E$12)*SUM(Fasering!$D$5)</f>
        <v>1786.2247433333332</v>
      </c>
      <c r="J27" s="45">
        <f>GEW!$E$12+($F27-GEW!$E$12)*SUM(Fasering!$D$5:$D$6)</f>
        <v>2480.0656635445785</v>
      </c>
      <c r="K27" s="45">
        <f>GEW!$E$12+($F27-GEW!$E$12)*SUM(Fasering!$D$5:$D$7)</f>
        <v>2878.1650577719356</v>
      </c>
      <c r="L27" s="45">
        <f>GEW!$E$12+($F27-GEW!$E$12)*SUM(Fasering!$D$5:$D$8)</f>
        <v>3276.2644519992928</v>
      </c>
      <c r="M27" s="45">
        <f>GEW!$E$12+($F27-GEW!$E$12)*SUM(Fasering!$D$5:$D$9)</f>
        <v>3674.3638462266499</v>
      </c>
      <c r="N27" s="45">
        <f>GEW!$E$12+($F27-GEW!$E$12)*SUM(Fasering!$D$5:$D$10)</f>
        <v>4071.5683082726432</v>
      </c>
      <c r="O27" s="75">
        <f>GEW!$E$12+($F27-GEW!$E$12)*SUM(Fasering!$D$5:$D$11)</f>
        <v>4469.6677024999999</v>
      </c>
      <c r="P27" s="125">
        <f t="shared" si="4"/>
        <v>0</v>
      </c>
      <c r="Q27" s="127">
        <f t="shared" si="5"/>
        <v>0</v>
      </c>
      <c r="R27" s="45">
        <f>$P27*SUM(Fasering!$D$5)</f>
        <v>0</v>
      </c>
      <c r="S27" s="45">
        <f>$P27*SUM(Fasering!$D$5:$D$6)</f>
        <v>0</v>
      </c>
      <c r="T27" s="45">
        <f>$P27*SUM(Fasering!$D$5:$D$7)</f>
        <v>0</v>
      </c>
      <c r="U27" s="45">
        <f>$P27*SUM(Fasering!$D$5:$D$8)</f>
        <v>0</v>
      </c>
      <c r="V27" s="45">
        <f>$P27*SUM(Fasering!$D$5:$D$9)</f>
        <v>0</v>
      </c>
      <c r="W27" s="45">
        <f>$P27*SUM(Fasering!$D$5:$D$10)</f>
        <v>0</v>
      </c>
      <c r="X27" s="75">
        <f>$P27*SUM(Fasering!$D$5:$D$11)</f>
        <v>0</v>
      </c>
      <c r="Y27" s="125">
        <f t="shared" si="6"/>
        <v>0</v>
      </c>
      <c r="Z27" s="127">
        <f t="shared" si="7"/>
        <v>0</v>
      </c>
      <c r="AA27" s="74">
        <f>$Y27*SUM(Fasering!$D$5)</f>
        <v>0</v>
      </c>
      <c r="AB27" s="45">
        <f>$Y27*SUM(Fasering!$D$5:$D$6)</f>
        <v>0</v>
      </c>
      <c r="AC27" s="45">
        <f>$Y27*SUM(Fasering!$D$5:$D$7)</f>
        <v>0</v>
      </c>
      <c r="AD27" s="45">
        <f>$Y27*SUM(Fasering!$D$5:$D$8)</f>
        <v>0</v>
      </c>
      <c r="AE27" s="45">
        <f>$Y27*SUM(Fasering!$D$5:$D$9)</f>
        <v>0</v>
      </c>
      <c r="AF27" s="45">
        <f>$Y27*SUM(Fasering!$D$5:$D$10)</f>
        <v>0</v>
      </c>
      <c r="AG27" s="75">
        <f>$Y27*SUM(Fasering!$D$5:$D$11)</f>
        <v>0</v>
      </c>
      <c r="AH27" s="5">
        <f>($AK$2+(I27+R27)*12*7.57%)*SUM(Fasering!$D$5)</f>
        <v>0</v>
      </c>
      <c r="AI27" s="9">
        <f>($AK$2+(J27+S27)*12*7.57%)*SUM(Fasering!$D$5:$D$6)</f>
        <v>615.89914191293042</v>
      </c>
      <c r="AJ27" s="9">
        <f>($AK$2+(K27+T27)*12*7.57%)*SUM(Fasering!$D$5:$D$7)</f>
        <v>1116.4335748530461</v>
      </c>
      <c r="AK27" s="9">
        <f>($AK$2+(L27+U27)*12*7.57%)*SUM(Fasering!$D$5:$D$8)</f>
        <v>1724.2675296231507</v>
      </c>
      <c r="AL27" s="9">
        <f>($AK$2+(M27+V27)*12*7.57%)*SUM(Fasering!$D$5:$D$9)</f>
        <v>2439.4010062232451</v>
      </c>
      <c r="AM27" s="9">
        <f>($AK$2+(N27+W27)*12*7.57%)*SUM(Fasering!$D$5:$D$10)</f>
        <v>3259.8648312944192</v>
      </c>
      <c r="AN27" s="86">
        <f>($AK$2+(O27+X27)*12*7.57%)*SUM(Fasering!$D$5:$D$11)</f>
        <v>4189.3561409510003</v>
      </c>
      <c r="AO27" s="5">
        <f>($AK$2+(I27+AA27)*12*7.57%)*SUM(Fasering!$D$5)</f>
        <v>0</v>
      </c>
      <c r="AP27" s="9">
        <f>($AK$2+(J27+AB27)*12*7.57%)*SUM(Fasering!$D$5:$D$6)</f>
        <v>615.89914191293042</v>
      </c>
      <c r="AQ27" s="9">
        <f>($AK$2+(K27+AC27)*12*7.57%)*SUM(Fasering!$D$5:$D$7)</f>
        <v>1116.4335748530461</v>
      </c>
      <c r="AR27" s="9">
        <f>($AK$2+(L27+AD27)*12*7.57%)*SUM(Fasering!$D$5:$D$8)</f>
        <v>1724.2675296231507</v>
      </c>
      <c r="AS27" s="9">
        <f>($AK$2+(M27+AE27)*12*7.57%)*SUM(Fasering!$D$5:$D$9)</f>
        <v>2439.4010062232451</v>
      </c>
      <c r="AT27" s="9">
        <f>($AK$2+(N27+AF27)*12*7.57%)*SUM(Fasering!$D$5:$D$10)</f>
        <v>3259.8648312944192</v>
      </c>
      <c r="AU27" s="86">
        <f>($AK$2+(O27+AG27)*12*7.57%)*SUM(Fasering!$D$5:$D$11)</f>
        <v>4189.3561409510003</v>
      </c>
    </row>
    <row r="28" spans="1:47" x14ac:dyDescent="0.3">
      <c r="A28" s="32">
        <f t="shared" si="8"/>
        <v>20</v>
      </c>
      <c r="B28" s="125">
        <v>42117.95</v>
      </c>
      <c r="C28" s="126"/>
      <c r="D28" s="125">
        <f t="shared" si="0"/>
        <v>55574.635024999989</v>
      </c>
      <c r="E28" s="127">
        <f t="shared" si="1"/>
        <v>1377.6592164333572</v>
      </c>
      <c r="F28" s="125">
        <f t="shared" si="2"/>
        <v>4631.2195854166657</v>
      </c>
      <c r="G28" s="127">
        <f t="shared" si="3"/>
        <v>114.80493470277978</v>
      </c>
      <c r="H28" s="45">
        <f>'L4'!$H$10</f>
        <v>1674.41</v>
      </c>
      <c r="I28" s="45">
        <f>GEW!$E$12+($F28-GEW!$E$12)*SUM(Fasering!$D$5)</f>
        <v>1786.2247433333332</v>
      </c>
      <c r="J28" s="45">
        <f>GEW!$E$12+($F28-GEW!$E$12)*SUM(Fasering!$D$5:$D$6)</f>
        <v>2521.837114926414</v>
      </c>
      <c r="K28" s="45">
        <f>GEW!$E$12+($F28-GEW!$E$12)*SUM(Fasering!$D$5:$D$7)</f>
        <v>2943.9033710189424</v>
      </c>
      <c r="L28" s="45">
        <f>GEW!$E$12+($F28-GEW!$E$12)*SUM(Fasering!$D$5:$D$8)</f>
        <v>3365.9696271114703</v>
      </c>
      <c r="M28" s="45">
        <f>GEW!$E$12+($F28-GEW!$E$12)*SUM(Fasering!$D$5:$D$9)</f>
        <v>3788.0358832039983</v>
      </c>
      <c r="N28" s="45">
        <f>GEW!$E$12+($F28-GEW!$E$12)*SUM(Fasering!$D$5:$D$10)</f>
        <v>4209.1533293241373</v>
      </c>
      <c r="O28" s="75">
        <f>GEW!$E$12+($F28-GEW!$E$12)*SUM(Fasering!$D$5:$D$11)</f>
        <v>4631.2195854166657</v>
      </c>
      <c r="P28" s="125">
        <f t="shared" si="4"/>
        <v>0</v>
      </c>
      <c r="Q28" s="127">
        <f t="shared" si="5"/>
        <v>0</v>
      </c>
      <c r="R28" s="45">
        <f>$P28*SUM(Fasering!$D$5)</f>
        <v>0</v>
      </c>
      <c r="S28" s="45">
        <f>$P28*SUM(Fasering!$D$5:$D$6)</f>
        <v>0</v>
      </c>
      <c r="T28" s="45">
        <f>$P28*SUM(Fasering!$D$5:$D$7)</f>
        <v>0</v>
      </c>
      <c r="U28" s="45">
        <f>$P28*SUM(Fasering!$D$5:$D$8)</f>
        <v>0</v>
      </c>
      <c r="V28" s="45">
        <f>$P28*SUM(Fasering!$D$5:$D$9)</f>
        <v>0</v>
      </c>
      <c r="W28" s="45">
        <f>$P28*SUM(Fasering!$D$5:$D$10)</f>
        <v>0</v>
      </c>
      <c r="X28" s="75">
        <f>$P28*SUM(Fasering!$D$5:$D$11)</f>
        <v>0</v>
      </c>
      <c r="Y28" s="125">
        <f t="shared" si="6"/>
        <v>0</v>
      </c>
      <c r="Z28" s="127">
        <f t="shared" si="7"/>
        <v>0</v>
      </c>
      <c r="AA28" s="74">
        <f>$Y28*SUM(Fasering!$D$5)</f>
        <v>0</v>
      </c>
      <c r="AB28" s="45">
        <f>$Y28*SUM(Fasering!$D$5:$D$6)</f>
        <v>0</v>
      </c>
      <c r="AC28" s="45">
        <f>$Y28*SUM(Fasering!$D$5:$D$7)</f>
        <v>0</v>
      </c>
      <c r="AD28" s="45">
        <f>$Y28*SUM(Fasering!$D$5:$D$8)</f>
        <v>0</v>
      </c>
      <c r="AE28" s="45">
        <f>$Y28*SUM(Fasering!$D$5:$D$9)</f>
        <v>0</v>
      </c>
      <c r="AF28" s="45">
        <f>$Y28*SUM(Fasering!$D$5:$D$10)</f>
        <v>0</v>
      </c>
      <c r="AG28" s="75">
        <f>$Y28*SUM(Fasering!$D$5:$D$11)</f>
        <v>0</v>
      </c>
      <c r="AH28" s="5">
        <f>($AK$2+(I28+R28)*12*7.57%)*SUM(Fasering!$D$5)</f>
        <v>0</v>
      </c>
      <c r="AI28" s="9">
        <f>($AK$2+(J28+S28)*12*7.57%)*SUM(Fasering!$D$5:$D$6)</f>
        <v>625.71038943130645</v>
      </c>
      <c r="AJ28" s="9">
        <f>($AK$2+(K28+T28)*12*7.57%)*SUM(Fasering!$D$5:$D$7)</f>
        <v>1140.7333477296665</v>
      </c>
      <c r="AK28" s="9">
        <f>($AK$2+(L28+U28)*12*7.57%)*SUM(Fasering!$D$5:$D$8)</f>
        <v>1769.5156036205215</v>
      </c>
      <c r="AL28" s="9">
        <f>($AK$2+(M28+V28)*12*7.57%)*SUM(Fasering!$D$5:$D$9)</f>
        <v>2512.0571571038713</v>
      </c>
      <c r="AM28" s="9">
        <f>($AK$2+(N28+W28)*12*7.57%)*SUM(Fasering!$D$5:$D$10)</f>
        <v>3366.3054549805283</v>
      </c>
      <c r="AN28" s="86">
        <f>($AK$2+(O28+X28)*12*7.57%)*SUM(Fasering!$D$5:$D$11)</f>
        <v>4336.1098713924994</v>
      </c>
      <c r="AO28" s="5">
        <f>($AK$2+(I28+AA28)*12*7.57%)*SUM(Fasering!$D$5)</f>
        <v>0</v>
      </c>
      <c r="AP28" s="9">
        <f>($AK$2+(J28+AB28)*12*7.57%)*SUM(Fasering!$D$5:$D$6)</f>
        <v>625.71038943130645</v>
      </c>
      <c r="AQ28" s="9">
        <f>($AK$2+(K28+AC28)*12*7.57%)*SUM(Fasering!$D$5:$D$7)</f>
        <v>1140.7333477296665</v>
      </c>
      <c r="AR28" s="9">
        <f>($AK$2+(L28+AD28)*12*7.57%)*SUM(Fasering!$D$5:$D$8)</f>
        <v>1769.5156036205215</v>
      </c>
      <c r="AS28" s="9">
        <f>($AK$2+(M28+AE28)*12*7.57%)*SUM(Fasering!$D$5:$D$9)</f>
        <v>2512.0571571038713</v>
      </c>
      <c r="AT28" s="9">
        <f>($AK$2+(N28+AF28)*12*7.57%)*SUM(Fasering!$D$5:$D$10)</f>
        <v>3366.3054549805283</v>
      </c>
      <c r="AU28" s="86">
        <f>($AK$2+(O28+AG28)*12*7.57%)*SUM(Fasering!$D$5:$D$11)</f>
        <v>4336.1098713924994</v>
      </c>
    </row>
    <row r="29" spans="1:47" x14ac:dyDescent="0.3">
      <c r="A29" s="32">
        <f t="shared" si="8"/>
        <v>21</v>
      </c>
      <c r="B29" s="125">
        <v>42117.95</v>
      </c>
      <c r="C29" s="126"/>
      <c r="D29" s="125">
        <f t="shared" si="0"/>
        <v>55574.635024999989</v>
      </c>
      <c r="E29" s="127">
        <f t="shared" si="1"/>
        <v>1377.6592164333572</v>
      </c>
      <c r="F29" s="125">
        <f t="shared" si="2"/>
        <v>4631.2195854166657</v>
      </c>
      <c r="G29" s="127">
        <f t="shared" si="3"/>
        <v>114.80493470277978</v>
      </c>
      <c r="H29" s="45">
        <f>'L4'!$H$10</f>
        <v>1674.41</v>
      </c>
      <c r="I29" s="45">
        <f>GEW!$E$12+($F29-GEW!$E$12)*SUM(Fasering!$D$5)</f>
        <v>1786.2247433333332</v>
      </c>
      <c r="J29" s="45">
        <f>GEW!$E$12+($F29-GEW!$E$12)*SUM(Fasering!$D$5:$D$6)</f>
        <v>2521.837114926414</v>
      </c>
      <c r="K29" s="45">
        <f>GEW!$E$12+($F29-GEW!$E$12)*SUM(Fasering!$D$5:$D$7)</f>
        <v>2943.9033710189424</v>
      </c>
      <c r="L29" s="45">
        <f>GEW!$E$12+($F29-GEW!$E$12)*SUM(Fasering!$D$5:$D$8)</f>
        <v>3365.9696271114703</v>
      </c>
      <c r="M29" s="45">
        <f>GEW!$E$12+($F29-GEW!$E$12)*SUM(Fasering!$D$5:$D$9)</f>
        <v>3788.0358832039983</v>
      </c>
      <c r="N29" s="45">
        <f>GEW!$E$12+($F29-GEW!$E$12)*SUM(Fasering!$D$5:$D$10)</f>
        <v>4209.1533293241373</v>
      </c>
      <c r="O29" s="75">
        <f>GEW!$E$12+($F29-GEW!$E$12)*SUM(Fasering!$D$5:$D$11)</f>
        <v>4631.2195854166657</v>
      </c>
      <c r="P29" s="125">
        <f t="shared" si="4"/>
        <v>0</v>
      </c>
      <c r="Q29" s="127">
        <f t="shared" si="5"/>
        <v>0</v>
      </c>
      <c r="R29" s="45">
        <f>$P29*SUM(Fasering!$D$5)</f>
        <v>0</v>
      </c>
      <c r="S29" s="45">
        <f>$P29*SUM(Fasering!$D$5:$D$6)</f>
        <v>0</v>
      </c>
      <c r="T29" s="45">
        <f>$P29*SUM(Fasering!$D$5:$D$7)</f>
        <v>0</v>
      </c>
      <c r="U29" s="45">
        <f>$P29*SUM(Fasering!$D$5:$D$8)</f>
        <v>0</v>
      </c>
      <c r="V29" s="45">
        <f>$P29*SUM(Fasering!$D$5:$D$9)</f>
        <v>0</v>
      </c>
      <c r="W29" s="45">
        <f>$P29*SUM(Fasering!$D$5:$D$10)</f>
        <v>0</v>
      </c>
      <c r="X29" s="75">
        <f>$P29*SUM(Fasering!$D$5:$D$11)</f>
        <v>0</v>
      </c>
      <c r="Y29" s="125">
        <f t="shared" si="6"/>
        <v>0</v>
      </c>
      <c r="Z29" s="127">
        <f t="shared" si="7"/>
        <v>0</v>
      </c>
      <c r="AA29" s="74">
        <f>$Y29*SUM(Fasering!$D$5)</f>
        <v>0</v>
      </c>
      <c r="AB29" s="45">
        <f>$Y29*SUM(Fasering!$D$5:$D$6)</f>
        <v>0</v>
      </c>
      <c r="AC29" s="45">
        <f>$Y29*SUM(Fasering!$D$5:$D$7)</f>
        <v>0</v>
      </c>
      <c r="AD29" s="45">
        <f>$Y29*SUM(Fasering!$D$5:$D$8)</f>
        <v>0</v>
      </c>
      <c r="AE29" s="45">
        <f>$Y29*SUM(Fasering!$D$5:$D$9)</f>
        <v>0</v>
      </c>
      <c r="AF29" s="45">
        <f>$Y29*SUM(Fasering!$D$5:$D$10)</f>
        <v>0</v>
      </c>
      <c r="AG29" s="75">
        <f>$Y29*SUM(Fasering!$D$5:$D$11)</f>
        <v>0</v>
      </c>
      <c r="AH29" s="5">
        <f>($AK$2+(I29+R29)*12*7.57%)*SUM(Fasering!$D$5)</f>
        <v>0</v>
      </c>
      <c r="AI29" s="9">
        <f>($AK$2+(J29+S29)*12*7.57%)*SUM(Fasering!$D$5:$D$6)</f>
        <v>625.71038943130645</v>
      </c>
      <c r="AJ29" s="9">
        <f>($AK$2+(K29+T29)*12*7.57%)*SUM(Fasering!$D$5:$D$7)</f>
        <v>1140.7333477296665</v>
      </c>
      <c r="AK29" s="9">
        <f>($AK$2+(L29+U29)*12*7.57%)*SUM(Fasering!$D$5:$D$8)</f>
        <v>1769.5156036205215</v>
      </c>
      <c r="AL29" s="9">
        <f>($AK$2+(M29+V29)*12*7.57%)*SUM(Fasering!$D$5:$D$9)</f>
        <v>2512.0571571038713</v>
      </c>
      <c r="AM29" s="9">
        <f>($AK$2+(N29+W29)*12*7.57%)*SUM(Fasering!$D$5:$D$10)</f>
        <v>3366.3054549805283</v>
      </c>
      <c r="AN29" s="86">
        <f>($AK$2+(O29+X29)*12*7.57%)*SUM(Fasering!$D$5:$D$11)</f>
        <v>4336.1098713924994</v>
      </c>
      <c r="AO29" s="5">
        <f>($AK$2+(I29+AA29)*12*7.57%)*SUM(Fasering!$D$5)</f>
        <v>0</v>
      </c>
      <c r="AP29" s="9">
        <f>($AK$2+(J29+AB29)*12*7.57%)*SUM(Fasering!$D$5:$D$6)</f>
        <v>625.71038943130645</v>
      </c>
      <c r="AQ29" s="9">
        <f>($AK$2+(K29+AC29)*12*7.57%)*SUM(Fasering!$D$5:$D$7)</f>
        <v>1140.7333477296665</v>
      </c>
      <c r="AR29" s="9">
        <f>($AK$2+(L29+AD29)*12*7.57%)*SUM(Fasering!$D$5:$D$8)</f>
        <v>1769.5156036205215</v>
      </c>
      <c r="AS29" s="9">
        <f>($AK$2+(M29+AE29)*12*7.57%)*SUM(Fasering!$D$5:$D$9)</f>
        <v>2512.0571571038713</v>
      </c>
      <c r="AT29" s="9">
        <f>($AK$2+(N29+AF29)*12*7.57%)*SUM(Fasering!$D$5:$D$10)</f>
        <v>3366.3054549805283</v>
      </c>
      <c r="AU29" s="86">
        <f>($AK$2+(O29+AG29)*12*7.57%)*SUM(Fasering!$D$5:$D$11)</f>
        <v>4336.1098713924994</v>
      </c>
    </row>
    <row r="30" spans="1:47" x14ac:dyDescent="0.3">
      <c r="A30" s="32">
        <f t="shared" si="8"/>
        <v>22</v>
      </c>
      <c r="B30" s="125">
        <v>43750.42</v>
      </c>
      <c r="C30" s="126"/>
      <c r="D30" s="125">
        <f t="shared" si="0"/>
        <v>57728.679189999995</v>
      </c>
      <c r="E30" s="127">
        <f t="shared" si="1"/>
        <v>1431.0565764912653</v>
      </c>
      <c r="F30" s="125">
        <f t="shared" si="2"/>
        <v>4810.7232658333332</v>
      </c>
      <c r="G30" s="127">
        <f t="shared" si="3"/>
        <v>119.25471470760546</v>
      </c>
      <c r="H30" s="45">
        <f>'L4'!$H$10</f>
        <v>1674.41</v>
      </c>
      <c r="I30" s="45">
        <f>GEW!$E$12+($F30-GEW!$E$12)*SUM(Fasering!$D$5)</f>
        <v>1786.2247433333332</v>
      </c>
      <c r="J30" s="45">
        <f>GEW!$E$12+($F30-GEW!$E$12)*SUM(Fasering!$D$5:$D$6)</f>
        <v>2568.2502493573702</v>
      </c>
      <c r="K30" s="45">
        <f>GEW!$E$12+($F30-GEW!$E$12)*SUM(Fasering!$D$5:$D$7)</f>
        <v>3016.9465875954302</v>
      </c>
      <c r="L30" s="45">
        <f>GEW!$E$12+($F30-GEW!$E$12)*SUM(Fasering!$D$5:$D$8)</f>
        <v>3465.6429258334897</v>
      </c>
      <c r="M30" s="45">
        <f>GEW!$E$12+($F30-GEW!$E$12)*SUM(Fasering!$D$5:$D$9)</f>
        <v>3914.3392640715492</v>
      </c>
      <c r="N30" s="45">
        <f>GEW!$E$12+($F30-GEW!$E$12)*SUM(Fasering!$D$5:$D$10)</f>
        <v>4362.0269275952742</v>
      </c>
      <c r="O30" s="75">
        <f>GEW!$E$12+($F30-GEW!$E$12)*SUM(Fasering!$D$5:$D$11)</f>
        <v>4810.7232658333332</v>
      </c>
      <c r="P30" s="125">
        <f t="shared" si="4"/>
        <v>0</v>
      </c>
      <c r="Q30" s="127">
        <f t="shared" si="5"/>
        <v>0</v>
      </c>
      <c r="R30" s="45">
        <f>$P30*SUM(Fasering!$D$5)</f>
        <v>0</v>
      </c>
      <c r="S30" s="45">
        <f>$P30*SUM(Fasering!$D$5:$D$6)</f>
        <v>0</v>
      </c>
      <c r="T30" s="45">
        <f>$P30*SUM(Fasering!$D$5:$D$7)</f>
        <v>0</v>
      </c>
      <c r="U30" s="45">
        <f>$P30*SUM(Fasering!$D$5:$D$8)</f>
        <v>0</v>
      </c>
      <c r="V30" s="45">
        <f>$P30*SUM(Fasering!$D$5:$D$9)</f>
        <v>0</v>
      </c>
      <c r="W30" s="45">
        <f>$P30*SUM(Fasering!$D$5:$D$10)</f>
        <v>0</v>
      </c>
      <c r="X30" s="75">
        <f>$P30*SUM(Fasering!$D$5:$D$11)</f>
        <v>0</v>
      </c>
      <c r="Y30" s="125">
        <f t="shared" si="6"/>
        <v>0</v>
      </c>
      <c r="Z30" s="127">
        <f t="shared" si="7"/>
        <v>0</v>
      </c>
      <c r="AA30" s="74">
        <f>$Y30*SUM(Fasering!$D$5)</f>
        <v>0</v>
      </c>
      <c r="AB30" s="45">
        <f>$Y30*SUM(Fasering!$D$5:$D$6)</f>
        <v>0</v>
      </c>
      <c r="AC30" s="45">
        <f>$Y30*SUM(Fasering!$D$5:$D$7)</f>
        <v>0</v>
      </c>
      <c r="AD30" s="45">
        <f>$Y30*SUM(Fasering!$D$5:$D$8)</f>
        <v>0</v>
      </c>
      <c r="AE30" s="45">
        <f>$Y30*SUM(Fasering!$D$5:$D$9)</f>
        <v>0</v>
      </c>
      <c r="AF30" s="45">
        <f>$Y30*SUM(Fasering!$D$5:$D$10)</f>
        <v>0</v>
      </c>
      <c r="AG30" s="75">
        <f>$Y30*SUM(Fasering!$D$5:$D$11)</f>
        <v>0</v>
      </c>
      <c r="AH30" s="5">
        <f>($AK$2+(I30+R30)*12*7.57%)*SUM(Fasering!$D$5)</f>
        <v>0</v>
      </c>
      <c r="AI30" s="9">
        <f>($AK$2+(J30+S30)*12*7.57%)*SUM(Fasering!$D$5:$D$6)</f>
        <v>636.61187202148994</v>
      </c>
      <c r="AJ30" s="9">
        <f>($AK$2+(K30+T30)*12*7.57%)*SUM(Fasering!$D$5:$D$7)</f>
        <v>1167.7333342720235</v>
      </c>
      <c r="AK30" s="9">
        <f>($AK$2+(L30+U30)*12*7.57%)*SUM(Fasering!$D$5:$D$8)</f>
        <v>1819.7916862489326</v>
      </c>
      <c r="AL30" s="9">
        <f>($AK$2+(M30+V30)*12*7.57%)*SUM(Fasering!$D$5:$D$9)</f>
        <v>2592.7869279522174</v>
      </c>
      <c r="AM30" s="9">
        <f>($AK$2+(N30+W30)*12*7.57%)*SUM(Fasering!$D$5:$D$10)</f>
        <v>3484.5738610959684</v>
      </c>
      <c r="AN30" s="86">
        <f>($AK$2+(O30+X30)*12*7.57%)*SUM(Fasering!$D$5:$D$11)</f>
        <v>4499.1710146829992</v>
      </c>
      <c r="AO30" s="5">
        <f>($AK$2+(I30+AA30)*12*7.57%)*SUM(Fasering!$D$5)</f>
        <v>0</v>
      </c>
      <c r="AP30" s="9">
        <f>($AK$2+(J30+AB30)*12*7.57%)*SUM(Fasering!$D$5:$D$6)</f>
        <v>636.61187202148994</v>
      </c>
      <c r="AQ30" s="9">
        <f>($AK$2+(K30+AC30)*12*7.57%)*SUM(Fasering!$D$5:$D$7)</f>
        <v>1167.7333342720235</v>
      </c>
      <c r="AR30" s="9">
        <f>($AK$2+(L30+AD30)*12*7.57%)*SUM(Fasering!$D$5:$D$8)</f>
        <v>1819.7916862489326</v>
      </c>
      <c r="AS30" s="9">
        <f>($AK$2+(M30+AE30)*12*7.57%)*SUM(Fasering!$D$5:$D$9)</f>
        <v>2592.7869279522174</v>
      </c>
      <c r="AT30" s="9">
        <f>($AK$2+(N30+AF30)*12*7.57%)*SUM(Fasering!$D$5:$D$10)</f>
        <v>3484.5738610959684</v>
      </c>
      <c r="AU30" s="86">
        <f>($AK$2+(O30+AG30)*12*7.57%)*SUM(Fasering!$D$5:$D$11)</f>
        <v>4499.1710146829992</v>
      </c>
    </row>
    <row r="31" spans="1:47" x14ac:dyDescent="0.3">
      <c r="A31" s="32">
        <f t="shared" si="8"/>
        <v>23</v>
      </c>
      <c r="B31" s="125">
        <v>45382.93</v>
      </c>
      <c r="C31" s="126"/>
      <c r="D31" s="125">
        <f t="shared" si="0"/>
        <v>59882.776134999993</v>
      </c>
      <c r="E31" s="127">
        <f t="shared" si="1"/>
        <v>1484.4552449311971</v>
      </c>
      <c r="F31" s="125">
        <f t="shared" si="2"/>
        <v>4990.2313445833333</v>
      </c>
      <c r="G31" s="127">
        <f t="shared" si="3"/>
        <v>123.70460374426644</v>
      </c>
      <c r="H31" s="45">
        <f>'L4'!$H$10</f>
        <v>1674.41</v>
      </c>
      <c r="I31" s="45">
        <f>GEW!$E$12+($F31-GEW!$E$12)*SUM(Fasering!$D$5)</f>
        <v>1786.2247433333332</v>
      </c>
      <c r="J31" s="45">
        <f>GEW!$E$12+($F31-GEW!$E$12)*SUM(Fasering!$D$5:$D$6)</f>
        <v>2614.6645210376341</v>
      </c>
      <c r="K31" s="45">
        <f>GEW!$E$12+($F31-GEW!$E$12)*SUM(Fasering!$D$5:$D$7)</f>
        <v>3089.9915939314005</v>
      </c>
      <c r="L31" s="45">
        <f>GEW!$E$12+($F31-GEW!$E$12)*SUM(Fasering!$D$5:$D$8)</f>
        <v>3565.3186668251665</v>
      </c>
      <c r="M31" s="45">
        <f>GEW!$E$12+($F31-GEW!$E$12)*SUM(Fasering!$D$5:$D$9)</f>
        <v>4040.6457397189329</v>
      </c>
      <c r="N31" s="45">
        <f>GEW!$E$12+($F31-GEW!$E$12)*SUM(Fasering!$D$5:$D$10)</f>
        <v>4514.9042716895674</v>
      </c>
      <c r="O31" s="75">
        <f>GEW!$E$12+($F31-GEW!$E$12)*SUM(Fasering!$D$5:$D$11)</f>
        <v>4990.2313445833333</v>
      </c>
      <c r="P31" s="125">
        <f t="shared" si="4"/>
        <v>0</v>
      </c>
      <c r="Q31" s="127">
        <f t="shared" si="5"/>
        <v>0</v>
      </c>
      <c r="R31" s="45">
        <f>$P31*SUM(Fasering!$D$5)</f>
        <v>0</v>
      </c>
      <c r="S31" s="45">
        <f>$P31*SUM(Fasering!$D$5:$D$6)</f>
        <v>0</v>
      </c>
      <c r="T31" s="45">
        <f>$P31*SUM(Fasering!$D$5:$D$7)</f>
        <v>0</v>
      </c>
      <c r="U31" s="45">
        <f>$P31*SUM(Fasering!$D$5:$D$8)</f>
        <v>0</v>
      </c>
      <c r="V31" s="45">
        <f>$P31*SUM(Fasering!$D$5:$D$9)</f>
        <v>0</v>
      </c>
      <c r="W31" s="45">
        <f>$P31*SUM(Fasering!$D$5:$D$10)</f>
        <v>0</v>
      </c>
      <c r="X31" s="75">
        <f>$P31*SUM(Fasering!$D$5:$D$11)</f>
        <v>0</v>
      </c>
      <c r="Y31" s="125">
        <f t="shared" si="6"/>
        <v>0</v>
      </c>
      <c r="Z31" s="127">
        <f t="shared" si="7"/>
        <v>0</v>
      </c>
      <c r="AA31" s="74">
        <f>$Y31*SUM(Fasering!$D$5)</f>
        <v>0</v>
      </c>
      <c r="AB31" s="45">
        <f>$Y31*SUM(Fasering!$D$5:$D$6)</f>
        <v>0</v>
      </c>
      <c r="AC31" s="45">
        <f>$Y31*SUM(Fasering!$D$5:$D$7)</f>
        <v>0</v>
      </c>
      <c r="AD31" s="45">
        <f>$Y31*SUM(Fasering!$D$5:$D$8)</f>
        <v>0</v>
      </c>
      <c r="AE31" s="45">
        <f>$Y31*SUM(Fasering!$D$5:$D$9)</f>
        <v>0</v>
      </c>
      <c r="AF31" s="45">
        <f>$Y31*SUM(Fasering!$D$5:$D$10)</f>
        <v>0</v>
      </c>
      <c r="AG31" s="75">
        <f>$Y31*SUM(Fasering!$D$5:$D$11)</f>
        <v>0</v>
      </c>
      <c r="AH31" s="5">
        <f>($AK$2+(I31+R31)*12*7.57%)*SUM(Fasering!$D$5)</f>
        <v>0</v>
      </c>
      <c r="AI31" s="9">
        <f>($AK$2+(J31+S31)*12*7.57%)*SUM(Fasering!$D$5:$D$6)</f>
        <v>647.51362172794722</v>
      </c>
      <c r="AJ31" s="9">
        <f>($AK$2+(K31+T31)*12*7.57%)*SUM(Fasering!$D$5:$D$7)</f>
        <v>1194.7339823882296</v>
      </c>
      <c r="AK31" s="9">
        <f>($AK$2+(L31+U31)*12*7.57%)*SUM(Fasering!$D$5:$D$8)</f>
        <v>1870.0690007794951</v>
      </c>
      <c r="AL31" s="9">
        <f>($AK$2+(M31+V31)*12*7.57%)*SUM(Fasering!$D$5:$D$9)</f>
        <v>2673.5186769017428</v>
      </c>
      <c r="AM31" s="9">
        <f>($AK$2+(N31+W31)*12*7.57%)*SUM(Fasering!$D$5:$D$10)</f>
        <v>3602.8451651122837</v>
      </c>
      <c r="AN31" s="86">
        <f>($AK$2+(O31+X31)*12*7.57%)*SUM(Fasering!$D$5:$D$11)</f>
        <v>4662.2361534194997</v>
      </c>
      <c r="AO31" s="5">
        <f>($AK$2+(I31+AA31)*12*7.57%)*SUM(Fasering!$D$5)</f>
        <v>0</v>
      </c>
      <c r="AP31" s="9">
        <f>($AK$2+(J31+AB31)*12*7.57%)*SUM(Fasering!$D$5:$D$6)</f>
        <v>647.51362172794722</v>
      </c>
      <c r="AQ31" s="9">
        <f>($AK$2+(K31+AC31)*12*7.57%)*SUM(Fasering!$D$5:$D$7)</f>
        <v>1194.7339823882296</v>
      </c>
      <c r="AR31" s="9">
        <f>($AK$2+(L31+AD31)*12*7.57%)*SUM(Fasering!$D$5:$D$8)</f>
        <v>1870.0690007794951</v>
      </c>
      <c r="AS31" s="9">
        <f>($AK$2+(M31+AE31)*12*7.57%)*SUM(Fasering!$D$5:$D$9)</f>
        <v>2673.5186769017428</v>
      </c>
      <c r="AT31" s="9">
        <f>($AK$2+(N31+AF31)*12*7.57%)*SUM(Fasering!$D$5:$D$10)</f>
        <v>3602.8451651122837</v>
      </c>
      <c r="AU31" s="86">
        <f>($AK$2+(O31+AG31)*12*7.57%)*SUM(Fasering!$D$5:$D$11)</f>
        <v>4662.2361534194997</v>
      </c>
    </row>
    <row r="32" spans="1:47" x14ac:dyDescent="0.3">
      <c r="A32" s="32">
        <f t="shared" si="8"/>
        <v>24</v>
      </c>
      <c r="B32" s="125">
        <v>46688.9</v>
      </c>
      <c r="C32" s="126"/>
      <c r="D32" s="125">
        <f t="shared" si="0"/>
        <v>61606.003549999994</v>
      </c>
      <c r="E32" s="127">
        <f t="shared" si="1"/>
        <v>1527.1729367202197</v>
      </c>
      <c r="F32" s="125">
        <f t="shared" si="2"/>
        <v>5133.8336291666665</v>
      </c>
      <c r="G32" s="127">
        <f t="shared" si="3"/>
        <v>127.26441139335165</v>
      </c>
      <c r="H32" s="45">
        <f>'L4'!$H$10</f>
        <v>1674.41</v>
      </c>
      <c r="I32" s="45">
        <f>GEW!$E$12+($F32-GEW!$E$12)*SUM(Fasering!$D$5)</f>
        <v>1786.2247433333332</v>
      </c>
      <c r="J32" s="45">
        <f>GEW!$E$12+($F32-GEW!$E$12)*SUM(Fasering!$D$5:$D$6)</f>
        <v>2651.794857995003</v>
      </c>
      <c r="K32" s="45">
        <f>GEW!$E$12+($F32-GEW!$E$12)*SUM(Fasering!$D$5:$D$7)</f>
        <v>3148.425898728668</v>
      </c>
      <c r="L32" s="45">
        <f>GEW!$E$12+($F32-GEW!$E$12)*SUM(Fasering!$D$5:$D$8)</f>
        <v>3645.056939462333</v>
      </c>
      <c r="M32" s="45">
        <f>GEW!$E$12+($F32-GEW!$E$12)*SUM(Fasering!$D$5:$D$9)</f>
        <v>4141.6879801959985</v>
      </c>
      <c r="N32" s="45">
        <f>GEW!$E$12+($F32-GEW!$E$12)*SUM(Fasering!$D$5:$D$10)</f>
        <v>4637.2025884330014</v>
      </c>
      <c r="O32" s="75">
        <f>GEW!$E$12+($F32-GEW!$E$12)*SUM(Fasering!$D$5:$D$11)</f>
        <v>5133.8336291666665</v>
      </c>
      <c r="P32" s="125">
        <f t="shared" si="4"/>
        <v>0</v>
      </c>
      <c r="Q32" s="127">
        <f t="shared" si="5"/>
        <v>0</v>
      </c>
      <c r="R32" s="45">
        <f>$P32*SUM(Fasering!$D$5)</f>
        <v>0</v>
      </c>
      <c r="S32" s="45">
        <f>$P32*SUM(Fasering!$D$5:$D$6)</f>
        <v>0</v>
      </c>
      <c r="T32" s="45">
        <f>$P32*SUM(Fasering!$D$5:$D$7)</f>
        <v>0</v>
      </c>
      <c r="U32" s="45">
        <f>$P32*SUM(Fasering!$D$5:$D$8)</f>
        <v>0</v>
      </c>
      <c r="V32" s="45">
        <f>$P32*SUM(Fasering!$D$5:$D$9)</f>
        <v>0</v>
      </c>
      <c r="W32" s="45">
        <f>$P32*SUM(Fasering!$D$5:$D$10)</f>
        <v>0</v>
      </c>
      <c r="X32" s="75">
        <f>$P32*SUM(Fasering!$D$5:$D$11)</f>
        <v>0</v>
      </c>
      <c r="Y32" s="125">
        <f t="shared" si="6"/>
        <v>0</v>
      </c>
      <c r="Z32" s="127">
        <f t="shared" si="7"/>
        <v>0</v>
      </c>
      <c r="AA32" s="74">
        <f>$Y32*SUM(Fasering!$D$5)</f>
        <v>0</v>
      </c>
      <c r="AB32" s="45">
        <f>$Y32*SUM(Fasering!$D$5:$D$6)</f>
        <v>0</v>
      </c>
      <c r="AC32" s="45">
        <f>$Y32*SUM(Fasering!$D$5:$D$7)</f>
        <v>0</v>
      </c>
      <c r="AD32" s="45">
        <f>$Y32*SUM(Fasering!$D$5:$D$8)</f>
        <v>0</v>
      </c>
      <c r="AE32" s="45">
        <f>$Y32*SUM(Fasering!$D$5:$D$9)</f>
        <v>0</v>
      </c>
      <c r="AF32" s="45">
        <f>$Y32*SUM(Fasering!$D$5:$D$10)</f>
        <v>0</v>
      </c>
      <c r="AG32" s="75">
        <f>$Y32*SUM(Fasering!$D$5:$D$11)</f>
        <v>0</v>
      </c>
      <c r="AH32" s="5">
        <f>($AK$2+(I32+R32)*12*7.57%)*SUM(Fasering!$D$5)</f>
        <v>0</v>
      </c>
      <c r="AI32" s="9">
        <f>($AK$2+(J32+S32)*12*7.57%)*SUM(Fasering!$D$5:$D$6)</f>
        <v>656.23476773265293</v>
      </c>
      <c r="AJ32" s="9">
        <f>($AK$2+(K32+T32)*12*7.57%)*SUM(Fasering!$D$5:$D$7)</f>
        <v>1216.3338723860379</v>
      </c>
      <c r="AK32" s="9">
        <f>($AK$2+(L32+U32)*12*7.57%)*SUM(Fasering!$D$5:$D$8)</f>
        <v>1910.2896820969011</v>
      </c>
      <c r="AL32" s="9">
        <f>($AK$2+(M32+V32)*12*7.57%)*SUM(Fasering!$D$5:$D$9)</f>
        <v>2738.1021968652426</v>
      </c>
      <c r="AM32" s="9">
        <f>($AK$2+(N32+W32)*12*7.57%)*SUM(Fasering!$D$5:$D$10)</f>
        <v>3697.4594553195029</v>
      </c>
      <c r="AN32" s="86">
        <f>($AK$2+(O32+X32)*12*7.57%)*SUM(Fasering!$D$5:$D$11)</f>
        <v>4792.6844687349994</v>
      </c>
      <c r="AO32" s="5">
        <f>($AK$2+(I32+AA32)*12*7.57%)*SUM(Fasering!$D$5)</f>
        <v>0</v>
      </c>
      <c r="AP32" s="9">
        <f>($AK$2+(J32+AB32)*12*7.57%)*SUM(Fasering!$D$5:$D$6)</f>
        <v>656.23476773265293</v>
      </c>
      <c r="AQ32" s="9">
        <f>($AK$2+(K32+AC32)*12*7.57%)*SUM(Fasering!$D$5:$D$7)</f>
        <v>1216.3338723860379</v>
      </c>
      <c r="AR32" s="9">
        <f>($AK$2+(L32+AD32)*12*7.57%)*SUM(Fasering!$D$5:$D$8)</f>
        <v>1910.2896820969011</v>
      </c>
      <c r="AS32" s="9">
        <f>($AK$2+(M32+AE32)*12*7.57%)*SUM(Fasering!$D$5:$D$9)</f>
        <v>2738.1021968652426</v>
      </c>
      <c r="AT32" s="9">
        <f>($AK$2+(N32+AF32)*12*7.57%)*SUM(Fasering!$D$5:$D$10)</f>
        <v>3697.4594553195029</v>
      </c>
      <c r="AU32" s="86">
        <f>($AK$2+(O32+AG32)*12*7.57%)*SUM(Fasering!$D$5:$D$11)</f>
        <v>4792.6844687349994</v>
      </c>
    </row>
    <row r="33" spans="1:47" x14ac:dyDescent="0.3">
      <c r="A33" s="32">
        <f t="shared" si="8"/>
        <v>25</v>
      </c>
      <c r="B33" s="125">
        <v>46688.9</v>
      </c>
      <c r="C33" s="126"/>
      <c r="D33" s="125">
        <f t="shared" si="0"/>
        <v>61606.003549999994</v>
      </c>
      <c r="E33" s="127">
        <f t="shared" si="1"/>
        <v>1527.1729367202197</v>
      </c>
      <c r="F33" s="125">
        <f t="shared" si="2"/>
        <v>5133.8336291666665</v>
      </c>
      <c r="G33" s="127">
        <f t="shared" si="3"/>
        <v>127.26441139335165</v>
      </c>
      <c r="H33" s="45">
        <f>'L4'!$H$10</f>
        <v>1674.41</v>
      </c>
      <c r="I33" s="45">
        <f>GEW!$E$12+($F33-GEW!$E$12)*SUM(Fasering!$D$5)</f>
        <v>1786.2247433333332</v>
      </c>
      <c r="J33" s="45">
        <f>GEW!$E$12+($F33-GEW!$E$12)*SUM(Fasering!$D$5:$D$6)</f>
        <v>2651.794857995003</v>
      </c>
      <c r="K33" s="45">
        <f>GEW!$E$12+($F33-GEW!$E$12)*SUM(Fasering!$D$5:$D$7)</f>
        <v>3148.425898728668</v>
      </c>
      <c r="L33" s="45">
        <f>GEW!$E$12+($F33-GEW!$E$12)*SUM(Fasering!$D$5:$D$8)</f>
        <v>3645.056939462333</v>
      </c>
      <c r="M33" s="45">
        <f>GEW!$E$12+($F33-GEW!$E$12)*SUM(Fasering!$D$5:$D$9)</f>
        <v>4141.6879801959985</v>
      </c>
      <c r="N33" s="45">
        <f>GEW!$E$12+($F33-GEW!$E$12)*SUM(Fasering!$D$5:$D$10)</f>
        <v>4637.2025884330014</v>
      </c>
      <c r="O33" s="75">
        <f>GEW!$E$12+($F33-GEW!$E$12)*SUM(Fasering!$D$5:$D$11)</f>
        <v>5133.8336291666665</v>
      </c>
      <c r="P33" s="125">
        <f t="shared" si="4"/>
        <v>0</v>
      </c>
      <c r="Q33" s="127">
        <f t="shared" si="5"/>
        <v>0</v>
      </c>
      <c r="R33" s="45">
        <f>$P33*SUM(Fasering!$D$5)</f>
        <v>0</v>
      </c>
      <c r="S33" s="45">
        <f>$P33*SUM(Fasering!$D$5:$D$6)</f>
        <v>0</v>
      </c>
      <c r="T33" s="45">
        <f>$P33*SUM(Fasering!$D$5:$D$7)</f>
        <v>0</v>
      </c>
      <c r="U33" s="45">
        <f>$P33*SUM(Fasering!$D$5:$D$8)</f>
        <v>0</v>
      </c>
      <c r="V33" s="45">
        <f>$P33*SUM(Fasering!$D$5:$D$9)</f>
        <v>0</v>
      </c>
      <c r="W33" s="45">
        <f>$P33*SUM(Fasering!$D$5:$D$10)</f>
        <v>0</v>
      </c>
      <c r="X33" s="75">
        <f>$P33*SUM(Fasering!$D$5:$D$11)</f>
        <v>0</v>
      </c>
      <c r="Y33" s="125">
        <f t="shared" si="6"/>
        <v>0</v>
      </c>
      <c r="Z33" s="127">
        <f t="shared" si="7"/>
        <v>0</v>
      </c>
      <c r="AA33" s="74">
        <f>$Y33*SUM(Fasering!$D$5)</f>
        <v>0</v>
      </c>
      <c r="AB33" s="45">
        <f>$Y33*SUM(Fasering!$D$5:$D$6)</f>
        <v>0</v>
      </c>
      <c r="AC33" s="45">
        <f>$Y33*SUM(Fasering!$D$5:$D$7)</f>
        <v>0</v>
      </c>
      <c r="AD33" s="45">
        <f>$Y33*SUM(Fasering!$D$5:$D$8)</f>
        <v>0</v>
      </c>
      <c r="AE33" s="45">
        <f>$Y33*SUM(Fasering!$D$5:$D$9)</f>
        <v>0</v>
      </c>
      <c r="AF33" s="45">
        <f>$Y33*SUM(Fasering!$D$5:$D$10)</f>
        <v>0</v>
      </c>
      <c r="AG33" s="75">
        <f>$Y33*SUM(Fasering!$D$5:$D$11)</f>
        <v>0</v>
      </c>
      <c r="AH33" s="5">
        <f>($AK$2+(I33+R33)*12*7.57%)*SUM(Fasering!$D$5)</f>
        <v>0</v>
      </c>
      <c r="AI33" s="9">
        <f>($AK$2+(J33+S33)*12*7.57%)*SUM(Fasering!$D$5:$D$6)</f>
        <v>656.23476773265293</v>
      </c>
      <c r="AJ33" s="9">
        <f>($AK$2+(K33+T33)*12*7.57%)*SUM(Fasering!$D$5:$D$7)</f>
        <v>1216.3338723860379</v>
      </c>
      <c r="AK33" s="9">
        <f>($AK$2+(L33+U33)*12*7.57%)*SUM(Fasering!$D$5:$D$8)</f>
        <v>1910.2896820969011</v>
      </c>
      <c r="AL33" s="9">
        <f>($AK$2+(M33+V33)*12*7.57%)*SUM(Fasering!$D$5:$D$9)</f>
        <v>2738.1021968652426</v>
      </c>
      <c r="AM33" s="9">
        <f>($AK$2+(N33+W33)*12*7.57%)*SUM(Fasering!$D$5:$D$10)</f>
        <v>3697.4594553195029</v>
      </c>
      <c r="AN33" s="86">
        <f>($AK$2+(O33+X33)*12*7.57%)*SUM(Fasering!$D$5:$D$11)</f>
        <v>4792.6844687349994</v>
      </c>
      <c r="AO33" s="5">
        <f>($AK$2+(I33+AA33)*12*7.57%)*SUM(Fasering!$D$5)</f>
        <v>0</v>
      </c>
      <c r="AP33" s="9">
        <f>($AK$2+(J33+AB33)*12*7.57%)*SUM(Fasering!$D$5:$D$6)</f>
        <v>656.23476773265293</v>
      </c>
      <c r="AQ33" s="9">
        <f>($AK$2+(K33+AC33)*12*7.57%)*SUM(Fasering!$D$5:$D$7)</f>
        <v>1216.3338723860379</v>
      </c>
      <c r="AR33" s="9">
        <f>($AK$2+(L33+AD33)*12*7.57%)*SUM(Fasering!$D$5:$D$8)</f>
        <v>1910.2896820969011</v>
      </c>
      <c r="AS33" s="9">
        <f>($AK$2+(M33+AE33)*12*7.57%)*SUM(Fasering!$D$5:$D$9)</f>
        <v>2738.1021968652426</v>
      </c>
      <c r="AT33" s="9">
        <f>($AK$2+(N33+AF33)*12*7.57%)*SUM(Fasering!$D$5:$D$10)</f>
        <v>3697.4594553195029</v>
      </c>
      <c r="AU33" s="86">
        <f>($AK$2+(O33+AG33)*12*7.57%)*SUM(Fasering!$D$5:$D$11)</f>
        <v>4792.6844687349994</v>
      </c>
    </row>
    <row r="34" spans="1:47" x14ac:dyDescent="0.3">
      <c r="A34" s="32">
        <f t="shared" si="8"/>
        <v>26</v>
      </c>
      <c r="B34" s="125">
        <v>46688.9</v>
      </c>
      <c r="C34" s="126"/>
      <c r="D34" s="125">
        <f t="shared" si="0"/>
        <v>61606.003549999994</v>
      </c>
      <c r="E34" s="127">
        <f t="shared" si="1"/>
        <v>1527.1729367202197</v>
      </c>
      <c r="F34" s="125">
        <f t="shared" si="2"/>
        <v>5133.8336291666665</v>
      </c>
      <c r="G34" s="127">
        <f t="shared" si="3"/>
        <v>127.26441139335165</v>
      </c>
      <c r="H34" s="45">
        <f>'L4'!$H$10</f>
        <v>1674.41</v>
      </c>
      <c r="I34" s="45">
        <f>GEW!$E$12+($F34-GEW!$E$12)*SUM(Fasering!$D$5)</f>
        <v>1786.2247433333332</v>
      </c>
      <c r="J34" s="45">
        <f>GEW!$E$12+($F34-GEW!$E$12)*SUM(Fasering!$D$5:$D$6)</f>
        <v>2651.794857995003</v>
      </c>
      <c r="K34" s="45">
        <f>GEW!$E$12+($F34-GEW!$E$12)*SUM(Fasering!$D$5:$D$7)</f>
        <v>3148.425898728668</v>
      </c>
      <c r="L34" s="45">
        <f>GEW!$E$12+($F34-GEW!$E$12)*SUM(Fasering!$D$5:$D$8)</f>
        <v>3645.056939462333</v>
      </c>
      <c r="M34" s="45">
        <f>GEW!$E$12+($F34-GEW!$E$12)*SUM(Fasering!$D$5:$D$9)</f>
        <v>4141.6879801959985</v>
      </c>
      <c r="N34" s="45">
        <f>GEW!$E$12+($F34-GEW!$E$12)*SUM(Fasering!$D$5:$D$10)</f>
        <v>4637.2025884330014</v>
      </c>
      <c r="O34" s="75">
        <f>GEW!$E$12+($F34-GEW!$E$12)*SUM(Fasering!$D$5:$D$11)</f>
        <v>5133.8336291666665</v>
      </c>
      <c r="P34" s="125">
        <f t="shared" si="4"/>
        <v>0</v>
      </c>
      <c r="Q34" s="127">
        <f t="shared" si="5"/>
        <v>0</v>
      </c>
      <c r="R34" s="45">
        <f>$P34*SUM(Fasering!$D$5)</f>
        <v>0</v>
      </c>
      <c r="S34" s="45">
        <f>$P34*SUM(Fasering!$D$5:$D$6)</f>
        <v>0</v>
      </c>
      <c r="T34" s="45">
        <f>$P34*SUM(Fasering!$D$5:$D$7)</f>
        <v>0</v>
      </c>
      <c r="U34" s="45">
        <f>$P34*SUM(Fasering!$D$5:$D$8)</f>
        <v>0</v>
      </c>
      <c r="V34" s="45">
        <f>$P34*SUM(Fasering!$D$5:$D$9)</f>
        <v>0</v>
      </c>
      <c r="W34" s="45">
        <f>$P34*SUM(Fasering!$D$5:$D$10)</f>
        <v>0</v>
      </c>
      <c r="X34" s="75">
        <f>$P34*SUM(Fasering!$D$5:$D$11)</f>
        <v>0</v>
      </c>
      <c r="Y34" s="125">
        <f t="shared" si="6"/>
        <v>0</v>
      </c>
      <c r="Z34" s="127">
        <f t="shared" si="7"/>
        <v>0</v>
      </c>
      <c r="AA34" s="74">
        <f>$Y34*SUM(Fasering!$D$5)</f>
        <v>0</v>
      </c>
      <c r="AB34" s="45">
        <f>$Y34*SUM(Fasering!$D$5:$D$6)</f>
        <v>0</v>
      </c>
      <c r="AC34" s="45">
        <f>$Y34*SUM(Fasering!$D$5:$D$7)</f>
        <v>0</v>
      </c>
      <c r="AD34" s="45">
        <f>$Y34*SUM(Fasering!$D$5:$D$8)</f>
        <v>0</v>
      </c>
      <c r="AE34" s="45">
        <f>$Y34*SUM(Fasering!$D$5:$D$9)</f>
        <v>0</v>
      </c>
      <c r="AF34" s="45">
        <f>$Y34*SUM(Fasering!$D$5:$D$10)</f>
        <v>0</v>
      </c>
      <c r="AG34" s="75">
        <f>$Y34*SUM(Fasering!$D$5:$D$11)</f>
        <v>0</v>
      </c>
      <c r="AH34" s="5">
        <f>($AK$2+(I34+R34)*12*7.57%)*SUM(Fasering!$D$5)</f>
        <v>0</v>
      </c>
      <c r="AI34" s="9">
        <f>($AK$2+(J34+S34)*12*7.57%)*SUM(Fasering!$D$5:$D$6)</f>
        <v>656.23476773265293</v>
      </c>
      <c r="AJ34" s="9">
        <f>($AK$2+(K34+T34)*12*7.57%)*SUM(Fasering!$D$5:$D$7)</f>
        <v>1216.3338723860379</v>
      </c>
      <c r="AK34" s="9">
        <f>($AK$2+(L34+U34)*12*7.57%)*SUM(Fasering!$D$5:$D$8)</f>
        <v>1910.2896820969011</v>
      </c>
      <c r="AL34" s="9">
        <f>($AK$2+(M34+V34)*12*7.57%)*SUM(Fasering!$D$5:$D$9)</f>
        <v>2738.1021968652426</v>
      </c>
      <c r="AM34" s="9">
        <f>($AK$2+(N34+W34)*12*7.57%)*SUM(Fasering!$D$5:$D$10)</f>
        <v>3697.4594553195029</v>
      </c>
      <c r="AN34" s="86">
        <f>($AK$2+(O34+X34)*12*7.57%)*SUM(Fasering!$D$5:$D$11)</f>
        <v>4792.6844687349994</v>
      </c>
      <c r="AO34" s="5">
        <f>($AK$2+(I34+AA34)*12*7.57%)*SUM(Fasering!$D$5)</f>
        <v>0</v>
      </c>
      <c r="AP34" s="9">
        <f>($AK$2+(J34+AB34)*12*7.57%)*SUM(Fasering!$D$5:$D$6)</f>
        <v>656.23476773265293</v>
      </c>
      <c r="AQ34" s="9">
        <f>($AK$2+(K34+AC34)*12*7.57%)*SUM(Fasering!$D$5:$D$7)</f>
        <v>1216.3338723860379</v>
      </c>
      <c r="AR34" s="9">
        <f>($AK$2+(L34+AD34)*12*7.57%)*SUM(Fasering!$D$5:$D$8)</f>
        <v>1910.2896820969011</v>
      </c>
      <c r="AS34" s="9">
        <f>($AK$2+(M34+AE34)*12*7.57%)*SUM(Fasering!$D$5:$D$9)</f>
        <v>2738.1021968652426</v>
      </c>
      <c r="AT34" s="9">
        <f>($AK$2+(N34+AF34)*12*7.57%)*SUM(Fasering!$D$5:$D$10)</f>
        <v>3697.4594553195029</v>
      </c>
      <c r="AU34" s="86">
        <f>($AK$2+(O34+AG34)*12*7.57%)*SUM(Fasering!$D$5:$D$11)</f>
        <v>4792.6844687349994</v>
      </c>
    </row>
    <row r="35" spans="1:47" x14ac:dyDescent="0.3">
      <c r="A35" s="32">
        <f t="shared" si="8"/>
        <v>27</v>
      </c>
      <c r="B35" s="125">
        <v>46688.9</v>
      </c>
      <c r="C35" s="126"/>
      <c r="D35" s="125">
        <f t="shared" si="0"/>
        <v>61606.003549999994</v>
      </c>
      <c r="E35" s="127">
        <f t="shared" si="1"/>
        <v>1527.1729367202197</v>
      </c>
      <c r="F35" s="125">
        <f t="shared" si="2"/>
        <v>5133.8336291666665</v>
      </c>
      <c r="G35" s="127">
        <f t="shared" si="3"/>
        <v>127.26441139335165</v>
      </c>
      <c r="H35" s="45">
        <f>'L4'!$H$10</f>
        <v>1674.41</v>
      </c>
      <c r="I35" s="45">
        <f>GEW!$E$12+($F35-GEW!$E$12)*SUM(Fasering!$D$5)</f>
        <v>1786.2247433333332</v>
      </c>
      <c r="J35" s="45">
        <f>GEW!$E$12+($F35-GEW!$E$12)*SUM(Fasering!$D$5:$D$6)</f>
        <v>2651.794857995003</v>
      </c>
      <c r="K35" s="45">
        <f>GEW!$E$12+($F35-GEW!$E$12)*SUM(Fasering!$D$5:$D$7)</f>
        <v>3148.425898728668</v>
      </c>
      <c r="L35" s="45">
        <f>GEW!$E$12+($F35-GEW!$E$12)*SUM(Fasering!$D$5:$D$8)</f>
        <v>3645.056939462333</v>
      </c>
      <c r="M35" s="45">
        <f>GEW!$E$12+($F35-GEW!$E$12)*SUM(Fasering!$D$5:$D$9)</f>
        <v>4141.6879801959985</v>
      </c>
      <c r="N35" s="45">
        <f>GEW!$E$12+($F35-GEW!$E$12)*SUM(Fasering!$D$5:$D$10)</f>
        <v>4637.2025884330014</v>
      </c>
      <c r="O35" s="75">
        <f>GEW!$E$12+($F35-GEW!$E$12)*SUM(Fasering!$D$5:$D$11)</f>
        <v>5133.8336291666665</v>
      </c>
      <c r="P35" s="125">
        <f t="shared" si="4"/>
        <v>0</v>
      </c>
      <c r="Q35" s="127">
        <f t="shared" si="5"/>
        <v>0</v>
      </c>
      <c r="R35" s="45">
        <f>$P35*SUM(Fasering!$D$5)</f>
        <v>0</v>
      </c>
      <c r="S35" s="45">
        <f>$P35*SUM(Fasering!$D$5:$D$6)</f>
        <v>0</v>
      </c>
      <c r="T35" s="45">
        <f>$P35*SUM(Fasering!$D$5:$D$7)</f>
        <v>0</v>
      </c>
      <c r="U35" s="45">
        <f>$P35*SUM(Fasering!$D$5:$D$8)</f>
        <v>0</v>
      </c>
      <c r="V35" s="45">
        <f>$P35*SUM(Fasering!$D$5:$D$9)</f>
        <v>0</v>
      </c>
      <c r="W35" s="45">
        <f>$P35*SUM(Fasering!$D$5:$D$10)</f>
        <v>0</v>
      </c>
      <c r="X35" s="75">
        <f>$P35*SUM(Fasering!$D$5:$D$11)</f>
        <v>0</v>
      </c>
      <c r="Y35" s="125">
        <f t="shared" si="6"/>
        <v>0</v>
      </c>
      <c r="Z35" s="127">
        <f t="shared" si="7"/>
        <v>0</v>
      </c>
      <c r="AA35" s="74">
        <f>$Y35*SUM(Fasering!$D$5)</f>
        <v>0</v>
      </c>
      <c r="AB35" s="45">
        <f>$Y35*SUM(Fasering!$D$5:$D$6)</f>
        <v>0</v>
      </c>
      <c r="AC35" s="45">
        <f>$Y35*SUM(Fasering!$D$5:$D$7)</f>
        <v>0</v>
      </c>
      <c r="AD35" s="45">
        <f>$Y35*SUM(Fasering!$D$5:$D$8)</f>
        <v>0</v>
      </c>
      <c r="AE35" s="45">
        <f>$Y35*SUM(Fasering!$D$5:$D$9)</f>
        <v>0</v>
      </c>
      <c r="AF35" s="45">
        <f>$Y35*SUM(Fasering!$D$5:$D$10)</f>
        <v>0</v>
      </c>
      <c r="AG35" s="75">
        <f>$Y35*SUM(Fasering!$D$5:$D$11)</f>
        <v>0</v>
      </c>
      <c r="AH35" s="5">
        <f>($AK$2+(I35+R35)*12*7.57%)*SUM(Fasering!$D$5)</f>
        <v>0</v>
      </c>
      <c r="AI35" s="9">
        <f>($AK$2+(J35+S35)*12*7.57%)*SUM(Fasering!$D$5:$D$6)</f>
        <v>656.23476773265293</v>
      </c>
      <c r="AJ35" s="9">
        <f>($AK$2+(K35+T35)*12*7.57%)*SUM(Fasering!$D$5:$D$7)</f>
        <v>1216.3338723860379</v>
      </c>
      <c r="AK35" s="9">
        <f>($AK$2+(L35+U35)*12*7.57%)*SUM(Fasering!$D$5:$D$8)</f>
        <v>1910.2896820969011</v>
      </c>
      <c r="AL35" s="9">
        <f>($AK$2+(M35+V35)*12*7.57%)*SUM(Fasering!$D$5:$D$9)</f>
        <v>2738.1021968652426</v>
      </c>
      <c r="AM35" s="9">
        <f>($AK$2+(N35+W35)*12*7.57%)*SUM(Fasering!$D$5:$D$10)</f>
        <v>3697.4594553195029</v>
      </c>
      <c r="AN35" s="86">
        <f>($AK$2+(O35+X35)*12*7.57%)*SUM(Fasering!$D$5:$D$11)</f>
        <v>4792.6844687349994</v>
      </c>
      <c r="AO35" s="5">
        <f>($AK$2+(I35+AA35)*12*7.57%)*SUM(Fasering!$D$5)</f>
        <v>0</v>
      </c>
      <c r="AP35" s="9">
        <f>($AK$2+(J35+AB35)*12*7.57%)*SUM(Fasering!$D$5:$D$6)</f>
        <v>656.23476773265293</v>
      </c>
      <c r="AQ35" s="9">
        <f>($AK$2+(K35+AC35)*12*7.57%)*SUM(Fasering!$D$5:$D$7)</f>
        <v>1216.3338723860379</v>
      </c>
      <c r="AR35" s="9">
        <f>($AK$2+(L35+AD35)*12*7.57%)*SUM(Fasering!$D$5:$D$8)</f>
        <v>1910.2896820969011</v>
      </c>
      <c r="AS35" s="9">
        <f>($AK$2+(M35+AE35)*12*7.57%)*SUM(Fasering!$D$5:$D$9)</f>
        <v>2738.1021968652426</v>
      </c>
      <c r="AT35" s="9">
        <f>($AK$2+(N35+AF35)*12*7.57%)*SUM(Fasering!$D$5:$D$10)</f>
        <v>3697.4594553195029</v>
      </c>
      <c r="AU35" s="86">
        <f>($AK$2+(O35+AG35)*12*7.57%)*SUM(Fasering!$D$5:$D$11)</f>
        <v>4792.6844687349994</v>
      </c>
    </row>
    <row r="36" spans="1:47" x14ac:dyDescent="0.3">
      <c r="A36" s="35"/>
      <c r="B36" s="128"/>
      <c r="C36" s="129"/>
      <c r="D36" s="128"/>
      <c r="E36" s="129"/>
      <c r="F36" s="128"/>
      <c r="G36" s="129"/>
      <c r="H36" s="46"/>
      <c r="I36" s="46"/>
      <c r="J36" s="46"/>
      <c r="K36" s="46"/>
      <c r="L36" s="46"/>
      <c r="M36" s="46"/>
      <c r="N36" s="46"/>
      <c r="O36" s="73"/>
      <c r="P36" s="128"/>
      <c r="Q36" s="129"/>
      <c r="R36" s="46"/>
      <c r="S36" s="46"/>
      <c r="T36" s="46"/>
      <c r="U36" s="46"/>
      <c r="V36" s="46"/>
      <c r="W36" s="46"/>
      <c r="X36" s="73"/>
      <c r="Y36" s="128"/>
      <c r="Z36" s="129"/>
      <c r="AA36" s="72"/>
      <c r="AB36" s="46"/>
      <c r="AC36" s="46"/>
      <c r="AD36" s="46"/>
      <c r="AE36" s="46"/>
      <c r="AF36" s="46"/>
      <c r="AG36" s="73"/>
      <c r="AH36" s="87"/>
      <c r="AI36" s="88"/>
      <c r="AJ36" s="88"/>
      <c r="AK36" s="88"/>
      <c r="AL36" s="88"/>
      <c r="AM36" s="88"/>
      <c r="AN36" s="89"/>
      <c r="AO36" s="87"/>
      <c r="AP36" s="88"/>
      <c r="AQ36" s="88"/>
      <c r="AR36" s="88"/>
      <c r="AS36" s="88"/>
      <c r="AT36" s="88"/>
      <c r="AU36" s="89"/>
    </row>
  </sheetData>
  <mergeCells count="169">
    <mergeCell ref="AH4:AN4"/>
    <mergeCell ref="AO4:AU4"/>
    <mergeCell ref="AA4:AG4"/>
    <mergeCell ref="B5:C5"/>
    <mergeCell ref="D5:E5"/>
    <mergeCell ref="F5:G5"/>
    <mergeCell ref="P5:Q5"/>
    <mergeCell ref="Y5:Z5"/>
    <mergeCell ref="B4:E4"/>
    <mergeCell ref="F4:G4"/>
    <mergeCell ref="P4:Q4"/>
    <mergeCell ref="R4:X4"/>
    <mergeCell ref="Y4:Z4"/>
    <mergeCell ref="H4:O4"/>
    <mergeCell ref="B6:C6"/>
    <mergeCell ref="D6:E6"/>
    <mergeCell ref="F6:G6"/>
    <mergeCell ref="P6:Q6"/>
    <mergeCell ref="Y6:Z6"/>
    <mergeCell ref="B7:C7"/>
    <mergeCell ref="D7:E7"/>
    <mergeCell ref="F7:G7"/>
    <mergeCell ref="P7:Q7"/>
    <mergeCell ref="Y7:Z7"/>
    <mergeCell ref="B8:C8"/>
    <mergeCell ref="D8:E8"/>
    <mergeCell ref="F8:G8"/>
    <mergeCell ref="P8:Q8"/>
    <mergeCell ref="Y8:Z8"/>
    <mergeCell ref="B9:C9"/>
    <mergeCell ref="D9:E9"/>
    <mergeCell ref="F9:G9"/>
    <mergeCell ref="P9:Q9"/>
    <mergeCell ref="Y9:Z9"/>
    <mergeCell ref="B10:C10"/>
    <mergeCell ref="D10:E10"/>
    <mergeCell ref="F10:G10"/>
    <mergeCell ref="P10:Q10"/>
    <mergeCell ref="Y10:Z10"/>
    <mergeCell ref="B11:C11"/>
    <mergeCell ref="D11:E11"/>
    <mergeCell ref="F11:G11"/>
    <mergeCell ref="P11:Q11"/>
    <mergeCell ref="Y11:Z11"/>
    <mergeCell ref="B12:C12"/>
    <mergeCell ref="D12:E12"/>
    <mergeCell ref="F12:G12"/>
    <mergeCell ref="P12:Q12"/>
    <mergeCell ref="Y12:Z12"/>
    <mergeCell ref="B13:C13"/>
    <mergeCell ref="D13:E13"/>
    <mergeCell ref="F13:G13"/>
    <mergeCell ref="P13:Q13"/>
    <mergeCell ref="Y13:Z13"/>
    <mergeCell ref="B14:C14"/>
    <mergeCell ref="D14:E14"/>
    <mergeCell ref="F14:G14"/>
    <mergeCell ref="P14:Q14"/>
    <mergeCell ref="Y14:Z14"/>
    <mergeCell ref="B15:C15"/>
    <mergeCell ref="D15:E15"/>
    <mergeCell ref="F15:G15"/>
    <mergeCell ref="P15:Q15"/>
    <mergeCell ref="Y15:Z15"/>
    <mergeCell ref="B16:C16"/>
    <mergeCell ref="D16:E16"/>
    <mergeCell ref="F16:G16"/>
    <mergeCell ref="P16:Q16"/>
    <mergeCell ref="Y16:Z16"/>
    <mergeCell ref="B17:C17"/>
    <mergeCell ref="D17:E17"/>
    <mergeCell ref="F17:G17"/>
    <mergeCell ref="P17:Q17"/>
    <mergeCell ref="Y17:Z17"/>
    <mergeCell ref="B18:C18"/>
    <mergeCell ref="D18:E18"/>
    <mergeCell ref="F18:G18"/>
    <mergeCell ref="P18:Q18"/>
    <mergeCell ref="Y18:Z18"/>
    <mergeCell ref="B19:C19"/>
    <mergeCell ref="D19:E19"/>
    <mergeCell ref="F19:G19"/>
    <mergeCell ref="P19:Q19"/>
    <mergeCell ref="Y19:Z19"/>
    <mergeCell ref="B20:C20"/>
    <mergeCell ref="D20:E20"/>
    <mergeCell ref="F20:G20"/>
    <mergeCell ref="P20:Q20"/>
    <mergeCell ref="Y20:Z20"/>
    <mergeCell ref="B21:C21"/>
    <mergeCell ref="D21:E21"/>
    <mergeCell ref="F21:G21"/>
    <mergeCell ref="P21:Q21"/>
    <mergeCell ref="Y21:Z21"/>
    <mergeCell ref="B22:C22"/>
    <mergeCell ref="D22:E22"/>
    <mergeCell ref="F22:G22"/>
    <mergeCell ref="P22:Q22"/>
    <mergeCell ref="Y22:Z22"/>
    <mergeCell ref="B23:C23"/>
    <mergeCell ref="D23:E23"/>
    <mergeCell ref="F23:G23"/>
    <mergeCell ref="P23:Q23"/>
    <mergeCell ref="Y23:Z23"/>
    <mergeCell ref="B24:C24"/>
    <mergeCell ref="D24:E24"/>
    <mergeCell ref="F24:G24"/>
    <mergeCell ref="P24:Q24"/>
    <mergeCell ref="Y24:Z24"/>
    <mergeCell ref="B25:C25"/>
    <mergeCell ref="D25:E25"/>
    <mergeCell ref="F25:G25"/>
    <mergeCell ref="P25:Q25"/>
    <mergeCell ref="Y25:Z25"/>
    <mergeCell ref="B26:C26"/>
    <mergeCell ref="D26:E26"/>
    <mergeCell ref="F26:G26"/>
    <mergeCell ref="P26:Q26"/>
    <mergeCell ref="Y26:Z26"/>
    <mergeCell ref="B27:C27"/>
    <mergeCell ref="D27:E27"/>
    <mergeCell ref="F27:G27"/>
    <mergeCell ref="P27:Q27"/>
    <mergeCell ref="Y27:Z27"/>
    <mergeCell ref="B28:C28"/>
    <mergeCell ref="D28:E28"/>
    <mergeCell ref="F28:G28"/>
    <mergeCell ref="P28:Q28"/>
    <mergeCell ref="Y28:Z28"/>
    <mergeCell ref="B29:C29"/>
    <mergeCell ref="D29:E29"/>
    <mergeCell ref="F29:G29"/>
    <mergeCell ref="P29:Q29"/>
    <mergeCell ref="Y29:Z29"/>
    <mergeCell ref="B30:C30"/>
    <mergeCell ref="D30:E30"/>
    <mergeCell ref="F30:G30"/>
    <mergeCell ref="P30:Q30"/>
    <mergeCell ref="Y30:Z30"/>
    <mergeCell ref="B31:C31"/>
    <mergeCell ref="D31:E31"/>
    <mergeCell ref="F31:G31"/>
    <mergeCell ref="P31:Q31"/>
    <mergeCell ref="Y31:Z31"/>
    <mergeCell ref="B32:C32"/>
    <mergeCell ref="D32:E32"/>
    <mergeCell ref="F32:G32"/>
    <mergeCell ref="P32:Q32"/>
    <mergeCell ref="Y32:Z32"/>
    <mergeCell ref="B33:C33"/>
    <mergeCell ref="D33:E33"/>
    <mergeCell ref="F33:G33"/>
    <mergeCell ref="P33:Q33"/>
    <mergeCell ref="Y33:Z33"/>
    <mergeCell ref="B36:C36"/>
    <mergeCell ref="D36:E36"/>
    <mergeCell ref="F36:G36"/>
    <mergeCell ref="P36:Q36"/>
    <mergeCell ref="Y36:Z36"/>
    <mergeCell ref="B34:C34"/>
    <mergeCell ref="D34:E34"/>
    <mergeCell ref="F34:G34"/>
    <mergeCell ref="P34:Q34"/>
    <mergeCell ref="Y34:Z34"/>
    <mergeCell ref="B35:C35"/>
    <mergeCell ref="D35:E35"/>
    <mergeCell ref="F35:G35"/>
    <mergeCell ref="P35:Q35"/>
    <mergeCell ref="Y35:Z3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colBreaks count="3" manualBreakCount="3">
    <brk id="15" max="1048575" man="1"/>
    <brk id="24" max="1048575" man="1"/>
    <brk id="3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6"/>
  <sheetViews>
    <sheetView zoomScale="80" zoomScaleNormal="80" workbookViewId="0"/>
  </sheetViews>
  <sheetFormatPr defaultRowHeight="15" x14ac:dyDescent="0.3"/>
  <cols>
    <col min="1" max="1" width="3.375" style="23" bestFit="1" customWidth="1"/>
    <col min="2" max="3" width="7.75" style="23" customWidth="1"/>
    <col min="4" max="4" width="8.875" style="23" bestFit="1" customWidth="1"/>
    <col min="5" max="7" width="7.75" style="23" customWidth="1"/>
    <col min="8" max="15" width="11.25" style="23" customWidth="1"/>
    <col min="16" max="17" width="7.75" style="23" customWidth="1"/>
    <col min="18" max="24" width="11.25" style="23" customWidth="1"/>
    <col min="25" max="26" width="7.75" style="23" customWidth="1"/>
    <col min="27" max="33" width="11.25" style="23" customWidth="1"/>
    <col min="34" max="43" width="11.25" customWidth="1"/>
    <col min="44" max="44" width="11.25" style="23" customWidth="1"/>
    <col min="45" max="47" width="11.25" customWidth="1"/>
  </cols>
  <sheetData>
    <row r="1" spans="1:47" ht="16.5" x14ac:dyDescent="0.3">
      <c r="A1" s="21" t="s">
        <v>77</v>
      </c>
      <c r="B1" s="21" t="s">
        <v>19</v>
      </c>
      <c r="C1" s="21" t="s">
        <v>78</v>
      </c>
      <c r="D1" s="21"/>
      <c r="E1" s="70"/>
      <c r="G1" s="56"/>
      <c r="H1" s="56"/>
      <c r="I1" s="21"/>
      <c r="L1" s="104">
        <f>D6</f>
        <v>42917</v>
      </c>
      <c r="O1" s="23" t="s">
        <v>79</v>
      </c>
      <c r="Y1"/>
      <c r="Z1"/>
      <c r="AA1"/>
      <c r="AB1"/>
      <c r="AC1"/>
      <c r="AD1"/>
      <c r="AH1" s="80" t="str">
        <f>'L4'!$AH$2</f>
        <v>Berekening eindejaarspremie 2015:</v>
      </c>
      <c r="AR1"/>
    </row>
    <row r="2" spans="1:47" ht="16.5" x14ac:dyDescent="0.3">
      <c r="A2" s="21"/>
      <c r="B2" s="21"/>
      <c r="C2" s="67"/>
      <c r="D2" s="68"/>
      <c r="E2" s="68"/>
      <c r="F2" s="68"/>
      <c r="G2" s="68"/>
      <c r="H2" s="68"/>
      <c r="I2" s="67"/>
      <c r="J2" s="68"/>
      <c r="K2" s="69"/>
      <c r="L2" s="69"/>
      <c r="N2" s="23" t="s">
        <v>21</v>
      </c>
      <c r="O2" s="25">
        <f>'L4'!O3</f>
        <v>1.3194999999999999</v>
      </c>
      <c r="AH2" s="81" t="s">
        <v>94</v>
      </c>
      <c r="AK2" s="82">
        <f>'L4'!$AK$3</f>
        <v>129.11000000000001</v>
      </c>
      <c r="AR2"/>
    </row>
    <row r="3" spans="1:47" ht="17.25" x14ac:dyDescent="0.35">
      <c r="A3" s="21"/>
      <c r="B3" s="21"/>
      <c r="C3" s="21"/>
      <c r="D3" s="21"/>
      <c r="E3" s="26"/>
      <c r="F3" s="27"/>
      <c r="G3" s="21"/>
      <c r="H3" s="21"/>
      <c r="I3" s="21"/>
      <c r="J3" s="21"/>
      <c r="K3" s="21"/>
      <c r="L3" s="21"/>
      <c r="M3" s="21"/>
      <c r="N3" s="21"/>
      <c r="O3" s="21"/>
      <c r="P3" s="21"/>
      <c r="AH3" s="81" t="s">
        <v>49</v>
      </c>
    </row>
    <row r="4" spans="1:47" x14ac:dyDescent="0.3">
      <c r="A4" s="28"/>
      <c r="B4" s="134" t="s">
        <v>22</v>
      </c>
      <c r="C4" s="149"/>
      <c r="D4" s="149"/>
      <c r="E4" s="135"/>
      <c r="F4" s="134" t="s">
        <v>23</v>
      </c>
      <c r="G4" s="135"/>
      <c r="H4" s="146" t="s">
        <v>38</v>
      </c>
      <c r="I4" s="147"/>
      <c r="J4" s="147"/>
      <c r="K4" s="147"/>
      <c r="L4" s="147"/>
      <c r="M4" s="147"/>
      <c r="N4" s="147"/>
      <c r="O4" s="148"/>
      <c r="P4" s="134" t="s">
        <v>24</v>
      </c>
      <c r="Q4" s="137"/>
      <c r="R4" s="146" t="s">
        <v>39</v>
      </c>
      <c r="S4" s="147"/>
      <c r="T4" s="147"/>
      <c r="U4" s="147"/>
      <c r="V4" s="147"/>
      <c r="W4" s="147"/>
      <c r="X4" s="148"/>
      <c r="Y4" s="134" t="s">
        <v>25</v>
      </c>
      <c r="Z4" s="135"/>
      <c r="AA4" s="146" t="s">
        <v>40</v>
      </c>
      <c r="AB4" s="147"/>
      <c r="AC4" s="147"/>
      <c r="AD4" s="147"/>
      <c r="AE4" s="147"/>
      <c r="AF4" s="147"/>
      <c r="AG4" s="148"/>
      <c r="AH4" s="146" t="s">
        <v>101</v>
      </c>
      <c r="AI4" s="147"/>
      <c r="AJ4" s="147"/>
      <c r="AK4" s="147"/>
      <c r="AL4" s="147"/>
      <c r="AM4" s="147"/>
      <c r="AN4" s="148"/>
      <c r="AO4" s="146" t="s">
        <v>102</v>
      </c>
      <c r="AP4" s="147"/>
      <c r="AQ4" s="147"/>
      <c r="AR4" s="147"/>
      <c r="AS4" s="147"/>
      <c r="AT4" s="147"/>
      <c r="AU4" s="148"/>
    </row>
    <row r="5" spans="1:47" x14ac:dyDescent="0.3">
      <c r="A5" s="32"/>
      <c r="B5" s="150">
        <v>1</v>
      </c>
      <c r="C5" s="151"/>
      <c r="D5" s="150"/>
      <c r="E5" s="151"/>
      <c r="F5" s="150"/>
      <c r="G5" s="151"/>
      <c r="H5" s="43" t="s">
        <v>107</v>
      </c>
      <c r="I5" s="43" t="s">
        <v>108</v>
      </c>
      <c r="J5" s="43" t="s">
        <v>32</v>
      </c>
      <c r="K5" s="43" t="s">
        <v>33</v>
      </c>
      <c r="L5" s="43" t="s">
        <v>34</v>
      </c>
      <c r="M5" s="43" t="s">
        <v>35</v>
      </c>
      <c r="N5" s="43" t="s">
        <v>36</v>
      </c>
      <c r="O5" s="108" t="s">
        <v>37</v>
      </c>
      <c r="P5" s="150"/>
      <c r="Q5" s="151"/>
      <c r="R5" s="43" t="s">
        <v>109</v>
      </c>
      <c r="S5" s="43" t="s">
        <v>32</v>
      </c>
      <c r="T5" s="43" t="s">
        <v>33</v>
      </c>
      <c r="U5" s="43" t="s">
        <v>34</v>
      </c>
      <c r="V5" s="43" t="s">
        <v>35</v>
      </c>
      <c r="W5" s="43" t="s">
        <v>36</v>
      </c>
      <c r="X5" s="108" t="s">
        <v>37</v>
      </c>
      <c r="Y5" s="152" t="s">
        <v>27</v>
      </c>
      <c r="Z5" s="151"/>
      <c r="AA5" s="43" t="s">
        <v>109</v>
      </c>
      <c r="AB5" s="43" t="s">
        <v>32</v>
      </c>
      <c r="AC5" s="43" t="s">
        <v>33</v>
      </c>
      <c r="AD5" s="43" t="s">
        <v>34</v>
      </c>
      <c r="AE5" s="43" t="s">
        <v>35</v>
      </c>
      <c r="AF5" s="43" t="s">
        <v>36</v>
      </c>
      <c r="AG5" s="108" t="s">
        <v>37</v>
      </c>
      <c r="AH5" s="43" t="s">
        <v>109</v>
      </c>
      <c r="AI5" s="43" t="s">
        <v>32</v>
      </c>
      <c r="AJ5" s="43" t="s">
        <v>33</v>
      </c>
      <c r="AK5" s="43" t="s">
        <v>34</v>
      </c>
      <c r="AL5" s="43" t="s">
        <v>35</v>
      </c>
      <c r="AM5" s="43" t="s">
        <v>36</v>
      </c>
      <c r="AN5" s="108" t="s">
        <v>37</v>
      </c>
      <c r="AO5" s="43" t="s">
        <v>109</v>
      </c>
      <c r="AP5" s="43" t="s">
        <v>32</v>
      </c>
      <c r="AQ5" s="43" t="s">
        <v>33</v>
      </c>
      <c r="AR5" s="43" t="s">
        <v>34</v>
      </c>
      <c r="AS5" s="43" t="s">
        <v>35</v>
      </c>
      <c r="AT5" s="43" t="s">
        <v>36</v>
      </c>
      <c r="AU5" s="108" t="s">
        <v>37</v>
      </c>
    </row>
    <row r="6" spans="1:47" x14ac:dyDescent="0.3">
      <c r="A6" s="32"/>
      <c r="B6" s="138" t="s">
        <v>30</v>
      </c>
      <c r="C6" s="139"/>
      <c r="D6" s="144">
        <f>'L4'!$D$8</f>
        <v>42917</v>
      </c>
      <c r="E6" s="143"/>
      <c r="F6" s="144">
        <f>D6</f>
        <v>42917</v>
      </c>
      <c r="G6" s="145"/>
      <c r="H6" s="111"/>
      <c r="I6" s="47" t="s">
        <v>103</v>
      </c>
      <c r="J6" s="47" t="s">
        <v>104</v>
      </c>
      <c r="K6" s="47" t="s">
        <v>105</v>
      </c>
      <c r="L6" s="47" t="s">
        <v>105</v>
      </c>
      <c r="M6" s="47" t="s">
        <v>105</v>
      </c>
      <c r="N6" s="47" t="s">
        <v>106</v>
      </c>
      <c r="O6" s="53" t="s">
        <v>105</v>
      </c>
      <c r="P6" s="142"/>
      <c r="Q6" s="143"/>
      <c r="R6" s="47" t="s">
        <v>103</v>
      </c>
      <c r="S6" s="47" t="s">
        <v>104</v>
      </c>
      <c r="T6" s="47" t="s">
        <v>105</v>
      </c>
      <c r="U6" s="47" t="s">
        <v>105</v>
      </c>
      <c r="V6" s="47" t="s">
        <v>105</v>
      </c>
      <c r="W6" s="47" t="s">
        <v>106</v>
      </c>
      <c r="X6" s="53" t="s">
        <v>105</v>
      </c>
      <c r="Y6" s="142"/>
      <c r="Z6" s="143"/>
      <c r="AA6" s="47" t="s">
        <v>103</v>
      </c>
      <c r="AB6" s="47" t="s">
        <v>104</v>
      </c>
      <c r="AC6" s="47" t="s">
        <v>105</v>
      </c>
      <c r="AD6" s="47" t="s">
        <v>105</v>
      </c>
      <c r="AE6" s="47" t="s">
        <v>105</v>
      </c>
      <c r="AF6" s="47" t="s">
        <v>106</v>
      </c>
      <c r="AG6" s="53" t="s">
        <v>105</v>
      </c>
      <c r="AH6" s="47" t="s">
        <v>103</v>
      </c>
      <c r="AI6" s="47" t="s">
        <v>104</v>
      </c>
      <c r="AJ6" s="47" t="s">
        <v>105</v>
      </c>
      <c r="AK6" s="47" t="s">
        <v>105</v>
      </c>
      <c r="AL6" s="47" t="s">
        <v>105</v>
      </c>
      <c r="AM6" s="47" t="s">
        <v>106</v>
      </c>
      <c r="AN6" s="53" t="s">
        <v>105</v>
      </c>
      <c r="AO6" s="47" t="s">
        <v>103</v>
      </c>
      <c r="AP6" s="47" t="s">
        <v>104</v>
      </c>
      <c r="AQ6" s="47" t="s">
        <v>105</v>
      </c>
      <c r="AR6" s="47" t="s">
        <v>105</v>
      </c>
      <c r="AS6" s="47" t="s">
        <v>105</v>
      </c>
      <c r="AT6" s="47" t="s">
        <v>106</v>
      </c>
      <c r="AU6" s="53" t="s">
        <v>105</v>
      </c>
    </row>
    <row r="7" spans="1:47" x14ac:dyDescent="0.3">
      <c r="A7" s="32"/>
      <c r="B7" s="134"/>
      <c r="C7" s="135"/>
      <c r="D7" s="136"/>
      <c r="E7" s="137"/>
      <c r="F7" s="136"/>
      <c r="G7" s="137"/>
      <c r="H7" s="44"/>
      <c r="I7" s="44"/>
      <c r="J7" s="44"/>
      <c r="K7" s="44"/>
      <c r="L7" s="44"/>
      <c r="M7" s="44"/>
      <c r="N7" s="44"/>
      <c r="O7" s="78"/>
      <c r="P7" s="136"/>
      <c r="Q7" s="137"/>
      <c r="R7" s="44"/>
      <c r="S7" s="44"/>
      <c r="T7" s="44"/>
      <c r="U7" s="44"/>
      <c r="V7" s="44"/>
      <c r="W7" s="44"/>
      <c r="X7" s="78"/>
      <c r="Y7" s="136"/>
      <c r="Z7" s="137"/>
      <c r="AA7" s="77"/>
      <c r="AB7" s="44"/>
      <c r="AC7" s="44"/>
      <c r="AD7" s="44"/>
      <c r="AE7" s="44"/>
      <c r="AF7" s="44"/>
      <c r="AG7" s="78"/>
      <c r="AH7" s="83"/>
      <c r="AI7" s="84"/>
      <c r="AJ7" s="84"/>
      <c r="AK7" s="84"/>
      <c r="AL7" s="84"/>
      <c r="AM7" s="84"/>
      <c r="AN7" s="85"/>
      <c r="AO7" s="83"/>
      <c r="AP7" s="84"/>
      <c r="AQ7" s="84"/>
      <c r="AR7" s="84"/>
      <c r="AS7" s="84"/>
      <c r="AT7" s="84"/>
      <c r="AU7" s="85"/>
    </row>
    <row r="8" spans="1:47" x14ac:dyDescent="0.3">
      <c r="A8" s="32">
        <v>0</v>
      </c>
      <c r="B8" s="125">
        <v>31377.86</v>
      </c>
      <c r="C8" s="126"/>
      <c r="D8" s="125">
        <f t="shared" ref="D8:D35" si="0">B8*$O$2</f>
        <v>41403.08627</v>
      </c>
      <c r="E8" s="127">
        <f t="shared" ref="E8:E35" si="1">D8/40.3399</f>
        <v>1026.3556991960813</v>
      </c>
      <c r="F8" s="125">
        <f t="shared" ref="F8:F35" si="2">B8/12*$O$2</f>
        <v>3450.2571891666666</v>
      </c>
      <c r="G8" s="127">
        <f t="shared" ref="G8:G35" si="3">F8/40.3399</f>
        <v>85.52964159967344</v>
      </c>
      <c r="H8" s="45">
        <f>'L4'!$H$10</f>
        <v>1674.41</v>
      </c>
      <c r="I8" s="45">
        <f>GEW!$E$12+($F8-GEW!$E$12)*SUM(Fasering!$D$5)</f>
        <v>1786.2247433333332</v>
      </c>
      <c r="J8" s="45">
        <f>GEW!$E$12+($F8-GEW!$E$12)*SUM(Fasering!$D$5:$D$6)</f>
        <v>2216.4831170149255</v>
      </c>
      <c r="K8" s="45">
        <f>GEW!$E$12+($F8-GEW!$E$12)*SUM(Fasering!$D$5:$D$7)</f>
        <v>2463.3489228998542</v>
      </c>
      <c r="L8" s="45">
        <f>GEW!$E$12+($F8-GEW!$E$12)*SUM(Fasering!$D$5:$D$8)</f>
        <v>2710.2147287847829</v>
      </c>
      <c r="M8" s="45">
        <f>GEW!$E$12+($F8-GEW!$E$12)*SUM(Fasering!$D$5:$D$9)</f>
        <v>2957.0805346697121</v>
      </c>
      <c r="N8" s="45">
        <f>GEW!$E$12+($F8-GEW!$E$12)*SUM(Fasering!$D$5:$D$10)</f>
        <v>3203.3913832817379</v>
      </c>
      <c r="O8" s="75">
        <f>GEW!$E$12+($F8-GEW!$E$12)*SUM(Fasering!$D$5:$D$11)</f>
        <v>3450.2571891666666</v>
      </c>
      <c r="P8" s="125">
        <f t="shared" ref="P8:P35" si="4">((B8&lt;19968.2)*913.03+(B8&gt;19968.2)*(B8&lt;20424.71)*(20424.71-B8+456.51)+(B8&gt;20424.71)*(B8&lt;22659.62)*456.51+(B8&gt;22659.62)*(B8&lt;23116.13)*(23116.13-B8))/12*$O$2</f>
        <v>0</v>
      </c>
      <c r="Q8" s="127">
        <f t="shared" ref="Q8:Q35" si="5">P8/40.3399</f>
        <v>0</v>
      </c>
      <c r="R8" s="45">
        <f>$P8*SUM(Fasering!$D$5)</f>
        <v>0</v>
      </c>
      <c r="S8" s="45">
        <f>$P8*SUM(Fasering!$D$5:$D$6)</f>
        <v>0</v>
      </c>
      <c r="T8" s="45">
        <f>$P8*SUM(Fasering!$D$5:$D$7)</f>
        <v>0</v>
      </c>
      <c r="U8" s="45">
        <f>$P8*SUM(Fasering!$D$5:$D$8)</f>
        <v>0</v>
      </c>
      <c r="V8" s="45">
        <f>$P8*SUM(Fasering!$D$5:$D$9)</f>
        <v>0</v>
      </c>
      <c r="W8" s="45">
        <f>$P8*SUM(Fasering!$D$5:$D$10)</f>
        <v>0</v>
      </c>
      <c r="X8" s="75">
        <f>$P8*SUM(Fasering!$D$5:$D$11)</f>
        <v>0</v>
      </c>
      <c r="Y8" s="125">
        <f t="shared" ref="Y8:Y35" si="6">((B8&lt;19968.2)*456.51+(B8&gt;19968.2)*(B8&lt;20196.46)*(20196.46-B8+228.26)+(B8&gt;20196.46)*(B8&lt;22659.62)*228.26+(B8&gt;22659.62)*(B8&lt;22887.88)*(22887.88-B8))/12*$O$2</f>
        <v>0</v>
      </c>
      <c r="Z8" s="127">
        <f t="shared" ref="Z8:Z35" si="7">Y8/40.3399</f>
        <v>0</v>
      </c>
      <c r="AA8" s="74">
        <f>$Y8*SUM(Fasering!$D$5)</f>
        <v>0</v>
      </c>
      <c r="AB8" s="45">
        <f>$Y8*SUM(Fasering!$D$5:$D$6)</f>
        <v>0</v>
      </c>
      <c r="AC8" s="45">
        <f>$Y8*SUM(Fasering!$D$5:$D$7)</f>
        <v>0</v>
      </c>
      <c r="AD8" s="45">
        <f>$Y8*SUM(Fasering!$D$5:$D$8)</f>
        <v>0</v>
      </c>
      <c r="AE8" s="45">
        <f>$Y8*SUM(Fasering!$D$5:$D$9)</f>
        <v>0</v>
      </c>
      <c r="AF8" s="45">
        <f>$Y8*SUM(Fasering!$D$5:$D$10)</f>
        <v>0</v>
      </c>
      <c r="AG8" s="75">
        <f>$Y8*SUM(Fasering!$D$5:$D$11)</f>
        <v>0</v>
      </c>
      <c r="AH8" s="5">
        <f>($AK$2+(I8+R8)*12*7.57%)*SUM(Fasering!$D$5)</f>
        <v>0</v>
      </c>
      <c r="AI8" s="9">
        <f>($AK$2+(J8+S8)*12*7.57%)*SUM(Fasering!$D$5:$D$6)</f>
        <v>553.98906888513852</v>
      </c>
      <c r="AJ8" s="9">
        <f>($AK$2+(K8+T8)*12*7.57%)*SUM(Fasering!$D$5:$D$7)</f>
        <v>963.09928066337875</v>
      </c>
      <c r="AK8" s="9">
        <f>($AK$2+(L8+U8)*12*7.57%)*SUM(Fasering!$D$5:$D$8)</f>
        <v>1438.7471041831227</v>
      </c>
      <c r="AL8" s="9">
        <f>($AK$2+(M8+V8)*12*7.57%)*SUM(Fasering!$D$5:$D$9)</f>
        <v>1980.9325394443706</v>
      </c>
      <c r="AM8" s="9">
        <f>($AK$2+(N8+W8)*12*7.57%)*SUM(Fasering!$D$5:$D$10)</f>
        <v>2588.2125492386999</v>
      </c>
      <c r="AN8" s="86">
        <f>($AK$2+(O8+X8)*12*7.57%)*SUM(Fasering!$D$5:$D$11)</f>
        <v>3263.3236306390004</v>
      </c>
      <c r="AO8" s="5">
        <f>($AK$2+(I8+AA8)*12*7.57%)*SUM(Fasering!$D$5)</f>
        <v>0</v>
      </c>
      <c r="AP8" s="9">
        <f>($AK$2+(J8+AB8)*12*7.57%)*SUM(Fasering!$D$5:$D$6)</f>
        <v>553.98906888513852</v>
      </c>
      <c r="AQ8" s="9">
        <f>($AK$2+(K8+AC8)*12*7.57%)*SUM(Fasering!$D$5:$D$7)</f>
        <v>963.09928066337875</v>
      </c>
      <c r="AR8" s="9">
        <f>($AK$2+(L8+AD8)*12*7.57%)*SUM(Fasering!$D$5:$D$8)</f>
        <v>1438.7471041831227</v>
      </c>
      <c r="AS8" s="9">
        <f>($AK$2+(M8+AE8)*12*7.57%)*SUM(Fasering!$D$5:$D$9)</f>
        <v>1980.9325394443706</v>
      </c>
      <c r="AT8" s="9">
        <f>($AK$2+(N8+AF8)*12*7.57%)*SUM(Fasering!$D$5:$D$10)</f>
        <v>2588.2125492386999</v>
      </c>
      <c r="AU8" s="86">
        <f>($AK$2+(O8+AG8)*12*7.57%)*SUM(Fasering!$D$5:$D$11)</f>
        <v>3263.3236306390004</v>
      </c>
    </row>
    <row r="9" spans="1:47" x14ac:dyDescent="0.3">
      <c r="A9" s="32">
        <f t="shared" ref="A9:A35" si="8">+A8+1</f>
        <v>1</v>
      </c>
      <c r="B9" s="125">
        <v>32139.07</v>
      </c>
      <c r="C9" s="126"/>
      <c r="D9" s="125">
        <f t="shared" si="0"/>
        <v>42407.502864999995</v>
      </c>
      <c r="E9" s="127">
        <f t="shared" si="1"/>
        <v>1051.2545362036096</v>
      </c>
      <c r="F9" s="125">
        <f t="shared" si="2"/>
        <v>3533.9585720833329</v>
      </c>
      <c r="G9" s="127">
        <f t="shared" si="3"/>
        <v>87.604544683634145</v>
      </c>
      <c r="H9" s="45">
        <f>'L4'!$H$10</f>
        <v>1674.41</v>
      </c>
      <c r="I9" s="45">
        <f>GEW!$E$12+($F9-GEW!$E$12)*SUM(Fasering!$D$5)</f>
        <v>1786.2247433333332</v>
      </c>
      <c r="J9" s="45">
        <f>GEW!$E$12+($F9-GEW!$E$12)*SUM(Fasering!$D$5:$D$6)</f>
        <v>2238.1252556515851</v>
      </c>
      <c r="K9" s="45">
        <f>GEW!$E$12+($F9-GEW!$E$12)*SUM(Fasering!$D$5:$D$7)</f>
        <v>2497.4084932994256</v>
      </c>
      <c r="L9" s="45">
        <f>GEW!$E$12+($F9-GEW!$E$12)*SUM(Fasering!$D$5:$D$8)</f>
        <v>2756.6917309472656</v>
      </c>
      <c r="M9" s="45">
        <f>GEW!$E$12+($F9-GEW!$E$12)*SUM(Fasering!$D$5:$D$9)</f>
        <v>3015.9749685951056</v>
      </c>
      <c r="N9" s="45">
        <f>GEW!$E$12+($F9-GEW!$E$12)*SUM(Fasering!$D$5:$D$10)</f>
        <v>3274.6753344354929</v>
      </c>
      <c r="O9" s="75">
        <f>GEW!$E$12+($F9-GEW!$E$12)*SUM(Fasering!$D$5:$D$11)</f>
        <v>3533.9585720833329</v>
      </c>
      <c r="P9" s="125">
        <f t="shared" si="4"/>
        <v>0</v>
      </c>
      <c r="Q9" s="127">
        <f t="shared" si="5"/>
        <v>0</v>
      </c>
      <c r="R9" s="45">
        <f>$P9*SUM(Fasering!$D$5)</f>
        <v>0</v>
      </c>
      <c r="S9" s="45">
        <f>$P9*SUM(Fasering!$D$5:$D$6)</f>
        <v>0</v>
      </c>
      <c r="T9" s="45">
        <f>$P9*SUM(Fasering!$D$5:$D$7)</f>
        <v>0</v>
      </c>
      <c r="U9" s="45">
        <f>$P9*SUM(Fasering!$D$5:$D$8)</f>
        <v>0</v>
      </c>
      <c r="V9" s="45">
        <f>$P9*SUM(Fasering!$D$5:$D$9)</f>
        <v>0</v>
      </c>
      <c r="W9" s="45">
        <f>$P9*SUM(Fasering!$D$5:$D$10)</f>
        <v>0</v>
      </c>
      <c r="X9" s="75">
        <f>$P9*SUM(Fasering!$D$5:$D$11)</f>
        <v>0</v>
      </c>
      <c r="Y9" s="125">
        <f t="shared" si="6"/>
        <v>0</v>
      </c>
      <c r="Z9" s="127">
        <f t="shared" si="7"/>
        <v>0</v>
      </c>
      <c r="AA9" s="74">
        <f>$Y9*SUM(Fasering!$D$5)</f>
        <v>0</v>
      </c>
      <c r="AB9" s="45">
        <f>$Y9*SUM(Fasering!$D$5:$D$6)</f>
        <v>0</v>
      </c>
      <c r="AC9" s="45">
        <f>$Y9*SUM(Fasering!$D$5:$D$7)</f>
        <v>0</v>
      </c>
      <c r="AD9" s="45">
        <f>$Y9*SUM(Fasering!$D$5:$D$8)</f>
        <v>0</v>
      </c>
      <c r="AE9" s="45">
        <f>$Y9*SUM(Fasering!$D$5:$D$9)</f>
        <v>0</v>
      </c>
      <c r="AF9" s="45">
        <f>$Y9*SUM(Fasering!$D$5:$D$10)</f>
        <v>0</v>
      </c>
      <c r="AG9" s="75">
        <f>$Y9*SUM(Fasering!$D$5:$D$11)</f>
        <v>0</v>
      </c>
      <c r="AH9" s="5">
        <f>($AK$2+(I9+R9)*12*7.57%)*SUM(Fasering!$D$5)</f>
        <v>0</v>
      </c>
      <c r="AI9" s="9">
        <f>($AK$2+(J9+S9)*12*7.57%)*SUM(Fasering!$D$5:$D$6)</f>
        <v>559.07235835598533</v>
      </c>
      <c r="AJ9" s="9">
        <f>($AK$2+(K9+T9)*12*7.57%)*SUM(Fasering!$D$5:$D$7)</f>
        <v>975.68919640817501</v>
      </c>
      <c r="AK9" s="9">
        <f>($AK$2+(L9+U9)*12*7.57%)*SUM(Fasering!$D$5:$D$8)</f>
        <v>1462.1905101002742</v>
      </c>
      <c r="AL9" s="9">
        <f>($AK$2+(M9+V9)*12*7.57%)*SUM(Fasering!$D$5:$D$9)</f>
        <v>2018.5762994322838</v>
      </c>
      <c r="AM9" s="9">
        <f>($AK$2+(N9+W9)*12*7.57%)*SUM(Fasering!$D$5:$D$10)</f>
        <v>2643.3603274025454</v>
      </c>
      <c r="AN9" s="86">
        <f>($AK$2+(O9+X9)*12*7.57%)*SUM(Fasering!$D$5:$D$11)</f>
        <v>3339.3579668805</v>
      </c>
      <c r="AO9" s="5">
        <f>($AK$2+(I9+AA9)*12*7.57%)*SUM(Fasering!$D$5)</f>
        <v>0</v>
      </c>
      <c r="AP9" s="9">
        <f>($AK$2+(J9+AB9)*12*7.57%)*SUM(Fasering!$D$5:$D$6)</f>
        <v>559.07235835598533</v>
      </c>
      <c r="AQ9" s="9">
        <f>($AK$2+(K9+AC9)*12*7.57%)*SUM(Fasering!$D$5:$D$7)</f>
        <v>975.68919640817501</v>
      </c>
      <c r="AR9" s="9">
        <f>($AK$2+(L9+AD9)*12*7.57%)*SUM(Fasering!$D$5:$D$8)</f>
        <v>1462.1905101002742</v>
      </c>
      <c r="AS9" s="9">
        <f>($AK$2+(M9+AE9)*12*7.57%)*SUM(Fasering!$D$5:$D$9)</f>
        <v>2018.5762994322838</v>
      </c>
      <c r="AT9" s="9">
        <f>($AK$2+(N9+AF9)*12*7.57%)*SUM(Fasering!$D$5:$D$10)</f>
        <v>2643.3603274025454</v>
      </c>
      <c r="AU9" s="86">
        <f>($AK$2+(O9+AG9)*12*7.57%)*SUM(Fasering!$D$5:$D$11)</f>
        <v>3339.3579668805</v>
      </c>
    </row>
    <row r="10" spans="1:47" x14ac:dyDescent="0.3">
      <c r="A10" s="32">
        <f t="shared" si="8"/>
        <v>2</v>
      </c>
      <c r="B10" s="125">
        <v>32900.239999999998</v>
      </c>
      <c r="C10" s="126"/>
      <c r="D10" s="125">
        <f t="shared" si="0"/>
        <v>43411.866679999992</v>
      </c>
      <c r="E10" s="127">
        <f t="shared" si="1"/>
        <v>1076.1520648291144</v>
      </c>
      <c r="F10" s="125">
        <f t="shared" si="2"/>
        <v>3617.6555566666661</v>
      </c>
      <c r="G10" s="127">
        <f t="shared" si="3"/>
        <v>89.679338735759544</v>
      </c>
      <c r="H10" s="45">
        <f>'L4'!$H$10</f>
        <v>1674.41</v>
      </c>
      <c r="I10" s="45">
        <f>GEW!$E$12+($F10-GEW!$E$12)*SUM(Fasering!$D$5)</f>
        <v>1786.2247433333332</v>
      </c>
      <c r="J10" s="45">
        <f>GEW!$E$12+($F10-GEW!$E$12)*SUM(Fasering!$D$5:$D$6)</f>
        <v>2259.7662570389375</v>
      </c>
      <c r="K10" s="45">
        <f>GEW!$E$12+($F10-GEW!$E$12)*SUM(Fasering!$D$5:$D$7)</f>
        <v>2531.4662739395135</v>
      </c>
      <c r="L10" s="45">
        <f>GEW!$E$12+($F10-GEW!$E$12)*SUM(Fasering!$D$5:$D$8)</f>
        <v>2803.1662908400899</v>
      </c>
      <c r="M10" s="45">
        <f>GEW!$E$12+($F10-GEW!$E$12)*SUM(Fasering!$D$5:$D$9)</f>
        <v>3074.8663077406663</v>
      </c>
      <c r="N10" s="45">
        <f>GEW!$E$12+($F10-GEW!$E$12)*SUM(Fasering!$D$5:$D$10)</f>
        <v>3345.9555397660902</v>
      </c>
      <c r="O10" s="75">
        <f>GEW!$E$12+($F10-GEW!$E$12)*SUM(Fasering!$D$5:$D$11)</f>
        <v>3617.6555566666661</v>
      </c>
      <c r="P10" s="125">
        <f t="shared" si="4"/>
        <v>0</v>
      </c>
      <c r="Q10" s="127">
        <f t="shared" si="5"/>
        <v>0</v>
      </c>
      <c r="R10" s="45">
        <f>$P10*SUM(Fasering!$D$5)</f>
        <v>0</v>
      </c>
      <c r="S10" s="45">
        <f>$P10*SUM(Fasering!$D$5:$D$6)</f>
        <v>0</v>
      </c>
      <c r="T10" s="45">
        <f>$P10*SUM(Fasering!$D$5:$D$7)</f>
        <v>0</v>
      </c>
      <c r="U10" s="45">
        <f>$P10*SUM(Fasering!$D$5:$D$8)</f>
        <v>0</v>
      </c>
      <c r="V10" s="45">
        <f>$P10*SUM(Fasering!$D$5:$D$9)</f>
        <v>0</v>
      </c>
      <c r="W10" s="45">
        <f>$P10*SUM(Fasering!$D$5:$D$10)</f>
        <v>0</v>
      </c>
      <c r="X10" s="75">
        <f>$P10*SUM(Fasering!$D$5:$D$11)</f>
        <v>0</v>
      </c>
      <c r="Y10" s="125">
        <f t="shared" si="6"/>
        <v>0</v>
      </c>
      <c r="Z10" s="127">
        <f t="shared" si="7"/>
        <v>0</v>
      </c>
      <c r="AA10" s="74">
        <f>$Y10*SUM(Fasering!$D$5)</f>
        <v>0</v>
      </c>
      <c r="AB10" s="45">
        <f>$Y10*SUM(Fasering!$D$5:$D$6)</f>
        <v>0</v>
      </c>
      <c r="AC10" s="45">
        <f>$Y10*SUM(Fasering!$D$5:$D$7)</f>
        <v>0</v>
      </c>
      <c r="AD10" s="45">
        <f>$Y10*SUM(Fasering!$D$5:$D$8)</f>
        <v>0</v>
      </c>
      <c r="AE10" s="45">
        <f>$Y10*SUM(Fasering!$D$5:$D$9)</f>
        <v>0</v>
      </c>
      <c r="AF10" s="45">
        <f>$Y10*SUM(Fasering!$D$5:$D$10)</f>
        <v>0</v>
      </c>
      <c r="AG10" s="75">
        <f>$Y10*SUM(Fasering!$D$5:$D$11)</f>
        <v>0</v>
      </c>
      <c r="AH10" s="5">
        <f>($AK$2+(I10+R10)*12*7.57%)*SUM(Fasering!$D$5)</f>
        <v>0</v>
      </c>
      <c r="AI10" s="9">
        <f>($AK$2+(J10+S10)*12*7.57%)*SUM(Fasering!$D$5:$D$6)</f>
        <v>564.15538071055857</v>
      </c>
      <c r="AJ10" s="9">
        <f>($AK$2+(K10+T10)*12*7.57%)*SUM(Fasering!$D$5:$D$7)</f>
        <v>988.27845057912191</v>
      </c>
      <c r="AK10" s="9">
        <f>($AK$2+(L10+U10)*12*7.57%)*SUM(Fasering!$D$5:$D$8)</f>
        <v>1485.6326841152747</v>
      </c>
      <c r="AL10" s="9">
        <f>($AK$2+(M10+V10)*12*7.57%)*SUM(Fasering!$D$5:$D$9)</f>
        <v>2056.2180813190166</v>
      </c>
      <c r="AM10" s="9">
        <f>($AK$2+(N10+W10)*12*7.57%)*SUM(Fasering!$D$5:$D$10)</f>
        <v>2698.5052076655147</v>
      </c>
      <c r="AN10" s="86">
        <f>($AK$2+(O10+X10)*12*7.57%)*SUM(Fasering!$D$5:$D$11)</f>
        <v>3415.3883076759998</v>
      </c>
      <c r="AO10" s="5">
        <f>($AK$2+(I10+AA10)*12*7.57%)*SUM(Fasering!$D$5)</f>
        <v>0</v>
      </c>
      <c r="AP10" s="9">
        <f>($AK$2+(J10+AB10)*12*7.57%)*SUM(Fasering!$D$5:$D$6)</f>
        <v>564.15538071055857</v>
      </c>
      <c r="AQ10" s="9">
        <f>($AK$2+(K10+AC10)*12*7.57%)*SUM(Fasering!$D$5:$D$7)</f>
        <v>988.27845057912191</v>
      </c>
      <c r="AR10" s="9">
        <f>($AK$2+(L10+AD10)*12*7.57%)*SUM(Fasering!$D$5:$D$8)</f>
        <v>1485.6326841152747</v>
      </c>
      <c r="AS10" s="9">
        <f>($AK$2+(M10+AE10)*12*7.57%)*SUM(Fasering!$D$5:$D$9)</f>
        <v>2056.2180813190166</v>
      </c>
      <c r="AT10" s="9">
        <f>($AK$2+(N10+AF10)*12*7.57%)*SUM(Fasering!$D$5:$D$10)</f>
        <v>2698.5052076655147</v>
      </c>
      <c r="AU10" s="86">
        <f>($AK$2+(O10+AG10)*12*7.57%)*SUM(Fasering!$D$5:$D$11)</f>
        <v>3415.3883076759998</v>
      </c>
    </row>
    <row r="11" spans="1:47" x14ac:dyDescent="0.3">
      <c r="A11" s="32">
        <f t="shared" si="8"/>
        <v>3</v>
      </c>
      <c r="B11" s="125">
        <v>33661.06</v>
      </c>
      <c r="C11" s="126"/>
      <c r="D11" s="125">
        <f t="shared" si="0"/>
        <v>44415.76866999999</v>
      </c>
      <c r="E11" s="127">
        <f t="shared" si="1"/>
        <v>1101.0381451119113</v>
      </c>
      <c r="F11" s="125">
        <f t="shared" si="2"/>
        <v>3701.314055833333</v>
      </c>
      <c r="G11" s="127">
        <f t="shared" si="3"/>
        <v>91.753178759325948</v>
      </c>
      <c r="H11" s="45">
        <f>'L4'!$H$10</f>
        <v>1674.41</v>
      </c>
      <c r="I11" s="45">
        <f>GEW!$E$12+($F11-GEW!$E$12)*SUM(Fasering!$D$5)</f>
        <v>1786.2247433333332</v>
      </c>
      <c r="J11" s="45">
        <f>GEW!$E$12+($F11-GEW!$E$12)*SUM(Fasering!$D$5:$D$6)</f>
        <v>2281.3973074948481</v>
      </c>
      <c r="K11" s="45">
        <f>GEW!$E$12+($F11-GEW!$E$12)*SUM(Fasering!$D$5:$D$7)</f>
        <v>2565.5083941841267</v>
      </c>
      <c r="L11" s="45">
        <f>GEW!$E$12+($F11-GEW!$E$12)*SUM(Fasering!$D$5:$D$8)</f>
        <v>2849.6194808734053</v>
      </c>
      <c r="M11" s="45">
        <f>GEW!$E$12+($F11-GEW!$E$12)*SUM(Fasering!$D$5:$D$9)</f>
        <v>3133.730567562684</v>
      </c>
      <c r="N11" s="45">
        <f>GEW!$E$12+($F11-GEW!$E$12)*SUM(Fasering!$D$5:$D$10)</f>
        <v>3417.2029691440544</v>
      </c>
      <c r="O11" s="75">
        <f>GEW!$E$12+($F11-GEW!$E$12)*SUM(Fasering!$D$5:$D$11)</f>
        <v>3701.314055833333</v>
      </c>
      <c r="P11" s="125">
        <f t="shared" si="4"/>
        <v>0</v>
      </c>
      <c r="Q11" s="127">
        <f t="shared" si="5"/>
        <v>0</v>
      </c>
      <c r="R11" s="45">
        <f>$P11*SUM(Fasering!$D$5)</f>
        <v>0</v>
      </c>
      <c r="S11" s="45">
        <f>$P11*SUM(Fasering!$D$5:$D$6)</f>
        <v>0</v>
      </c>
      <c r="T11" s="45">
        <f>$P11*SUM(Fasering!$D$5:$D$7)</f>
        <v>0</v>
      </c>
      <c r="U11" s="45">
        <f>$P11*SUM(Fasering!$D$5:$D$8)</f>
        <v>0</v>
      </c>
      <c r="V11" s="45">
        <f>$P11*SUM(Fasering!$D$5:$D$9)</f>
        <v>0</v>
      </c>
      <c r="W11" s="45">
        <f>$P11*SUM(Fasering!$D$5:$D$10)</f>
        <v>0</v>
      </c>
      <c r="X11" s="75">
        <f>$P11*SUM(Fasering!$D$5:$D$11)</f>
        <v>0</v>
      </c>
      <c r="Y11" s="125">
        <f t="shared" si="6"/>
        <v>0</v>
      </c>
      <c r="Z11" s="127">
        <f t="shared" si="7"/>
        <v>0</v>
      </c>
      <c r="AA11" s="74">
        <f>$Y11*SUM(Fasering!$D$5)</f>
        <v>0</v>
      </c>
      <c r="AB11" s="45">
        <f>$Y11*SUM(Fasering!$D$5:$D$6)</f>
        <v>0</v>
      </c>
      <c r="AC11" s="45">
        <f>$Y11*SUM(Fasering!$D$5:$D$7)</f>
        <v>0</v>
      </c>
      <c r="AD11" s="45">
        <f>$Y11*SUM(Fasering!$D$5:$D$8)</f>
        <v>0</v>
      </c>
      <c r="AE11" s="45">
        <f>$Y11*SUM(Fasering!$D$5:$D$9)</f>
        <v>0</v>
      </c>
      <c r="AF11" s="45">
        <f>$Y11*SUM(Fasering!$D$5:$D$10)</f>
        <v>0</v>
      </c>
      <c r="AG11" s="75">
        <f>$Y11*SUM(Fasering!$D$5:$D$11)</f>
        <v>0</v>
      </c>
      <c r="AH11" s="5">
        <f>($AK$2+(I11+R11)*12*7.57%)*SUM(Fasering!$D$5)</f>
        <v>0</v>
      </c>
      <c r="AI11" s="9">
        <f>($AK$2+(J11+S11)*12*7.57%)*SUM(Fasering!$D$5:$D$6)</f>
        <v>569.23606579773514</v>
      </c>
      <c r="AJ11" s="9">
        <f>($AK$2+(K11+T11)*12*7.57%)*SUM(Fasering!$D$5:$D$7)</f>
        <v>1000.861915978888</v>
      </c>
      <c r="AK11" s="9">
        <f>($AK$2+(L11+U11)*12*7.57%)*SUM(Fasering!$D$5:$D$8)</f>
        <v>1509.0640789864503</v>
      </c>
      <c r="AL11" s="9">
        <f>($AK$2+(M11+V11)*12*7.57%)*SUM(Fasering!$D$5:$D$9)</f>
        <v>2093.8425548204214</v>
      </c>
      <c r="AM11" s="9">
        <f>($AK$2+(N11+W11)*12*7.57%)*SUM(Fasering!$D$5:$D$10)</f>
        <v>2753.6247312958099</v>
      </c>
      <c r="AN11" s="86">
        <f>($AK$2+(O11+X11)*12*7.57%)*SUM(Fasering!$D$5:$D$11)</f>
        <v>3491.3836883190002</v>
      </c>
      <c r="AO11" s="5">
        <f>($AK$2+(I11+AA11)*12*7.57%)*SUM(Fasering!$D$5)</f>
        <v>0</v>
      </c>
      <c r="AP11" s="9">
        <f>($AK$2+(J11+AB11)*12*7.57%)*SUM(Fasering!$D$5:$D$6)</f>
        <v>569.23606579773514</v>
      </c>
      <c r="AQ11" s="9">
        <f>($AK$2+(K11+AC11)*12*7.57%)*SUM(Fasering!$D$5:$D$7)</f>
        <v>1000.861915978888</v>
      </c>
      <c r="AR11" s="9">
        <f>($AK$2+(L11+AD11)*12*7.57%)*SUM(Fasering!$D$5:$D$8)</f>
        <v>1509.0640789864503</v>
      </c>
      <c r="AS11" s="9">
        <f>($AK$2+(M11+AE11)*12*7.57%)*SUM(Fasering!$D$5:$D$9)</f>
        <v>2093.8425548204214</v>
      </c>
      <c r="AT11" s="9">
        <f>($AK$2+(N11+AF11)*12*7.57%)*SUM(Fasering!$D$5:$D$10)</f>
        <v>2753.6247312958099</v>
      </c>
      <c r="AU11" s="86">
        <f>($AK$2+(O11+AG11)*12*7.57%)*SUM(Fasering!$D$5:$D$11)</f>
        <v>3491.3836883190002</v>
      </c>
    </row>
    <row r="12" spans="1:47" x14ac:dyDescent="0.3">
      <c r="A12" s="32">
        <f t="shared" si="8"/>
        <v>4</v>
      </c>
      <c r="B12" s="125">
        <v>33661.06</v>
      </c>
      <c r="C12" s="126"/>
      <c r="D12" s="125">
        <f t="shared" si="0"/>
        <v>44415.76866999999</v>
      </c>
      <c r="E12" s="127">
        <f t="shared" si="1"/>
        <v>1101.0381451119113</v>
      </c>
      <c r="F12" s="125">
        <f t="shared" si="2"/>
        <v>3701.314055833333</v>
      </c>
      <c r="G12" s="127">
        <f t="shared" si="3"/>
        <v>91.753178759325948</v>
      </c>
      <c r="H12" s="45">
        <f>'L4'!$H$10</f>
        <v>1674.41</v>
      </c>
      <c r="I12" s="45">
        <f>GEW!$E$12+($F12-GEW!$E$12)*SUM(Fasering!$D$5)</f>
        <v>1786.2247433333332</v>
      </c>
      <c r="J12" s="45">
        <f>GEW!$E$12+($F12-GEW!$E$12)*SUM(Fasering!$D$5:$D$6)</f>
        <v>2281.3973074948481</v>
      </c>
      <c r="K12" s="45">
        <f>GEW!$E$12+($F12-GEW!$E$12)*SUM(Fasering!$D$5:$D$7)</f>
        <v>2565.5083941841267</v>
      </c>
      <c r="L12" s="45">
        <f>GEW!$E$12+($F12-GEW!$E$12)*SUM(Fasering!$D$5:$D$8)</f>
        <v>2849.6194808734053</v>
      </c>
      <c r="M12" s="45">
        <f>GEW!$E$12+($F12-GEW!$E$12)*SUM(Fasering!$D$5:$D$9)</f>
        <v>3133.730567562684</v>
      </c>
      <c r="N12" s="45">
        <f>GEW!$E$12+($F12-GEW!$E$12)*SUM(Fasering!$D$5:$D$10)</f>
        <v>3417.2029691440544</v>
      </c>
      <c r="O12" s="75">
        <f>GEW!$E$12+($F12-GEW!$E$12)*SUM(Fasering!$D$5:$D$11)</f>
        <v>3701.314055833333</v>
      </c>
      <c r="P12" s="125">
        <f t="shared" si="4"/>
        <v>0</v>
      </c>
      <c r="Q12" s="127">
        <f t="shared" si="5"/>
        <v>0</v>
      </c>
      <c r="R12" s="45">
        <f>$P12*SUM(Fasering!$D$5)</f>
        <v>0</v>
      </c>
      <c r="S12" s="45">
        <f>$P12*SUM(Fasering!$D$5:$D$6)</f>
        <v>0</v>
      </c>
      <c r="T12" s="45">
        <f>$P12*SUM(Fasering!$D$5:$D$7)</f>
        <v>0</v>
      </c>
      <c r="U12" s="45">
        <f>$P12*SUM(Fasering!$D$5:$D$8)</f>
        <v>0</v>
      </c>
      <c r="V12" s="45">
        <f>$P12*SUM(Fasering!$D$5:$D$9)</f>
        <v>0</v>
      </c>
      <c r="W12" s="45">
        <f>$P12*SUM(Fasering!$D$5:$D$10)</f>
        <v>0</v>
      </c>
      <c r="X12" s="75">
        <f>$P12*SUM(Fasering!$D$5:$D$11)</f>
        <v>0</v>
      </c>
      <c r="Y12" s="125">
        <f t="shared" si="6"/>
        <v>0</v>
      </c>
      <c r="Z12" s="127">
        <f t="shared" si="7"/>
        <v>0</v>
      </c>
      <c r="AA12" s="74">
        <f>$Y12*SUM(Fasering!$D$5)</f>
        <v>0</v>
      </c>
      <c r="AB12" s="45">
        <f>$Y12*SUM(Fasering!$D$5:$D$6)</f>
        <v>0</v>
      </c>
      <c r="AC12" s="45">
        <f>$Y12*SUM(Fasering!$D$5:$D$7)</f>
        <v>0</v>
      </c>
      <c r="AD12" s="45">
        <f>$Y12*SUM(Fasering!$D$5:$D$8)</f>
        <v>0</v>
      </c>
      <c r="AE12" s="45">
        <f>$Y12*SUM(Fasering!$D$5:$D$9)</f>
        <v>0</v>
      </c>
      <c r="AF12" s="45">
        <f>$Y12*SUM(Fasering!$D$5:$D$10)</f>
        <v>0</v>
      </c>
      <c r="AG12" s="75">
        <f>$Y12*SUM(Fasering!$D$5:$D$11)</f>
        <v>0</v>
      </c>
      <c r="AH12" s="5">
        <f>($AK$2+(I12+R12)*12*7.57%)*SUM(Fasering!$D$5)</f>
        <v>0</v>
      </c>
      <c r="AI12" s="9">
        <f>($AK$2+(J12+S12)*12*7.57%)*SUM(Fasering!$D$5:$D$6)</f>
        <v>569.23606579773514</v>
      </c>
      <c r="AJ12" s="9">
        <f>($AK$2+(K12+T12)*12*7.57%)*SUM(Fasering!$D$5:$D$7)</f>
        <v>1000.861915978888</v>
      </c>
      <c r="AK12" s="9">
        <f>($AK$2+(L12+U12)*12*7.57%)*SUM(Fasering!$D$5:$D$8)</f>
        <v>1509.0640789864503</v>
      </c>
      <c r="AL12" s="9">
        <f>($AK$2+(M12+V12)*12*7.57%)*SUM(Fasering!$D$5:$D$9)</f>
        <v>2093.8425548204214</v>
      </c>
      <c r="AM12" s="9">
        <f>($AK$2+(N12+W12)*12*7.57%)*SUM(Fasering!$D$5:$D$10)</f>
        <v>2753.6247312958099</v>
      </c>
      <c r="AN12" s="86">
        <f>($AK$2+(O12+X12)*12*7.57%)*SUM(Fasering!$D$5:$D$11)</f>
        <v>3491.3836883190002</v>
      </c>
      <c r="AO12" s="5">
        <f>($AK$2+(I12+AA12)*12*7.57%)*SUM(Fasering!$D$5)</f>
        <v>0</v>
      </c>
      <c r="AP12" s="9">
        <f>($AK$2+(J12+AB12)*12*7.57%)*SUM(Fasering!$D$5:$D$6)</f>
        <v>569.23606579773514</v>
      </c>
      <c r="AQ12" s="9">
        <f>($AK$2+(K12+AC12)*12*7.57%)*SUM(Fasering!$D$5:$D$7)</f>
        <v>1000.861915978888</v>
      </c>
      <c r="AR12" s="9">
        <f>($AK$2+(L12+AD12)*12*7.57%)*SUM(Fasering!$D$5:$D$8)</f>
        <v>1509.0640789864503</v>
      </c>
      <c r="AS12" s="9">
        <f>($AK$2+(M12+AE12)*12*7.57%)*SUM(Fasering!$D$5:$D$9)</f>
        <v>2093.8425548204214</v>
      </c>
      <c r="AT12" s="9">
        <f>($AK$2+(N12+AF12)*12*7.57%)*SUM(Fasering!$D$5:$D$10)</f>
        <v>2753.6247312958099</v>
      </c>
      <c r="AU12" s="86">
        <f>($AK$2+(O12+AG12)*12*7.57%)*SUM(Fasering!$D$5:$D$11)</f>
        <v>3491.3836883190002</v>
      </c>
    </row>
    <row r="13" spans="1:47" x14ac:dyDescent="0.3">
      <c r="A13" s="32">
        <f t="shared" si="8"/>
        <v>5</v>
      </c>
      <c r="B13" s="125">
        <v>34992.94</v>
      </c>
      <c r="C13" s="126"/>
      <c r="D13" s="125">
        <f t="shared" si="0"/>
        <v>46173.184329999996</v>
      </c>
      <c r="E13" s="127">
        <f t="shared" si="1"/>
        <v>1144.6033413568202</v>
      </c>
      <c r="F13" s="125">
        <f t="shared" si="2"/>
        <v>3847.765360833333</v>
      </c>
      <c r="G13" s="127">
        <f t="shared" si="3"/>
        <v>95.383611779735034</v>
      </c>
      <c r="H13" s="45">
        <f>'L4'!$H$10</f>
        <v>1674.41</v>
      </c>
      <c r="I13" s="45">
        <f>GEW!$E$12+($F13-GEW!$E$12)*SUM(Fasering!$D$5)</f>
        <v>1786.2247433333332</v>
      </c>
      <c r="J13" s="45">
        <f>GEW!$E$12+($F13-GEW!$E$12)*SUM(Fasering!$D$5:$D$6)</f>
        <v>2319.2642976912384</v>
      </c>
      <c r="K13" s="45">
        <f>GEW!$E$12+($F13-GEW!$E$12)*SUM(Fasering!$D$5:$D$7)</f>
        <v>2625.1020156864465</v>
      </c>
      <c r="L13" s="45">
        <f>GEW!$E$12+($F13-GEW!$E$12)*SUM(Fasering!$D$5:$D$8)</f>
        <v>2930.9397336816546</v>
      </c>
      <c r="M13" s="45">
        <f>GEW!$E$12+($F13-GEW!$E$12)*SUM(Fasering!$D$5:$D$9)</f>
        <v>3236.7774516768627</v>
      </c>
      <c r="N13" s="45">
        <f>GEW!$E$12+($F13-GEW!$E$12)*SUM(Fasering!$D$5:$D$10)</f>
        <v>3541.9276428381254</v>
      </c>
      <c r="O13" s="75">
        <f>GEW!$E$12+($F13-GEW!$E$12)*SUM(Fasering!$D$5:$D$11)</f>
        <v>3847.765360833333</v>
      </c>
      <c r="P13" s="125">
        <f t="shared" si="4"/>
        <v>0</v>
      </c>
      <c r="Q13" s="127">
        <f t="shared" si="5"/>
        <v>0</v>
      </c>
      <c r="R13" s="45">
        <f>$P13*SUM(Fasering!$D$5)</f>
        <v>0</v>
      </c>
      <c r="S13" s="45">
        <f>$P13*SUM(Fasering!$D$5:$D$6)</f>
        <v>0</v>
      </c>
      <c r="T13" s="45">
        <f>$P13*SUM(Fasering!$D$5:$D$7)</f>
        <v>0</v>
      </c>
      <c r="U13" s="45">
        <f>$P13*SUM(Fasering!$D$5:$D$8)</f>
        <v>0</v>
      </c>
      <c r="V13" s="45">
        <f>$P13*SUM(Fasering!$D$5:$D$9)</f>
        <v>0</v>
      </c>
      <c r="W13" s="45">
        <f>$P13*SUM(Fasering!$D$5:$D$10)</f>
        <v>0</v>
      </c>
      <c r="X13" s="75">
        <f>$P13*SUM(Fasering!$D$5:$D$11)</f>
        <v>0</v>
      </c>
      <c r="Y13" s="125">
        <f t="shared" si="6"/>
        <v>0</v>
      </c>
      <c r="Z13" s="127">
        <f t="shared" si="7"/>
        <v>0</v>
      </c>
      <c r="AA13" s="74">
        <f>$Y13*SUM(Fasering!$D$5)</f>
        <v>0</v>
      </c>
      <c r="AB13" s="45">
        <f>$Y13*SUM(Fasering!$D$5:$D$6)</f>
        <v>0</v>
      </c>
      <c r="AC13" s="45">
        <f>$Y13*SUM(Fasering!$D$5:$D$7)</f>
        <v>0</v>
      </c>
      <c r="AD13" s="45">
        <f>$Y13*SUM(Fasering!$D$5:$D$8)</f>
        <v>0</v>
      </c>
      <c r="AE13" s="45">
        <f>$Y13*SUM(Fasering!$D$5:$D$9)</f>
        <v>0</v>
      </c>
      <c r="AF13" s="45">
        <f>$Y13*SUM(Fasering!$D$5:$D$10)</f>
        <v>0</v>
      </c>
      <c r="AG13" s="75">
        <f>$Y13*SUM(Fasering!$D$5:$D$11)</f>
        <v>0</v>
      </c>
      <c r="AH13" s="5">
        <f>($AK$2+(I13+R13)*12*7.57%)*SUM(Fasering!$D$5)</f>
        <v>0</v>
      </c>
      <c r="AI13" s="9">
        <f>($AK$2+(J13+S13)*12*7.57%)*SUM(Fasering!$D$5:$D$6)</f>
        <v>578.13023636884122</v>
      </c>
      <c r="AJ13" s="9">
        <f>($AK$2+(K13+T13)*12*7.57%)*SUM(Fasering!$D$5:$D$7)</f>
        <v>1022.8903404375515</v>
      </c>
      <c r="AK13" s="9">
        <f>($AK$2+(L13+U13)*12*7.57%)*SUM(Fasering!$D$5:$D$8)</f>
        <v>1550.0827249224417</v>
      </c>
      <c r="AL13" s="9">
        <f>($AK$2+(M13+V13)*12*7.57%)*SUM(Fasering!$D$5:$D$9)</f>
        <v>2159.7073898235117</v>
      </c>
      <c r="AM13" s="9">
        <f>($AK$2+(N13+W13)*12*7.57%)*SUM(Fasering!$D$5:$D$10)</f>
        <v>2850.1161367960826</v>
      </c>
      <c r="AN13" s="86">
        <f>($AK$2+(O13+X13)*12*7.57%)*SUM(Fasering!$D$5:$D$11)</f>
        <v>3624.4200537810002</v>
      </c>
      <c r="AO13" s="5">
        <f>($AK$2+(I13+AA13)*12*7.57%)*SUM(Fasering!$D$5)</f>
        <v>0</v>
      </c>
      <c r="AP13" s="9">
        <f>($AK$2+(J13+AB13)*12*7.57%)*SUM(Fasering!$D$5:$D$6)</f>
        <v>578.13023636884122</v>
      </c>
      <c r="AQ13" s="9">
        <f>($AK$2+(K13+AC13)*12*7.57%)*SUM(Fasering!$D$5:$D$7)</f>
        <v>1022.8903404375515</v>
      </c>
      <c r="AR13" s="9">
        <f>($AK$2+(L13+AD13)*12*7.57%)*SUM(Fasering!$D$5:$D$8)</f>
        <v>1550.0827249224417</v>
      </c>
      <c r="AS13" s="9">
        <f>($AK$2+(M13+AE13)*12*7.57%)*SUM(Fasering!$D$5:$D$9)</f>
        <v>2159.7073898235117</v>
      </c>
      <c r="AT13" s="9">
        <f>($AK$2+(N13+AF13)*12*7.57%)*SUM(Fasering!$D$5:$D$10)</f>
        <v>2850.1161367960826</v>
      </c>
      <c r="AU13" s="86">
        <f>($AK$2+(O13+AG13)*12*7.57%)*SUM(Fasering!$D$5:$D$11)</f>
        <v>3624.4200537810002</v>
      </c>
    </row>
    <row r="14" spans="1:47" x14ac:dyDescent="0.3">
      <c r="A14" s="32">
        <f t="shared" si="8"/>
        <v>6</v>
      </c>
      <c r="B14" s="125">
        <v>34992.94</v>
      </c>
      <c r="C14" s="126"/>
      <c r="D14" s="125">
        <f t="shared" si="0"/>
        <v>46173.184329999996</v>
      </c>
      <c r="E14" s="127">
        <f t="shared" si="1"/>
        <v>1144.6033413568202</v>
      </c>
      <c r="F14" s="125">
        <f t="shared" si="2"/>
        <v>3847.765360833333</v>
      </c>
      <c r="G14" s="127">
        <f t="shared" si="3"/>
        <v>95.383611779735034</v>
      </c>
      <c r="H14" s="45">
        <f>'L4'!$H$10</f>
        <v>1674.41</v>
      </c>
      <c r="I14" s="45">
        <f>GEW!$E$12+($F14-GEW!$E$12)*SUM(Fasering!$D$5)</f>
        <v>1786.2247433333332</v>
      </c>
      <c r="J14" s="45">
        <f>GEW!$E$12+($F14-GEW!$E$12)*SUM(Fasering!$D$5:$D$6)</f>
        <v>2319.2642976912384</v>
      </c>
      <c r="K14" s="45">
        <f>GEW!$E$12+($F14-GEW!$E$12)*SUM(Fasering!$D$5:$D$7)</f>
        <v>2625.1020156864465</v>
      </c>
      <c r="L14" s="45">
        <f>GEW!$E$12+($F14-GEW!$E$12)*SUM(Fasering!$D$5:$D$8)</f>
        <v>2930.9397336816546</v>
      </c>
      <c r="M14" s="45">
        <f>GEW!$E$12+($F14-GEW!$E$12)*SUM(Fasering!$D$5:$D$9)</f>
        <v>3236.7774516768627</v>
      </c>
      <c r="N14" s="45">
        <f>GEW!$E$12+($F14-GEW!$E$12)*SUM(Fasering!$D$5:$D$10)</f>
        <v>3541.9276428381254</v>
      </c>
      <c r="O14" s="75">
        <f>GEW!$E$12+($F14-GEW!$E$12)*SUM(Fasering!$D$5:$D$11)</f>
        <v>3847.765360833333</v>
      </c>
      <c r="P14" s="125">
        <f t="shared" si="4"/>
        <v>0</v>
      </c>
      <c r="Q14" s="127">
        <f t="shared" si="5"/>
        <v>0</v>
      </c>
      <c r="R14" s="45">
        <f>$P14*SUM(Fasering!$D$5)</f>
        <v>0</v>
      </c>
      <c r="S14" s="45">
        <f>$P14*SUM(Fasering!$D$5:$D$6)</f>
        <v>0</v>
      </c>
      <c r="T14" s="45">
        <f>$P14*SUM(Fasering!$D$5:$D$7)</f>
        <v>0</v>
      </c>
      <c r="U14" s="45">
        <f>$P14*SUM(Fasering!$D$5:$D$8)</f>
        <v>0</v>
      </c>
      <c r="V14" s="45">
        <f>$P14*SUM(Fasering!$D$5:$D$9)</f>
        <v>0</v>
      </c>
      <c r="W14" s="45">
        <f>$P14*SUM(Fasering!$D$5:$D$10)</f>
        <v>0</v>
      </c>
      <c r="X14" s="75">
        <f>$P14*SUM(Fasering!$D$5:$D$11)</f>
        <v>0</v>
      </c>
      <c r="Y14" s="125">
        <f t="shared" si="6"/>
        <v>0</v>
      </c>
      <c r="Z14" s="127">
        <f t="shared" si="7"/>
        <v>0</v>
      </c>
      <c r="AA14" s="74">
        <f>$Y14*SUM(Fasering!$D$5)</f>
        <v>0</v>
      </c>
      <c r="AB14" s="45">
        <f>$Y14*SUM(Fasering!$D$5:$D$6)</f>
        <v>0</v>
      </c>
      <c r="AC14" s="45">
        <f>$Y14*SUM(Fasering!$D$5:$D$7)</f>
        <v>0</v>
      </c>
      <c r="AD14" s="45">
        <f>$Y14*SUM(Fasering!$D$5:$D$8)</f>
        <v>0</v>
      </c>
      <c r="AE14" s="45">
        <f>$Y14*SUM(Fasering!$D$5:$D$9)</f>
        <v>0</v>
      </c>
      <c r="AF14" s="45">
        <f>$Y14*SUM(Fasering!$D$5:$D$10)</f>
        <v>0</v>
      </c>
      <c r="AG14" s="75">
        <f>$Y14*SUM(Fasering!$D$5:$D$11)</f>
        <v>0</v>
      </c>
      <c r="AH14" s="5">
        <f>($AK$2+(I14+R14)*12*7.57%)*SUM(Fasering!$D$5)</f>
        <v>0</v>
      </c>
      <c r="AI14" s="9">
        <f>($AK$2+(J14+S14)*12*7.57%)*SUM(Fasering!$D$5:$D$6)</f>
        <v>578.13023636884122</v>
      </c>
      <c r="AJ14" s="9">
        <f>($AK$2+(K14+T14)*12*7.57%)*SUM(Fasering!$D$5:$D$7)</f>
        <v>1022.8903404375515</v>
      </c>
      <c r="AK14" s="9">
        <f>($AK$2+(L14+U14)*12*7.57%)*SUM(Fasering!$D$5:$D$8)</f>
        <v>1550.0827249224417</v>
      </c>
      <c r="AL14" s="9">
        <f>($AK$2+(M14+V14)*12*7.57%)*SUM(Fasering!$D$5:$D$9)</f>
        <v>2159.7073898235117</v>
      </c>
      <c r="AM14" s="9">
        <f>($AK$2+(N14+W14)*12*7.57%)*SUM(Fasering!$D$5:$D$10)</f>
        <v>2850.1161367960826</v>
      </c>
      <c r="AN14" s="86">
        <f>($AK$2+(O14+X14)*12*7.57%)*SUM(Fasering!$D$5:$D$11)</f>
        <v>3624.4200537810002</v>
      </c>
      <c r="AO14" s="5">
        <f>($AK$2+(I14+AA14)*12*7.57%)*SUM(Fasering!$D$5)</f>
        <v>0</v>
      </c>
      <c r="AP14" s="9">
        <f>($AK$2+(J14+AB14)*12*7.57%)*SUM(Fasering!$D$5:$D$6)</f>
        <v>578.13023636884122</v>
      </c>
      <c r="AQ14" s="9">
        <f>($AK$2+(K14+AC14)*12*7.57%)*SUM(Fasering!$D$5:$D$7)</f>
        <v>1022.8903404375515</v>
      </c>
      <c r="AR14" s="9">
        <f>($AK$2+(L14+AD14)*12*7.57%)*SUM(Fasering!$D$5:$D$8)</f>
        <v>1550.0827249224417</v>
      </c>
      <c r="AS14" s="9">
        <f>($AK$2+(M14+AE14)*12*7.57%)*SUM(Fasering!$D$5:$D$9)</f>
        <v>2159.7073898235117</v>
      </c>
      <c r="AT14" s="9">
        <f>($AK$2+(N14+AF14)*12*7.57%)*SUM(Fasering!$D$5:$D$10)</f>
        <v>2850.1161367960826</v>
      </c>
      <c r="AU14" s="86">
        <f>($AK$2+(O14+AG14)*12*7.57%)*SUM(Fasering!$D$5:$D$11)</f>
        <v>3624.4200537810002</v>
      </c>
    </row>
    <row r="15" spans="1:47" x14ac:dyDescent="0.3">
      <c r="A15" s="32">
        <f t="shared" si="8"/>
        <v>7</v>
      </c>
      <c r="B15" s="125">
        <v>36324.839999999997</v>
      </c>
      <c r="C15" s="126"/>
      <c r="D15" s="125">
        <f t="shared" si="0"/>
        <v>47930.626379999994</v>
      </c>
      <c r="E15" s="127">
        <f t="shared" si="1"/>
        <v>1188.169191792741</v>
      </c>
      <c r="F15" s="125">
        <f t="shared" si="2"/>
        <v>3994.2188649999994</v>
      </c>
      <c r="G15" s="127">
        <f t="shared" si="3"/>
        <v>99.014099316061746</v>
      </c>
      <c r="H15" s="45">
        <f>'L4'!$H$10</f>
        <v>1674.41</v>
      </c>
      <c r="I15" s="45">
        <f>GEW!$E$12+($F15-GEW!$E$12)*SUM(Fasering!$D$5)</f>
        <v>1786.2247433333332</v>
      </c>
      <c r="J15" s="45">
        <f>GEW!$E$12+($F15-GEW!$E$12)*SUM(Fasering!$D$5:$D$6)</f>
        <v>2357.1318565122829</v>
      </c>
      <c r="K15" s="45">
        <f>GEW!$E$12+($F15-GEW!$E$12)*SUM(Fasering!$D$5:$D$7)</f>
        <v>2684.6965320685076</v>
      </c>
      <c r="L15" s="45">
        <f>GEW!$E$12+($F15-GEW!$E$12)*SUM(Fasering!$D$5:$D$8)</f>
        <v>3012.2612076247324</v>
      </c>
      <c r="M15" s="45">
        <f>GEW!$E$12+($F15-GEW!$E$12)*SUM(Fasering!$D$5:$D$9)</f>
        <v>3339.8258831809576</v>
      </c>
      <c r="N15" s="45">
        <f>GEW!$E$12+($F15-GEW!$E$12)*SUM(Fasering!$D$5:$D$10)</f>
        <v>3666.6541894437751</v>
      </c>
      <c r="O15" s="75">
        <f>GEW!$E$12+($F15-GEW!$E$12)*SUM(Fasering!$D$5:$D$11)</f>
        <v>3994.2188649999994</v>
      </c>
      <c r="P15" s="125">
        <f t="shared" si="4"/>
        <v>0</v>
      </c>
      <c r="Q15" s="127">
        <f t="shared" si="5"/>
        <v>0</v>
      </c>
      <c r="R15" s="45">
        <f>$P15*SUM(Fasering!$D$5)</f>
        <v>0</v>
      </c>
      <c r="S15" s="45">
        <f>$P15*SUM(Fasering!$D$5:$D$6)</f>
        <v>0</v>
      </c>
      <c r="T15" s="45">
        <f>$P15*SUM(Fasering!$D$5:$D$7)</f>
        <v>0</v>
      </c>
      <c r="U15" s="45">
        <f>$P15*SUM(Fasering!$D$5:$D$8)</f>
        <v>0</v>
      </c>
      <c r="V15" s="45">
        <f>$P15*SUM(Fasering!$D$5:$D$9)</f>
        <v>0</v>
      </c>
      <c r="W15" s="45">
        <f>$P15*SUM(Fasering!$D$5:$D$10)</f>
        <v>0</v>
      </c>
      <c r="X15" s="75">
        <f>$P15*SUM(Fasering!$D$5:$D$11)</f>
        <v>0</v>
      </c>
      <c r="Y15" s="125">
        <f t="shared" si="6"/>
        <v>0</v>
      </c>
      <c r="Z15" s="127">
        <f t="shared" si="7"/>
        <v>0</v>
      </c>
      <c r="AA15" s="74">
        <f>$Y15*SUM(Fasering!$D$5)</f>
        <v>0</v>
      </c>
      <c r="AB15" s="45">
        <f>$Y15*SUM(Fasering!$D$5:$D$6)</f>
        <v>0</v>
      </c>
      <c r="AC15" s="45">
        <f>$Y15*SUM(Fasering!$D$5:$D$7)</f>
        <v>0</v>
      </c>
      <c r="AD15" s="45">
        <f>$Y15*SUM(Fasering!$D$5:$D$8)</f>
        <v>0</v>
      </c>
      <c r="AE15" s="45">
        <f>$Y15*SUM(Fasering!$D$5:$D$9)</f>
        <v>0</v>
      </c>
      <c r="AF15" s="45">
        <f>$Y15*SUM(Fasering!$D$5:$D$10)</f>
        <v>0</v>
      </c>
      <c r="AG15" s="75">
        <f>$Y15*SUM(Fasering!$D$5:$D$11)</f>
        <v>0</v>
      </c>
      <c r="AH15" s="5">
        <f>($AK$2+(I15+R15)*12*7.57%)*SUM(Fasering!$D$5)</f>
        <v>0</v>
      </c>
      <c r="AI15" s="9">
        <f>($AK$2+(J15+S15)*12*7.57%)*SUM(Fasering!$D$5:$D$6)</f>
        <v>587.02454049808409</v>
      </c>
      <c r="AJ15" s="9">
        <f>($AK$2+(K15+T15)*12*7.57%)*SUM(Fasering!$D$5:$D$7)</f>
        <v>1044.9190956831396</v>
      </c>
      <c r="AK15" s="9">
        <f>($AK$2+(L15+U15)*12*7.57%)*SUM(Fasering!$D$5:$D$8)</f>
        <v>1591.1019868095088</v>
      </c>
      <c r="AL15" s="9">
        <f>($AK$2+(M15+V15)*12*7.57%)*SUM(Fasering!$D$5:$D$9)</f>
        <v>2225.5732138771918</v>
      </c>
      <c r="AM15" s="9">
        <f>($AK$2+(N15+W15)*12*7.57%)*SUM(Fasering!$D$5:$D$10)</f>
        <v>2946.6089912467942</v>
      </c>
      <c r="AN15" s="86">
        <f>($AK$2+(O15+X15)*12*7.57%)*SUM(Fasering!$D$5:$D$11)</f>
        <v>3757.4584169659997</v>
      </c>
      <c r="AO15" s="5">
        <f>($AK$2+(I15+AA15)*12*7.57%)*SUM(Fasering!$D$5)</f>
        <v>0</v>
      </c>
      <c r="AP15" s="9">
        <f>($AK$2+(J15+AB15)*12*7.57%)*SUM(Fasering!$D$5:$D$6)</f>
        <v>587.02454049808409</v>
      </c>
      <c r="AQ15" s="9">
        <f>($AK$2+(K15+AC15)*12*7.57%)*SUM(Fasering!$D$5:$D$7)</f>
        <v>1044.9190956831396</v>
      </c>
      <c r="AR15" s="9">
        <f>($AK$2+(L15+AD15)*12*7.57%)*SUM(Fasering!$D$5:$D$8)</f>
        <v>1591.1019868095088</v>
      </c>
      <c r="AS15" s="9">
        <f>($AK$2+(M15+AE15)*12*7.57%)*SUM(Fasering!$D$5:$D$9)</f>
        <v>2225.5732138771918</v>
      </c>
      <c r="AT15" s="9">
        <f>($AK$2+(N15+AF15)*12*7.57%)*SUM(Fasering!$D$5:$D$10)</f>
        <v>2946.6089912467942</v>
      </c>
      <c r="AU15" s="86">
        <f>($AK$2+(O15+AG15)*12*7.57%)*SUM(Fasering!$D$5:$D$11)</f>
        <v>3757.4584169659997</v>
      </c>
    </row>
    <row r="16" spans="1:47" x14ac:dyDescent="0.3">
      <c r="A16" s="32">
        <f t="shared" si="8"/>
        <v>8</v>
      </c>
      <c r="B16" s="125">
        <v>36324.839999999997</v>
      </c>
      <c r="C16" s="126"/>
      <c r="D16" s="125">
        <f t="shared" si="0"/>
        <v>47930.626379999994</v>
      </c>
      <c r="E16" s="127">
        <f t="shared" si="1"/>
        <v>1188.169191792741</v>
      </c>
      <c r="F16" s="125">
        <f t="shared" si="2"/>
        <v>3994.2188649999994</v>
      </c>
      <c r="G16" s="127">
        <f t="shared" si="3"/>
        <v>99.014099316061746</v>
      </c>
      <c r="H16" s="45">
        <f>'L4'!$H$10</f>
        <v>1674.41</v>
      </c>
      <c r="I16" s="45">
        <f>GEW!$E$12+($F16-GEW!$E$12)*SUM(Fasering!$D$5)</f>
        <v>1786.2247433333332</v>
      </c>
      <c r="J16" s="45">
        <f>GEW!$E$12+($F16-GEW!$E$12)*SUM(Fasering!$D$5:$D$6)</f>
        <v>2357.1318565122829</v>
      </c>
      <c r="K16" s="45">
        <f>GEW!$E$12+($F16-GEW!$E$12)*SUM(Fasering!$D$5:$D$7)</f>
        <v>2684.6965320685076</v>
      </c>
      <c r="L16" s="45">
        <f>GEW!$E$12+($F16-GEW!$E$12)*SUM(Fasering!$D$5:$D$8)</f>
        <v>3012.2612076247324</v>
      </c>
      <c r="M16" s="45">
        <f>GEW!$E$12+($F16-GEW!$E$12)*SUM(Fasering!$D$5:$D$9)</f>
        <v>3339.8258831809576</v>
      </c>
      <c r="N16" s="45">
        <f>GEW!$E$12+($F16-GEW!$E$12)*SUM(Fasering!$D$5:$D$10)</f>
        <v>3666.6541894437751</v>
      </c>
      <c r="O16" s="75">
        <f>GEW!$E$12+($F16-GEW!$E$12)*SUM(Fasering!$D$5:$D$11)</f>
        <v>3994.2188649999994</v>
      </c>
      <c r="P16" s="125">
        <f t="shared" si="4"/>
        <v>0</v>
      </c>
      <c r="Q16" s="127">
        <f t="shared" si="5"/>
        <v>0</v>
      </c>
      <c r="R16" s="45">
        <f>$P16*SUM(Fasering!$D$5)</f>
        <v>0</v>
      </c>
      <c r="S16" s="45">
        <f>$P16*SUM(Fasering!$D$5:$D$6)</f>
        <v>0</v>
      </c>
      <c r="T16" s="45">
        <f>$P16*SUM(Fasering!$D$5:$D$7)</f>
        <v>0</v>
      </c>
      <c r="U16" s="45">
        <f>$P16*SUM(Fasering!$D$5:$D$8)</f>
        <v>0</v>
      </c>
      <c r="V16" s="45">
        <f>$P16*SUM(Fasering!$D$5:$D$9)</f>
        <v>0</v>
      </c>
      <c r="W16" s="45">
        <f>$P16*SUM(Fasering!$D$5:$D$10)</f>
        <v>0</v>
      </c>
      <c r="X16" s="75">
        <f>$P16*SUM(Fasering!$D$5:$D$11)</f>
        <v>0</v>
      </c>
      <c r="Y16" s="125">
        <f t="shared" si="6"/>
        <v>0</v>
      </c>
      <c r="Z16" s="127">
        <f t="shared" si="7"/>
        <v>0</v>
      </c>
      <c r="AA16" s="74">
        <f>$Y16*SUM(Fasering!$D$5)</f>
        <v>0</v>
      </c>
      <c r="AB16" s="45">
        <f>$Y16*SUM(Fasering!$D$5:$D$6)</f>
        <v>0</v>
      </c>
      <c r="AC16" s="45">
        <f>$Y16*SUM(Fasering!$D$5:$D$7)</f>
        <v>0</v>
      </c>
      <c r="AD16" s="45">
        <f>$Y16*SUM(Fasering!$D$5:$D$8)</f>
        <v>0</v>
      </c>
      <c r="AE16" s="45">
        <f>$Y16*SUM(Fasering!$D$5:$D$9)</f>
        <v>0</v>
      </c>
      <c r="AF16" s="45">
        <f>$Y16*SUM(Fasering!$D$5:$D$10)</f>
        <v>0</v>
      </c>
      <c r="AG16" s="75">
        <f>$Y16*SUM(Fasering!$D$5:$D$11)</f>
        <v>0</v>
      </c>
      <c r="AH16" s="5">
        <f>($AK$2+(I16+R16)*12*7.57%)*SUM(Fasering!$D$5)</f>
        <v>0</v>
      </c>
      <c r="AI16" s="9">
        <f>($AK$2+(J16+S16)*12*7.57%)*SUM(Fasering!$D$5:$D$6)</f>
        <v>587.02454049808409</v>
      </c>
      <c r="AJ16" s="9">
        <f>($AK$2+(K16+T16)*12*7.57%)*SUM(Fasering!$D$5:$D$7)</f>
        <v>1044.9190956831396</v>
      </c>
      <c r="AK16" s="9">
        <f>($AK$2+(L16+U16)*12*7.57%)*SUM(Fasering!$D$5:$D$8)</f>
        <v>1591.1019868095088</v>
      </c>
      <c r="AL16" s="9">
        <f>($AK$2+(M16+V16)*12*7.57%)*SUM(Fasering!$D$5:$D$9)</f>
        <v>2225.5732138771918</v>
      </c>
      <c r="AM16" s="9">
        <f>($AK$2+(N16+W16)*12*7.57%)*SUM(Fasering!$D$5:$D$10)</f>
        <v>2946.6089912467942</v>
      </c>
      <c r="AN16" s="86">
        <f>($AK$2+(O16+X16)*12*7.57%)*SUM(Fasering!$D$5:$D$11)</f>
        <v>3757.4584169659997</v>
      </c>
      <c r="AO16" s="5">
        <f>($AK$2+(I16+AA16)*12*7.57%)*SUM(Fasering!$D$5)</f>
        <v>0</v>
      </c>
      <c r="AP16" s="9">
        <f>($AK$2+(J16+AB16)*12*7.57%)*SUM(Fasering!$D$5:$D$6)</f>
        <v>587.02454049808409</v>
      </c>
      <c r="AQ16" s="9">
        <f>($AK$2+(K16+AC16)*12*7.57%)*SUM(Fasering!$D$5:$D$7)</f>
        <v>1044.9190956831396</v>
      </c>
      <c r="AR16" s="9">
        <f>($AK$2+(L16+AD16)*12*7.57%)*SUM(Fasering!$D$5:$D$8)</f>
        <v>1591.1019868095088</v>
      </c>
      <c r="AS16" s="9">
        <f>($AK$2+(M16+AE16)*12*7.57%)*SUM(Fasering!$D$5:$D$9)</f>
        <v>2225.5732138771918</v>
      </c>
      <c r="AT16" s="9">
        <f>($AK$2+(N16+AF16)*12*7.57%)*SUM(Fasering!$D$5:$D$10)</f>
        <v>2946.6089912467942</v>
      </c>
      <c r="AU16" s="86">
        <f>($AK$2+(O16+AG16)*12*7.57%)*SUM(Fasering!$D$5:$D$11)</f>
        <v>3757.4584169659997</v>
      </c>
    </row>
    <row r="17" spans="1:47" x14ac:dyDescent="0.3">
      <c r="A17" s="32">
        <f t="shared" si="8"/>
        <v>9</v>
      </c>
      <c r="B17" s="125">
        <v>37656.75</v>
      </c>
      <c r="C17" s="126"/>
      <c r="D17" s="125">
        <f t="shared" si="0"/>
        <v>49688.081624999999</v>
      </c>
      <c r="E17" s="127">
        <f t="shared" si="1"/>
        <v>1231.7353693241678</v>
      </c>
      <c r="F17" s="125">
        <f t="shared" si="2"/>
        <v>4140.6734687499993</v>
      </c>
      <c r="G17" s="127">
        <f t="shared" si="3"/>
        <v>102.64461411034731</v>
      </c>
      <c r="H17" s="45">
        <f>'L4'!$H$10</f>
        <v>1674.41</v>
      </c>
      <c r="I17" s="45">
        <f>GEW!$E$12+($F17-GEW!$E$12)*SUM(Fasering!$D$5)</f>
        <v>1786.2247433333332</v>
      </c>
      <c r="J17" s="45">
        <f>GEW!$E$12+($F17-GEW!$E$12)*SUM(Fasering!$D$5:$D$6)</f>
        <v>2394.9996996456543</v>
      </c>
      <c r="K17" s="45">
        <f>GEW!$E$12+($F17-GEW!$E$12)*SUM(Fasering!$D$5:$D$7)</f>
        <v>2744.2914958904398</v>
      </c>
      <c r="L17" s="45">
        <f>GEW!$E$12+($F17-GEW!$E$12)*SUM(Fasering!$D$5:$D$8)</f>
        <v>3093.5832921352257</v>
      </c>
      <c r="M17" s="45">
        <f>GEW!$E$12+($F17-GEW!$E$12)*SUM(Fasering!$D$5:$D$9)</f>
        <v>3442.8750883800112</v>
      </c>
      <c r="N17" s="45">
        <f>GEW!$E$12+($F17-GEW!$E$12)*SUM(Fasering!$D$5:$D$10)</f>
        <v>3791.3816725052138</v>
      </c>
      <c r="O17" s="75">
        <f>GEW!$E$12+($F17-GEW!$E$12)*SUM(Fasering!$D$5:$D$11)</f>
        <v>4140.6734687499993</v>
      </c>
      <c r="P17" s="125">
        <f t="shared" si="4"/>
        <v>0</v>
      </c>
      <c r="Q17" s="127">
        <f t="shared" si="5"/>
        <v>0</v>
      </c>
      <c r="R17" s="45">
        <f>$P17*SUM(Fasering!$D$5)</f>
        <v>0</v>
      </c>
      <c r="S17" s="45">
        <f>$P17*SUM(Fasering!$D$5:$D$6)</f>
        <v>0</v>
      </c>
      <c r="T17" s="45">
        <f>$P17*SUM(Fasering!$D$5:$D$7)</f>
        <v>0</v>
      </c>
      <c r="U17" s="45">
        <f>$P17*SUM(Fasering!$D$5:$D$8)</f>
        <v>0</v>
      </c>
      <c r="V17" s="45">
        <f>$P17*SUM(Fasering!$D$5:$D$9)</f>
        <v>0</v>
      </c>
      <c r="W17" s="45">
        <f>$P17*SUM(Fasering!$D$5:$D$10)</f>
        <v>0</v>
      </c>
      <c r="X17" s="75">
        <f>$P17*SUM(Fasering!$D$5:$D$11)</f>
        <v>0</v>
      </c>
      <c r="Y17" s="125">
        <f t="shared" si="6"/>
        <v>0</v>
      </c>
      <c r="Z17" s="127">
        <f t="shared" si="7"/>
        <v>0</v>
      </c>
      <c r="AA17" s="74">
        <f>$Y17*SUM(Fasering!$D$5)</f>
        <v>0</v>
      </c>
      <c r="AB17" s="45">
        <f>$Y17*SUM(Fasering!$D$5:$D$6)</f>
        <v>0</v>
      </c>
      <c r="AC17" s="45">
        <f>$Y17*SUM(Fasering!$D$5:$D$7)</f>
        <v>0</v>
      </c>
      <c r="AD17" s="45">
        <f>$Y17*SUM(Fasering!$D$5:$D$8)</f>
        <v>0</v>
      </c>
      <c r="AE17" s="45">
        <f>$Y17*SUM(Fasering!$D$5:$D$9)</f>
        <v>0</v>
      </c>
      <c r="AF17" s="45">
        <f>$Y17*SUM(Fasering!$D$5:$D$10)</f>
        <v>0</v>
      </c>
      <c r="AG17" s="75">
        <f>$Y17*SUM(Fasering!$D$5:$D$11)</f>
        <v>0</v>
      </c>
      <c r="AH17" s="5">
        <f>($AK$2+(I17+R17)*12*7.57%)*SUM(Fasering!$D$5)</f>
        <v>0</v>
      </c>
      <c r="AI17" s="9">
        <f>($AK$2+(J17+S17)*12*7.57%)*SUM(Fasering!$D$5:$D$6)</f>
        <v>595.91891140639564</v>
      </c>
      <c r="AJ17" s="9">
        <f>($AK$2+(K17+T17)*12*7.57%)*SUM(Fasering!$D$5:$D$7)</f>
        <v>1066.9480163221899</v>
      </c>
      <c r="AK17" s="9">
        <f>($AK$2+(L17+U17)*12*7.57%)*SUM(Fasering!$D$5:$D$8)</f>
        <v>1632.1215566721139</v>
      </c>
      <c r="AL17" s="9">
        <f>($AK$2+(M17+V17)*12*7.57%)*SUM(Fasering!$D$5:$D$9)</f>
        <v>2291.4395324561674</v>
      </c>
      <c r="AM17" s="9">
        <f>($AK$2+(N17+W17)*12*7.57%)*SUM(Fasering!$D$5:$D$10)</f>
        <v>3043.1025701727249</v>
      </c>
      <c r="AN17" s="86">
        <f>($AK$2+(O17+X17)*12*7.57%)*SUM(Fasering!$D$5:$D$11)</f>
        <v>3890.4977790124994</v>
      </c>
      <c r="AO17" s="5">
        <f>($AK$2+(I17+AA17)*12*7.57%)*SUM(Fasering!$D$5)</f>
        <v>0</v>
      </c>
      <c r="AP17" s="9">
        <f>($AK$2+(J17+AB17)*12*7.57%)*SUM(Fasering!$D$5:$D$6)</f>
        <v>595.91891140639564</v>
      </c>
      <c r="AQ17" s="9">
        <f>($AK$2+(K17+AC17)*12*7.57%)*SUM(Fasering!$D$5:$D$7)</f>
        <v>1066.9480163221899</v>
      </c>
      <c r="AR17" s="9">
        <f>($AK$2+(L17+AD17)*12*7.57%)*SUM(Fasering!$D$5:$D$8)</f>
        <v>1632.1215566721139</v>
      </c>
      <c r="AS17" s="9">
        <f>($AK$2+(M17+AE17)*12*7.57%)*SUM(Fasering!$D$5:$D$9)</f>
        <v>2291.4395324561674</v>
      </c>
      <c r="AT17" s="9">
        <f>($AK$2+(N17+AF17)*12*7.57%)*SUM(Fasering!$D$5:$D$10)</f>
        <v>3043.1025701727249</v>
      </c>
      <c r="AU17" s="86">
        <f>($AK$2+(O17+AG17)*12*7.57%)*SUM(Fasering!$D$5:$D$11)</f>
        <v>3890.4977790124994</v>
      </c>
    </row>
    <row r="18" spans="1:47" x14ac:dyDescent="0.3">
      <c r="A18" s="32">
        <f t="shared" si="8"/>
        <v>10</v>
      </c>
      <c r="B18" s="125">
        <v>37656.75</v>
      </c>
      <c r="C18" s="126"/>
      <c r="D18" s="125">
        <f t="shared" si="0"/>
        <v>49688.081624999999</v>
      </c>
      <c r="E18" s="127">
        <f t="shared" si="1"/>
        <v>1231.7353693241678</v>
      </c>
      <c r="F18" s="125">
        <f t="shared" si="2"/>
        <v>4140.6734687499993</v>
      </c>
      <c r="G18" s="127">
        <f t="shared" si="3"/>
        <v>102.64461411034731</v>
      </c>
      <c r="H18" s="45">
        <f>'L4'!$H$10</f>
        <v>1674.41</v>
      </c>
      <c r="I18" s="45">
        <f>GEW!$E$12+($F18-GEW!$E$12)*SUM(Fasering!$D$5)</f>
        <v>1786.2247433333332</v>
      </c>
      <c r="J18" s="45">
        <f>GEW!$E$12+($F18-GEW!$E$12)*SUM(Fasering!$D$5:$D$6)</f>
        <v>2394.9996996456543</v>
      </c>
      <c r="K18" s="45">
        <f>GEW!$E$12+($F18-GEW!$E$12)*SUM(Fasering!$D$5:$D$7)</f>
        <v>2744.2914958904398</v>
      </c>
      <c r="L18" s="45">
        <f>GEW!$E$12+($F18-GEW!$E$12)*SUM(Fasering!$D$5:$D$8)</f>
        <v>3093.5832921352257</v>
      </c>
      <c r="M18" s="45">
        <f>GEW!$E$12+($F18-GEW!$E$12)*SUM(Fasering!$D$5:$D$9)</f>
        <v>3442.8750883800112</v>
      </c>
      <c r="N18" s="45">
        <f>GEW!$E$12+($F18-GEW!$E$12)*SUM(Fasering!$D$5:$D$10)</f>
        <v>3791.3816725052138</v>
      </c>
      <c r="O18" s="75">
        <f>GEW!$E$12+($F18-GEW!$E$12)*SUM(Fasering!$D$5:$D$11)</f>
        <v>4140.6734687499993</v>
      </c>
      <c r="P18" s="125">
        <f t="shared" si="4"/>
        <v>0</v>
      </c>
      <c r="Q18" s="127">
        <f t="shared" si="5"/>
        <v>0</v>
      </c>
      <c r="R18" s="45">
        <f>$P18*SUM(Fasering!$D$5)</f>
        <v>0</v>
      </c>
      <c r="S18" s="45">
        <f>$P18*SUM(Fasering!$D$5:$D$6)</f>
        <v>0</v>
      </c>
      <c r="T18" s="45">
        <f>$P18*SUM(Fasering!$D$5:$D$7)</f>
        <v>0</v>
      </c>
      <c r="U18" s="45">
        <f>$P18*SUM(Fasering!$D$5:$D$8)</f>
        <v>0</v>
      </c>
      <c r="V18" s="45">
        <f>$P18*SUM(Fasering!$D$5:$D$9)</f>
        <v>0</v>
      </c>
      <c r="W18" s="45">
        <f>$P18*SUM(Fasering!$D$5:$D$10)</f>
        <v>0</v>
      </c>
      <c r="X18" s="75">
        <f>$P18*SUM(Fasering!$D$5:$D$11)</f>
        <v>0</v>
      </c>
      <c r="Y18" s="125">
        <f t="shared" si="6"/>
        <v>0</v>
      </c>
      <c r="Z18" s="127">
        <f t="shared" si="7"/>
        <v>0</v>
      </c>
      <c r="AA18" s="74">
        <f>$Y18*SUM(Fasering!$D$5)</f>
        <v>0</v>
      </c>
      <c r="AB18" s="45">
        <f>$Y18*SUM(Fasering!$D$5:$D$6)</f>
        <v>0</v>
      </c>
      <c r="AC18" s="45">
        <f>$Y18*SUM(Fasering!$D$5:$D$7)</f>
        <v>0</v>
      </c>
      <c r="AD18" s="45">
        <f>$Y18*SUM(Fasering!$D$5:$D$8)</f>
        <v>0</v>
      </c>
      <c r="AE18" s="45">
        <f>$Y18*SUM(Fasering!$D$5:$D$9)</f>
        <v>0</v>
      </c>
      <c r="AF18" s="45">
        <f>$Y18*SUM(Fasering!$D$5:$D$10)</f>
        <v>0</v>
      </c>
      <c r="AG18" s="75">
        <f>$Y18*SUM(Fasering!$D$5:$D$11)</f>
        <v>0</v>
      </c>
      <c r="AH18" s="5">
        <f>($AK$2+(I18+R18)*12*7.57%)*SUM(Fasering!$D$5)</f>
        <v>0</v>
      </c>
      <c r="AI18" s="9">
        <f>($AK$2+(J18+S18)*12*7.57%)*SUM(Fasering!$D$5:$D$6)</f>
        <v>595.91891140639564</v>
      </c>
      <c r="AJ18" s="9">
        <f>($AK$2+(K18+T18)*12*7.57%)*SUM(Fasering!$D$5:$D$7)</f>
        <v>1066.9480163221899</v>
      </c>
      <c r="AK18" s="9">
        <f>($AK$2+(L18+U18)*12*7.57%)*SUM(Fasering!$D$5:$D$8)</f>
        <v>1632.1215566721139</v>
      </c>
      <c r="AL18" s="9">
        <f>($AK$2+(M18+V18)*12*7.57%)*SUM(Fasering!$D$5:$D$9)</f>
        <v>2291.4395324561674</v>
      </c>
      <c r="AM18" s="9">
        <f>($AK$2+(N18+W18)*12*7.57%)*SUM(Fasering!$D$5:$D$10)</f>
        <v>3043.1025701727249</v>
      </c>
      <c r="AN18" s="86">
        <f>($AK$2+(O18+X18)*12*7.57%)*SUM(Fasering!$D$5:$D$11)</f>
        <v>3890.4977790124994</v>
      </c>
      <c r="AO18" s="5">
        <f>($AK$2+(I18+AA18)*12*7.57%)*SUM(Fasering!$D$5)</f>
        <v>0</v>
      </c>
      <c r="AP18" s="9">
        <f>($AK$2+(J18+AB18)*12*7.57%)*SUM(Fasering!$D$5:$D$6)</f>
        <v>595.91891140639564</v>
      </c>
      <c r="AQ18" s="9">
        <f>($AK$2+(K18+AC18)*12*7.57%)*SUM(Fasering!$D$5:$D$7)</f>
        <v>1066.9480163221899</v>
      </c>
      <c r="AR18" s="9">
        <f>($AK$2+(L18+AD18)*12*7.57%)*SUM(Fasering!$D$5:$D$8)</f>
        <v>1632.1215566721139</v>
      </c>
      <c r="AS18" s="9">
        <f>($AK$2+(M18+AE18)*12*7.57%)*SUM(Fasering!$D$5:$D$9)</f>
        <v>2291.4395324561674</v>
      </c>
      <c r="AT18" s="9">
        <f>($AK$2+(N18+AF18)*12*7.57%)*SUM(Fasering!$D$5:$D$10)</f>
        <v>3043.1025701727249</v>
      </c>
      <c r="AU18" s="86">
        <f>($AK$2+(O18+AG18)*12*7.57%)*SUM(Fasering!$D$5:$D$11)</f>
        <v>3890.4977790124994</v>
      </c>
    </row>
    <row r="19" spans="1:47" x14ac:dyDescent="0.3">
      <c r="A19" s="32">
        <f t="shared" si="8"/>
        <v>11</v>
      </c>
      <c r="B19" s="125">
        <v>38988.629999999997</v>
      </c>
      <c r="C19" s="126"/>
      <c r="D19" s="125">
        <f t="shared" si="0"/>
        <v>51445.49728499999</v>
      </c>
      <c r="E19" s="127">
        <f t="shared" si="1"/>
        <v>1275.3005655690765</v>
      </c>
      <c r="F19" s="125">
        <f t="shared" si="2"/>
        <v>4287.1247737499998</v>
      </c>
      <c r="G19" s="127">
        <f t="shared" si="3"/>
        <v>106.27504713075639</v>
      </c>
      <c r="H19" s="45">
        <f>'L4'!$H$10</f>
        <v>1674.41</v>
      </c>
      <c r="I19" s="45">
        <f>GEW!$E$12+($F19-GEW!$E$12)*SUM(Fasering!$D$5)</f>
        <v>1786.2247433333332</v>
      </c>
      <c r="J19" s="45">
        <f>GEW!$E$12+($F19-GEW!$E$12)*SUM(Fasering!$D$5:$D$6)</f>
        <v>2432.8666898420452</v>
      </c>
      <c r="K19" s="45">
        <f>GEW!$E$12+($F19-GEW!$E$12)*SUM(Fasering!$D$5:$D$7)</f>
        <v>2803.8851173927601</v>
      </c>
      <c r="L19" s="45">
        <f>GEW!$E$12+($F19-GEW!$E$12)*SUM(Fasering!$D$5:$D$8)</f>
        <v>3174.903544943475</v>
      </c>
      <c r="M19" s="45">
        <f>GEW!$E$12+($F19-GEW!$E$12)*SUM(Fasering!$D$5:$D$9)</f>
        <v>3545.9219724941895</v>
      </c>
      <c r="N19" s="45">
        <f>GEW!$E$12+($F19-GEW!$E$12)*SUM(Fasering!$D$5:$D$10)</f>
        <v>3916.1063461992853</v>
      </c>
      <c r="O19" s="75">
        <f>GEW!$E$12+($F19-GEW!$E$12)*SUM(Fasering!$D$5:$D$11)</f>
        <v>4287.1247737499998</v>
      </c>
      <c r="P19" s="125">
        <f t="shared" si="4"/>
        <v>0</v>
      </c>
      <c r="Q19" s="127">
        <f t="shared" si="5"/>
        <v>0</v>
      </c>
      <c r="R19" s="45">
        <f>$P19*SUM(Fasering!$D$5)</f>
        <v>0</v>
      </c>
      <c r="S19" s="45">
        <f>$P19*SUM(Fasering!$D$5:$D$6)</f>
        <v>0</v>
      </c>
      <c r="T19" s="45">
        <f>$P19*SUM(Fasering!$D$5:$D$7)</f>
        <v>0</v>
      </c>
      <c r="U19" s="45">
        <f>$P19*SUM(Fasering!$D$5:$D$8)</f>
        <v>0</v>
      </c>
      <c r="V19" s="45">
        <f>$P19*SUM(Fasering!$D$5:$D$9)</f>
        <v>0</v>
      </c>
      <c r="W19" s="45">
        <f>$P19*SUM(Fasering!$D$5:$D$10)</f>
        <v>0</v>
      </c>
      <c r="X19" s="75">
        <f>$P19*SUM(Fasering!$D$5:$D$11)</f>
        <v>0</v>
      </c>
      <c r="Y19" s="125">
        <f t="shared" si="6"/>
        <v>0</v>
      </c>
      <c r="Z19" s="127">
        <f t="shared" si="7"/>
        <v>0</v>
      </c>
      <c r="AA19" s="74">
        <f>$Y19*SUM(Fasering!$D$5)</f>
        <v>0</v>
      </c>
      <c r="AB19" s="45">
        <f>$Y19*SUM(Fasering!$D$5:$D$6)</f>
        <v>0</v>
      </c>
      <c r="AC19" s="45">
        <f>$Y19*SUM(Fasering!$D$5:$D$7)</f>
        <v>0</v>
      </c>
      <c r="AD19" s="45">
        <f>$Y19*SUM(Fasering!$D$5:$D$8)</f>
        <v>0</v>
      </c>
      <c r="AE19" s="45">
        <f>$Y19*SUM(Fasering!$D$5:$D$9)</f>
        <v>0</v>
      </c>
      <c r="AF19" s="45">
        <f>$Y19*SUM(Fasering!$D$5:$D$10)</f>
        <v>0</v>
      </c>
      <c r="AG19" s="75">
        <f>$Y19*SUM(Fasering!$D$5:$D$11)</f>
        <v>0</v>
      </c>
      <c r="AH19" s="5">
        <f>($AK$2+(I19+R19)*12*7.57%)*SUM(Fasering!$D$5)</f>
        <v>0</v>
      </c>
      <c r="AI19" s="9">
        <f>($AK$2+(J19+S19)*12*7.57%)*SUM(Fasering!$D$5:$D$6)</f>
        <v>604.81308197750172</v>
      </c>
      <c r="AJ19" s="9">
        <f>($AK$2+(K19+T19)*12*7.57%)*SUM(Fasering!$D$5:$D$7)</f>
        <v>1088.9764407808536</v>
      </c>
      <c r="AK19" s="9">
        <f>($AK$2+(L19+U19)*12*7.57%)*SUM(Fasering!$D$5:$D$8)</f>
        <v>1673.1402026081057</v>
      </c>
      <c r="AL19" s="9">
        <f>($AK$2+(M19+V19)*12*7.57%)*SUM(Fasering!$D$5:$D$9)</f>
        <v>2357.3043674592568</v>
      </c>
      <c r="AM19" s="9">
        <f>($AK$2+(N19+W19)*12*7.57%)*SUM(Fasering!$D$5:$D$10)</f>
        <v>3139.5939756729981</v>
      </c>
      <c r="AN19" s="86">
        <f>($AK$2+(O19+X19)*12*7.57%)*SUM(Fasering!$D$5:$D$11)</f>
        <v>4023.5341444745</v>
      </c>
      <c r="AO19" s="5">
        <f>($AK$2+(I19+AA19)*12*7.57%)*SUM(Fasering!$D$5)</f>
        <v>0</v>
      </c>
      <c r="AP19" s="9">
        <f>($AK$2+(J19+AB19)*12*7.57%)*SUM(Fasering!$D$5:$D$6)</f>
        <v>604.81308197750172</v>
      </c>
      <c r="AQ19" s="9">
        <f>($AK$2+(K19+AC19)*12*7.57%)*SUM(Fasering!$D$5:$D$7)</f>
        <v>1088.9764407808536</v>
      </c>
      <c r="AR19" s="9">
        <f>($AK$2+(L19+AD19)*12*7.57%)*SUM(Fasering!$D$5:$D$8)</f>
        <v>1673.1402026081057</v>
      </c>
      <c r="AS19" s="9">
        <f>($AK$2+(M19+AE19)*12*7.57%)*SUM(Fasering!$D$5:$D$9)</f>
        <v>2357.3043674592568</v>
      </c>
      <c r="AT19" s="9">
        <f>($AK$2+(N19+AF19)*12*7.57%)*SUM(Fasering!$D$5:$D$10)</f>
        <v>3139.5939756729981</v>
      </c>
      <c r="AU19" s="86">
        <f>($AK$2+(O19+AG19)*12*7.57%)*SUM(Fasering!$D$5:$D$11)</f>
        <v>4023.5341444745</v>
      </c>
    </row>
    <row r="20" spans="1:47" x14ac:dyDescent="0.3">
      <c r="A20" s="32">
        <f t="shared" si="8"/>
        <v>12</v>
      </c>
      <c r="B20" s="125">
        <v>38988.629999999997</v>
      </c>
      <c r="C20" s="126"/>
      <c r="D20" s="125">
        <f t="shared" si="0"/>
        <v>51445.49728499999</v>
      </c>
      <c r="E20" s="127">
        <f t="shared" si="1"/>
        <v>1275.3005655690765</v>
      </c>
      <c r="F20" s="125">
        <f t="shared" si="2"/>
        <v>4287.1247737499998</v>
      </c>
      <c r="G20" s="127">
        <f t="shared" si="3"/>
        <v>106.27504713075639</v>
      </c>
      <c r="H20" s="45">
        <f>'L4'!$H$10</f>
        <v>1674.41</v>
      </c>
      <c r="I20" s="45">
        <f>GEW!$E$12+($F20-GEW!$E$12)*SUM(Fasering!$D$5)</f>
        <v>1786.2247433333332</v>
      </c>
      <c r="J20" s="45">
        <f>GEW!$E$12+($F20-GEW!$E$12)*SUM(Fasering!$D$5:$D$6)</f>
        <v>2432.8666898420452</v>
      </c>
      <c r="K20" s="45">
        <f>GEW!$E$12+($F20-GEW!$E$12)*SUM(Fasering!$D$5:$D$7)</f>
        <v>2803.8851173927601</v>
      </c>
      <c r="L20" s="45">
        <f>GEW!$E$12+($F20-GEW!$E$12)*SUM(Fasering!$D$5:$D$8)</f>
        <v>3174.903544943475</v>
      </c>
      <c r="M20" s="45">
        <f>GEW!$E$12+($F20-GEW!$E$12)*SUM(Fasering!$D$5:$D$9)</f>
        <v>3545.9219724941895</v>
      </c>
      <c r="N20" s="45">
        <f>GEW!$E$12+($F20-GEW!$E$12)*SUM(Fasering!$D$5:$D$10)</f>
        <v>3916.1063461992853</v>
      </c>
      <c r="O20" s="75">
        <f>GEW!$E$12+($F20-GEW!$E$12)*SUM(Fasering!$D$5:$D$11)</f>
        <v>4287.1247737499998</v>
      </c>
      <c r="P20" s="125">
        <f t="shared" si="4"/>
        <v>0</v>
      </c>
      <c r="Q20" s="127">
        <f t="shared" si="5"/>
        <v>0</v>
      </c>
      <c r="R20" s="45">
        <f>$P20*SUM(Fasering!$D$5)</f>
        <v>0</v>
      </c>
      <c r="S20" s="45">
        <f>$P20*SUM(Fasering!$D$5:$D$6)</f>
        <v>0</v>
      </c>
      <c r="T20" s="45">
        <f>$P20*SUM(Fasering!$D$5:$D$7)</f>
        <v>0</v>
      </c>
      <c r="U20" s="45">
        <f>$P20*SUM(Fasering!$D$5:$D$8)</f>
        <v>0</v>
      </c>
      <c r="V20" s="45">
        <f>$P20*SUM(Fasering!$D$5:$D$9)</f>
        <v>0</v>
      </c>
      <c r="W20" s="45">
        <f>$P20*SUM(Fasering!$D$5:$D$10)</f>
        <v>0</v>
      </c>
      <c r="X20" s="75">
        <f>$P20*SUM(Fasering!$D$5:$D$11)</f>
        <v>0</v>
      </c>
      <c r="Y20" s="125">
        <f t="shared" si="6"/>
        <v>0</v>
      </c>
      <c r="Z20" s="127">
        <f t="shared" si="7"/>
        <v>0</v>
      </c>
      <c r="AA20" s="74">
        <f>$Y20*SUM(Fasering!$D$5)</f>
        <v>0</v>
      </c>
      <c r="AB20" s="45">
        <f>$Y20*SUM(Fasering!$D$5:$D$6)</f>
        <v>0</v>
      </c>
      <c r="AC20" s="45">
        <f>$Y20*SUM(Fasering!$D$5:$D$7)</f>
        <v>0</v>
      </c>
      <c r="AD20" s="45">
        <f>$Y20*SUM(Fasering!$D$5:$D$8)</f>
        <v>0</v>
      </c>
      <c r="AE20" s="45">
        <f>$Y20*SUM(Fasering!$D$5:$D$9)</f>
        <v>0</v>
      </c>
      <c r="AF20" s="45">
        <f>$Y20*SUM(Fasering!$D$5:$D$10)</f>
        <v>0</v>
      </c>
      <c r="AG20" s="75">
        <f>$Y20*SUM(Fasering!$D$5:$D$11)</f>
        <v>0</v>
      </c>
      <c r="AH20" s="5">
        <f>($AK$2+(I20+R20)*12*7.57%)*SUM(Fasering!$D$5)</f>
        <v>0</v>
      </c>
      <c r="AI20" s="9">
        <f>($AK$2+(J20+S20)*12*7.57%)*SUM(Fasering!$D$5:$D$6)</f>
        <v>604.81308197750172</v>
      </c>
      <c r="AJ20" s="9">
        <f>($AK$2+(K20+T20)*12*7.57%)*SUM(Fasering!$D$5:$D$7)</f>
        <v>1088.9764407808536</v>
      </c>
      <c r="AK20" s="9">
        <f>($AK$2+(L20+U20)*12*7.57%)*SUM(Fasering!$D$5:$D$8)</f>
        <v>1673.1402026081057</v>
      </c>
      <c r="AL20" s="9">
        <f>($AK$2+(M20+V20)*12*7.57%)*SUM(Fasering!$D$5:$D$9)</f>
        <v>2357.3043674592568</v>
      </c>
      <c r="AM20" s="9">
        <f>($AK$2+(N20+W20)*12*7.57%)*SUM(Fasering!$D$5:$D$10)</f>
        <v>3139.5939756729981</v>
      </c>
      <c r="AN20" s="86">
        <f>($AK$2+(O20+X20)*12*7.57%)*SUM(Fasering!$D$5:$D$11)</f>
        <v>4023.5341444745</v>
      </c>
      <c r="AO20" s="5">
        <f>($AK$2+(I20+AA20)*12*7.57%)*SUM(Fasering!$D$5)</f>
        <v>0</v>
      </c>
      <c r="AP20" s="9">
        <f>($AK$2+(J20+AB20)*12*7.57%)*SUM(Fasering!$D$5:$D$6)</f>
        <v>604.81308197750172</v>
      </c>
      <c r="AQ20" s="9">
        <f>($AK$2+(K20+AC20)*12*7.57%)*SUM(Fasering!$D$5:$D$7)</f>
        <v>1088.9764407808536</v>
      </c>
      <c r="AR20" s="9">
        <f>($AK$2+(L20+AD20)*12*7.57%)*SUM(Fasering!$D$5:$D$8)</f>
        <v>1673.1402026081057</v>
      </c>
      <c r="AS20" s="9">
        <f>($AK$2+(M20+AE20)*12*7.57%)*SUM(Fasering!$D$5:$D$9)</f>
        <v>2357.3043674592568</v>
      </c>
      <c r="AT20" s="9">
        <f>($AK$2+(N20+AF20)*12*7.57%)*SUM(Fasering!$D$5:$D$10)</f>
        <v>3139.5939756729981</v>
      </c>
      <c r="AU20" s="86">
        <f>($AK$2+(O20+AG20)*12*7.57%)*SUM(Fasering!$D$5:$D$11)</f>
        <v>4023.5341444745</v>
      </c>
    </row>
    <row r="21" spans="1:47" x14ac:dyDescent="0.3">
      <c r="A21" s="32">
        <f t="shared" si="8"/>
        <v>13</v>
      </c>
      <c r="B21" s="125">
        <v>40320.53</v>
      </c>
      <c r="C21" s="126"/>
      <c r="D21" s="125">
        <f t="shared" si="0"/>
        <v>53202.939334999995</v>
      </c>
      <c r="E21" s="127">
        <f t="shared" si="1"/>
        <v>1318.8664160049975</v>
      </c>
      <c r="F21" s="125">
        <f t="shared" si="2"/>
        <v>4433.5782779166666</v>
      </c>
      <c r="G21" s="127">
        <f t="shared" si="3"/>
        <v>109.90553466708313</v>
      </c>
      <c r="H21" s="45">
        <f>'L4'!$H$10</f>
        <v>1674.41</v>
      </c>
      <c r="I21" s="45">
        <f>GEW!$E$12+($F21-GEW!$E$12)*SUM(Fasering!$D$5)</f>
        <v>1786.2247433333332</v>
      </c>
      <c r="J21" s="45">
        <f>GEW!$E$12+($F21-GEW!$E$12)*SUM(Fasering!$D$5:$D$6)</f>
        <v>2470.7342486630896</v>
      </c>
      <c r="K21" s="45">
        <f>GEW!$E$12+($F21-GEW!$E$12)*SUM(Fasering!$D$5:$D$7)</f>
        <v>2863.4796337748212</v>
      </c>
      <c r="L21" s="45">
        <f>GEW!$E$12+($F21-GEW!$E$12)*SUM(Fasering!$D$5:$D$8)</f>
        <v>3256.2250188865532</v>
      </c>
      <c r="M21" s="45">
        <f>GEW!$E$12+($F21-GEW!$E$12)*SUM(Fasering!$D$5:$D$9)</f>
        <v>3648.9704039982853</v>
      </c>
      <c r="N21" s="45">
        <f>GEW!$E$12+($F21-GEW!$E$12)*SUM(Fasering!$D$5:$D$10)</f>
        <v>4040.832892804935</v>
      </c>
      <c r="O21" s="75">
        <f>GEW!$E$12+($F21-GEW!$E$12)*SUM(Fasering!$D$5:$D$11)</f>
        <v>4433.5782779166666</v>
      </c>
      <c r="P21" s="125">
        <f t="shared" si="4"/>
        <v>0</v>
      </c>
      <c r="Q21" s="127">
        <f t="shared" si="5"/>
        <v>0</v>
      </c>
      <c r="R21" s="45">
        <f>$P21*SUM(Fasering!$D$5)</f>
        <v>0</v>
      </c>
      <c r="S21" s="45">
        <f>$P21*SUM(Fasering!$D$5:$D$6)</f>
        <v>0</v>
      </c>
      <c r="T21" s="45">
        <f>$P21*SUM(Fasering!$D$5:$D$7)</f>
        <v>0</v>
      </c>
      <c r="U21" s="45">
        <f>$P21*SUM(Fasering!$D$5:$D$8)</f>
        <v>0</v>
      </c>
      <c r="V21" s="45">
        <f>$P21*SUM(Fasering!$D$5:$D$9)</f>
        <v>0</v>
      </c>
      <c r="W21" s="45">
        <f>$P21*SUM(Fasering!$D$5:$D$10)</f>
        <v>0</v>
      </c>
      <c r="X21" s="75">
        <f>$P21*SUM(Fasering!$D$5:$D$11)</f>
        <v>0</v>
      </c>
      <c r="Y21" s="125">
        <f t="shared" si="6"/>
        <v>0</v>
      </c>
      <c r="Z21" s="127">
        <f t="shared" si="7"/>
        <v>0</v>
      </c>
      <c r="AA21" s="74">
        <f>$Y21*SUM(Fasering!$D$5)</f>
        <v>0</v>
      </c>
      <c r="AB21" s="45">
        <f>$Y21*SUM(Fasering!$D$5:$D$6)</f>
        <v>0</v>
      </c>
      <c r="AC21" s="45">
        <f>$Y21*SUM(Fasering!$D$5:$D$7)</f>
        <v>0</v>
      </c>
      <c r="AD21" s="45">
        <f>$Y21*SUM(Fasering!$D$5:$D$8)</f>
        <v>0</v>
      </c>
      <c r="AE21" s="45">
        <f>$Y21*SUM(Fasering!$D$5:$D$9)</f>
        <v>0</v>
      </c>
      <c r="AF21" s="45">
        <f>$Y21*SUM(Fasering!$D$5:$D$10)</f>
        <v>0</v>
      </c>
      <c r="AG21" s="75">
        <f>$Y21*SUM(Fasering!$D$5:$D$11)</f>
        <v>0</v>
      </c>
      <c r="AH21" s="5">
        <f>($AK$2+(I21+R21)*12*7.57%)*SUM(Fasering!$D$5)</f>
        <v>0</v>
      </c>
      <c r="AI21" s="9">
        <f>($AK$2+(J21+S21)*12*7.57%)*SUM(Fasering!$D$5:$D$6)</f>
        <v>613.70738610674459</v>
      </c>
      <c r="AJ21" s="9">
        <f>($AK$2+(K21+T21)*12*7.57%)*SUM(Fasering!$D$5:$D$7)</f>
        <v>1111.0051960264418</v>
      </c>
      <c r="AK21" s="9">
        <f>($AK$2+(L21+U21)*12*7.57%)*SUM(Fasering!$D$5:$D$8)</f>
        <v>1714.1594644951726</v>
      </c>
      <c r="AL21" s="9">
        <f>($AK$2+(M21+V21)*12*7.57%)*SUM(Fasering!$D$5:$D$9)</f>
        <v>2423.1701915129374</v>
      </c>
      <c r="AM21" s="9">
        <f>($AK$2+(N21+W21)*12*7.57%)*SUM(Fasering!$D$5:$D$10)</f>
        <v>3236.0868301237101</v>
      </c>
      <c r="AN21" s="86">
        <f>($AK$2+(O21+X21)*12*7.57%)*SUM(Fasering!$D$5:$D$11)</f>
        <v>4156.5725076594999</v>
      </c>
      <c r="AO21" s="5">
        <f>($AK$2+(I21+AA21)*12*7.57%)*SUM(Fasering!$D$5)</f>
        <v>0</v>
      </c>
      <c r="AP21" s="9">
        <f>($AK$2+(J21+AB21)*12*7.57%)*SUM(Fasering!$D$5:$D$6)</f>
        <v>613.70738610674459</v>
      </c>
      <c r="AQ21" s="9">
        <f>($AK$2+(K21+AC21)*12*7.57%)*SUM(Fasering!$D$5:$D$7)</f>
        <v>1111.0051960264418</v>
      </c>
      <c r="AR21" s="9">
        <f>($AK$2+(L21+AD21)*12*7.57%)*SUM(Fasering!$D$5:$D$8)</f>
        <v>1714.1594644951726</v>
      </c>
      <c r="AS21" s="9">
        <f>($AK$2+(M21+AE21)*12*7.57%)*SUM(Fasering!$D$5:$D$9)</f>
        <v>2423.1701915129374</v>
      </c>
      <c r="AT21" s="9">
        <f>($AK$2+(N21+AF21)*12*7.57%)*SUM(Fasering!$D$5:$D$10)</f>
        <v>3236.0868301237101</v>
      </c>
      <c r="AU21" s="86">
        <f>($AK$2+(O21+AG21)*12*7.57%)*SUM(Fasering!$D$5:$D$11)</f>
        <v>4156.5725076594999</v>
      </c>
    </row>
    <row r="22" spans="1:47" x14ac:dyDescent="0.3">
      <c r="A22" s="32">
        <f t="shared" si="8"/>
        <v>14</v>
      </c>
      <c r="B22" s="125">
        <v>40320.53</v>
      </c>
      <c r="C22" s="126"/>
      <c r="D22" s="125">
        <f t="shared" si="0"/>
        <v>53202.939334999995</v>
      </c>
      <c r="E22" s="127">
        <f t="shared" si="1"/>
        <v>1318.8664160049975</v>
      </c>
      <c r="F22" s="125">
        <f t="shared" si="2"/>
        <v>4433.5782779166666</v>
      </c>
      <c r="G22" s="127">
        <f t="shared" si="3"/>
        <v>109.90553466708313</v>
      </c>
      <c r="H22" s="45">
        <f>'L4'!$H$10</f>
        <v>1674.41</v>
      </c>
      <c r="I22" s="45">
        <f>GEW!$E$12+($F22-GEW!$E$12)*SUM(Fasering!$D$5)</f>
        <v>1786.2247433333332</v>
      </c>
      <c r="J22" s="45">
        <f>GEW!$E$12+($F22-GEW!$E$12)*SUM(Fasering!$D$5:$D$6)</f>
        <v>2470.7342486630896</v>
      </c>
      <c r="K22" s="45">
        <f>GEW!$E$12+($F22-GEW!$E$12)*SUM(Fasering!$D$5:$D$7)</f>
        <v>2863.4796337748212</v>
      </c>
      <c r="L22" s="45">
        <f>GEW!$E$12+($F22-GEW!$E$12)*SUM(Fasering!$D$5:$D$8)</f>
        <v>3256.2250188865532</v>
      </c>
      <c r="M22" s="45">
        <f>GEW!$E$12+($F22-GEW!$E$12)*SUM(Fasering!$D$5:$D$9)</f>
        <v>3648.9704039982853</v>
      </c>
      <c r="N22" s="45">
        <f>GEW!$E$12+($F22-GEW!$E$12)*SUM(Fasering!$D$5:$D$10)</f>
        <v>4040.832892804935</v>
      </c>
      <c r="O22" s="75">
        <f>GEW!$E$12+($F22-GEW!$E$12)*SUM(Fasering!$D$5:$D$11)</f>
        <v>4433.5782779166666</v>
      </c>
      <c r="P22" s="125">
        <f t="shared" si="4"/>
        <v>0</v>
      </c>
      <c r="Q22" s="127">
        <f t="shared" si="5"/>
        <v>0</v>
      </c>
      <c r="R22" s="45">
        <f>$P22*SUM(Fasering!$D$5)</f>
        <v>0</v>
      </c>
      <c r="S22" s="45">
        <f>$P22*SUM(Fasering!$D$5:$D$6)</f>
        <v>0</v>
      </c>
      <c r="T22" s="45">
        <f>$P22*SUM(Fasering!$D$5:$D$7)</f>
        <v>0</v>
      </c>
      <c r="U22" s="45">
        <f>$P22*SUM(Fasering!$D$5:$D$8)</f>
        <v>0</v>
      </c>
      <c r="V22" s="45">
        <f>$P22*SUM(Fasering!$D$5:$D$9)</f>
        <v>0</v>
      </c>
      <c r="W22" s="45">
        <f>$P22*SUM(Fasering!$D$5:$D$10)</f>
        <v>0</v>
      </c>
      <c r="X22" s="75">
        <f>$P22*SUM(Fasering!$D$5:$D$11)</f>
        <v>0</v>
      </c>
      <c r="Y22" s="125">
        <f t="shared" si="6"/>
        <v>0</v>
      </c>
      <c r="Z22" s="127">
        <f t="shared" si="7"/>
        <v>0</v>
      </c>
      <c r="AA22" s="74">
        <f>$Y22*SUM(Fasering!$D$5)</f>
        <v>0</v>
      </c>
      <c r="AB22" s="45">
        <f>$Y22*SUM(Fasering!$D$5:$D$6)</f>
        <v>0</v>
      </c>
      <c r="AC22" s="45">
        <f>$Y22*SUM(Fasering!$D$5:$D$7)</f>
        <v>0</v>
      </c>
      <c r="AD22" s="45">
        <f>$Y22*SUM(Fasering!$D$5:$D$8)</f>
        <v>0</v>
      </c>
      <c r="AE22" s="45">
        <f>$Y22*SUM(Fasering!$D$5:$D$9)</f>
        <v>0</v>
      </c>
      <c r="AF22" s="45">
        <f>$Y22*SUM(Fasering!$D$5:$D$10)</f>
        <v>0</v>
      </c>
      <c r="AG22" s="75">
        <f>$Y22*SUM(Fasering!$D$5:$D$11)</f>
        <v>0</v>
      </c>
      <c r="AH22" s="5">
        <f>($AK$2+(I22+R22)*12*7.57%)*SUM(Fasering!$D$5)</f>
        <v>0</v>
      </c>
      <c r="AI22" s="9">
        <f>($AK$2+(J22+S22)*12*7.57%)*SUM(Fasering!$D$5:$D$6)</f>
        <v>613.70738610674459</v>
      </c>
      <c r="AJ22" s="9">
        <f>($AK$2+(K22+T22)*12*7.57%)*SUM(Fasering!$D$5:$D$7)</f>
        <v>1111.0051960264418</v>
      </c>
      <c r="AK22" s="9">
        <f>($AK$2+(L22+U22)*12*7.57%)*SUM(Fasering!$D$5:$D$8)</f>
        <v>1714.1594644951726</v>
      </c>
      <c r="AL22" s="9">
        <f>($AK$2+(M22+V22)*12*7.57%)*SUM(Fasering!$D$5:$D$9)</f>
        <v>2423.1701915129374</v>
      </c>
      <c r="AM22" s="9">
        <f>($AK$2+(N22+W22)*12*7.57%)*SUM(Fasering!$D$5:$D$10)</f>
        <v>3236.0868301237101</v>
      </c>
      <c r="AN22" s="86">
        <f>($AK$2+(O22+X22)*12*7.57%)*SUM(Fasering!$D$5:$D$11)</f>
        <v>4156.5725076594999</v>
      </c>
      <c r="AO22" s="5">
        <f>($AK$2+(I22+AA22)*12*7.57%)*SUM(Fasering!$D$5)</f>
        <v>0</v>
      </c>
      <c r="AP22" s="9">
        <f>($AK$2+(J22+AB22)*12*7.57%)*SUM(Fasering!$D$5:$D$6)</f>
        <v>613.70738610674459</v>
      </c>
      <c r="AQ22" s="9">
        <f>($AK$2+(K22+AC22)*12*7.57%)*SUM(Fasering!$D$5:$D$7)</f>
        <v>1111.0051960264418</v>
      </c>
      <c r="AR22" s="9">
        <f>($AK$2+(L22+AD22)*12*7.57%)*SUM(Fasering!$D$5:$D$8)</f>
        <v>1714.1594644951726</v>
      </c>
      <c r="AS22" s="9">
        <f>($AK$2+(M22+AE22)*12*7.57%)*SUM(Fasering!$D$5:$D$9)</f>
        <v>2423.1701915129374</v>
      </c>
      <c r="AT22" s="9">
        <f>($AK$2+(N22+AF22)*12*7.57%)*SUM(Fasering!$D$5:$D$10)</f>
        <v>3236.0868301237101</v>
      </c>
      <c r="AU22" s="86">
        <f>($AK$2+(O22+AG22)*12*7.57%)*SUM(Fasering!$D$5:$D$11)</f>
        <v>4156.5725076594999</v>
      </c>
    </row>
    <row r="23" spans="1:47" x14ac:dyDescent="0.3">
      <c r="A23" s="32">
        <f t="shared" si="8"/>
        <v>15</v>
      </c>
      <c r="B23" s="125">
        <v>41652.03</v>
      </c>
      <c r="C23" s="126"/>
      <c r="D23" s="125">
        <f t="shared" si="0"/>
        <v>54959.853584999997</v>
      </c>
      <c r="E23" s="127">
        <f t="shared" si="1"/>
        <v>1362.4191826206807</v>
      </c>
      <c r="F23" s="125">
        <f t="shared" si="2"/>
        <v>4579.9877987499995</v>
      </c>
      <c r="G23" s="127">
        <f t="shared" si="3"/>
        <v>113.53493188505672</v>
      </c>
      <c r="H23" s="45">
        <f>'L4'!$H$10</f>
        <v>1674.41</v>
      </c>
      <c r="I23" s="45">
        <f>GEW!$E$12+($F23-GEW!$E$12)*SUM(Fasering!$D$5)</f>
        <v>1786.2247433333332</v>
      </c>
      <c r="J23" s="45">
        <f>GEW!$E$12+($F23-GEW!$E$12)*SUM(Fasering!$D$5:$D$6)</f>
        <v>2508.5904349910579</v>
      </c>
      <c r="K23" s="45">
        <f>GEW!$E$12+($F23-GEW!$E$12)*SUM(Fasering!$D$5:$D$7)</f>
        <v>2923.0562525620535</v>
      </c>
      <c r="L23" s="45">
        <f>GEW!$E$12+($F23-GEW!$E$12)*SUM(Fasering!$D$5:$D$8)</f>
        <v>3337.5220701330495</v>
      </c>
      <c r="M23" s="45">
        <f>GEW!$E$12+($F23-GEW!$E$12)*SUM(Fasering!$D$5:$D$9)</f>
        <v>3751.9878877040455</v>
      </c>
      <c r="N23" s="45">
        <f>GEW!$E$12+($F23-GEW!$E$12)*SUM(Fasering!$D$5:$D$10)</f>
        <v>4165.5219811790039</v>
      </c>
      <c r="O23" s="75">
        <f>GEW!$E$12+($F23-GEW!$E$12)*SUM(Fasering!$D$5:$D$11)</f>
        <v>4579.9877987499995</v>
      </c>
      <c r="P23" s="125">
        <f t="shared" si="4"/>
        <v>0</v>
      </c>
      <c r="Q23" s="127">
        <f t="shared" si="5"/>
        <v>0</v>
      </c>
      <c r="R23" s="45">
        <f>$P23*SUM(Fasering!$D$5)</f>
        <v>0</v>
      </c>
      <c r="S23" s="45">
        <f>$P23*SUM(Fasering!$D$5:$D$6)</f>
        <v>0</v>
      </c>
      <c r="T23" s="45">
        <f>$P23*SUM(Fasering!$D$5:$D$7)</f>
        <v>0</v>
      </c>
      <c r="U23" s="45">
        <f>$P23*SUM(Fasering!$D$5:$D$8)</f>
        <v>0</v>
      </c>
      <c r="V23" s="45">
        <f>$P23*SUM(Fasering!$D$5:$D$9)</f>
        <v>0</v>
      </c>
      <c r="W23" s="45">
        <f>$P23*SUM(Fasering!$D$5:$D$10)</f>
        <v>0</v>
      </c>
      <c r="X23" s="75">
        <f>$P23*SUM(Fasering!$D$5:$D$11)</f>
        <v>0</v>
      </c>
      <c r="Y23" s="125">
        <f t="shared" si="6"/>
        <v>0</v>
      </c>
      <c r="Z23" s="127">
        <f t="shared" si="7"/>
        <v>0</v>
      </c>
      <c r="AA23" s="74">
        <f>$Y23*SUM(Fasering!$D$5)</f>
        <v>0</v>
      </c>
      <c r="AB23" s="45">
        <f>$Y23*SUM(Fasering!$D$5:$D$6)</f>
        <v>0</v>
      </c>
      <c r="AC23" s="45">
        <f>$Y23*SUM(Fasering!$D$5:$D$7)</f>
        <v>0</v>
      </c>
      <c r="AD23" s="45">
        <f>$Y23*SUM(Fasering!$D$5:$D$8)</f>
        <v>0</v>
      </c>
      <c r="AE23" s="45">
        <f>$Y23*SUM(Fasering!$D$5:$D$9)</f>
        <v>0</v>
      </c>
      <c r="AF23" s="45">
        <f>$Y23*SUM(Fasering!$D$5:$D$10)</f>
        <v>0</v>
      </c>
      <c r="AG23" s="75">
        <f>$Y23*SUM(Fasering!$D$5:$D$11)</f>
        <v>0</v>
      </c>
      <c r="AH23" s="5">
        <f>($AK$2+(I23+R23)*12*7.57%)*SUM(Fasering!$D$5)</f>
        <v>0</v>
      </c>
      <c r="AI23" s="9">
        <f>($AK$2+(J23+S23)*12*7.57%)*SUM(Fasering!$D$5:$D$6)</f>
        <v>622.59901907324888</v>
      </c>
      <c r="AJ23" s="9">
        <f>($AK$2+(K23+T23)*12*7.57%)*SUM(Fasering!$D$5:$D$7)</f>
        <v>1133.0273355335373</v>
      </c>
      <c r="AK23" s="9">
        <f>($AK$2+(L23+U23)*12*7.57%)*SUM(Fasering!$D$5:$D$8)</f>
        <v>1755.1664073607255</v>
      </c>
      <c r="AL23" s="9">
        <f>($AK$2+(M23+V23)*12*7.57%)*SUM(Fasering!$D$5:$D$9)</f>
        <v>2489.0162345548138</v>
      </c>
      <c r="AM23" s="9">
        <f>($AK$2+(N23+W23)*12*7.57%)*SUM(Fasering!$D$5:$D$10)</f>
        <v>3332.5507055656508</v>
      </c>
      <c r="AN23" s="86">
        <f>($AK$2+(O23+X23)*12*7.57%)*SUM(Fasering!$D$5:$D$11)</f>
        <v>4289.5709163844995</v>
      </c>
      <c r="AO23" s="5">
        <f>($AK$2+(I23+AA23)*12*7.57%)*SUM(Fasering!$D$5)</f>
        <v>0</v>
      </c>
      <c r="AP23" s="9">
        <f>($AK$2+(J23+AB23)*12*7.57%)*SUM(Fasering!$D$5:$D$6)</f>
        <v>622.59901907324888</v>
      </c>
      <c r="AQ23" s="9">
        <f>($AK$2+(K23+AC23)*12*7.57%)*SUM(Fasering!$D$5:$D$7)</f>
        <v>1133.0273355335373</v>
      </c>
      <c r="AR23" s="9">
        <f>($AK$2+(L23+AD23)*12*7.57%)*SUM(Fasering!$D$5:$D$8)</f>
        <v>1755.1664073607255</v>
      </c>
      <c r="AS23" s="9">
        <f>($AK$2+(M23+AE23)*12*7.57%)*SUM(Fasering!$D$5:$D$9)</f>
        <v>2489.0162345548138</v>
      </c>
      <c r="AT23" s="9">
        <f>($AK$2+(N23+AF23)*12*7.57%)*SUM(Fasering!$D$5:$D$10)</f>
        <v>3332.5507055656508</v>
      </c>
      <c r="AU23" s="86">
        <f>($AK$2+(O23+AG23)*12*7.57%)*SUM(Fasering!$D$5:$D$11)</f>
        <v>4289.5709163844995</v>
      </c>
    </row>
    <row r="24" spans="1:47" x14ac:dyDescent="0.3">
      <c r="A24" s="32">
        <f t="shared" si="8"/>
        <v>16</v>
      </c>
      <c r="B24" s="125">
        <v>41652.03</v>
      </c>
      <c r="C24" s="126"/>
      <c r="D24" s="125">
        <f t="shared" si="0"/>
        <v>54959.853584999997</v>
      </c>
      <c r="E24" s="127">
        <f t="shared" si="1"/>
        <v>1362.4191826206807</v>
      </c>
      <c r="F24" s="125">
        <f t="shared" si="2"/>
        <v>4579.9877987499995</v>
      </c>
      <c r="G24" s="127">
        <f t="shared" si="3"/>
        <v>113.53493188505672</v>
      </c>
      <c r="H24" s="45">
        <f>'L4'!$H$10</f>
        <v>1674.41</v>
      </c>
      <c r="I24" s="45">
        <f>GEW!$E$12+($F24-GEW!$E$12)*SUM(Fasering!$D$5)</f>
        <v>1786.2247433333332</v>
      </c>
      <c r="J24" s="45">
        <f>GEW!$E$12+($F24-GEW!$E$12)*SUM(Fasering!$D$5:$D$6)</f>
        <v>2508.5904349910579</v>
      </c>
      <c r="K24" s="45">
        <f>GEW!$E$12+($F24-GEW!$E$12)*SUM(Fasering!$D$5:$D$7)</f>
        <v>2923.0562525620535</v>
      </c>
      <c r="L24" s="45">
        <f>GEW!$E$12+($F24-GEW!$E$12)*SUM(Fasering!$D$5:$D$8)</f>
        <v>3337.5220701330495</v>
      </c>
      <c r="M24" s="45">
        <f>GEW!$E$12+($F24-GEW!$E$12)*SUM(Fasering!$D$5:$D$9)</f>
        <v>3751.9878877040455</v>
      </c>
      <c r="N24" s="45">
        <f>GEW!$E$12+($F24-GEW!$E$12)*SUM(Fasering!$D$5:$D$10)</f>
        <v>4165.5219811790039</v>
      </c>
      <c r="O24" s="75">
        <f>GEW!$E$12+($F24-GEW!$E$12)*SUM(Fasering!$D$5:$D$11)</f>
        <v>4579.9877987499995</v>
      </c>
      <c r="P24" s="125">
        <f t="shared" si="4"/>
        <v>0</v>
      </c>
      <c r="Q24" s="127">
        <f t="shared" si="5"/>
        <v>0</v>
      </c>
      <c r="R24" s="45">
        <f>$P24*SUM(Fasering!$D$5)</f>
        <v>0</v>
      </c>
      <c r="S24" s="45">
        <f>$P24*SUM(Fasering!$D$5:$D$6)</f>
        <v>0</v>
      </c>
      <c r="T24" s="45">
        <f>$P24*SUM(Fasering!$D$5:$D$7)</f>
        <v>0</v>
      </c>
      <c r="U24" s="45">
        <f>$P24*SUM(Fasering!$D$5:$D$8)</f>
        <v>0</v>
      </c>
      <c r="V24" s="45">
        <f>$P24*SUM(Fasering!$D$5:$D$9)</f>
        <v>0</v>
      </c>
      <c r="W24" s="45">
        <f>$P24*SUM(Fasering!$D$5:$D$10)</f>
        <v>0</v>
      </c>
      <c r="X24" s="75">
        <f>$P24*SUM(Fasering!$D$5:$D$11)</f>
        <v>0</v>
      </c>
      <c r="Y24" s="125">
        <f t="shared" si="6"/>
        <v>0</v>
      </c>
      <c r="Z24" s="127">
        <f t="shared" si="7"/>
        <v>0</v>
      </c>
      <c r="AA24" s="74">
        <f>$Y24*SUM(Fasering!$D$5)</f>
        <v>0</v>
      </c>
      <c r="AB24" s="45">
        <f>$Y24*SUM(Fasering!$D$5:$D$6)</f>
        <v>0</v>
      </c>
      <c r="AC24" s="45">
        <f>$Y24*SUM(Fasering!$D$5:$D$7)</f>
        <v>0</v>
      </c>
      <c r="AD24" s="45">
        <f>$Y24*SUM(Fasering!$D$5:$D$8)</f>
        <v>0</v>
      </c>
      <c r="AE24" s="45">
        <f>$Y24*SUM(Fasering!$D$5:$D$9)</f>
        <v>0</v>
      </c>
      <c r="AF24" s="45">
        <f>$Y24*SUM(Fasering!$D$5:$D$10)</f>
        <v>0</v>
      </c>
      <c r="AG24" s="75">
        <f>$Y24*SUM(Fasering!$D$5:$D$11)</f>
        <v>0</v>
      </c>
      <c r="AH24" s="5">
        <f>($AK$2+(I24+R24)*12*7.57%)*SUM(Fasering!$D$5)</f>
        <v>0</v>
      </c>
      <c r="AI24" s="9">
        <f>($AK$2+(J24+S24)*12*7.57%)*SUM(Fasering!$D$5:$D$6)</f>
        <v>622.59901907324888</v>
      </c>
      <c r="AJ24" s="9">
        <f>($AK$2+(K24+T24)*12*7.57%)*SUM(Fasering!$D$5:$D$7)</f>
        <v>1133.0273355335373</v>
      </c>
      <c r="AK24" s="9">
        <f>($AK$2+(L24+U24)*12*7.57%)*SUM(Fasering!$D$5:$D$8)</f>
        <v>1755.1664073607255</v>
      </c>
      <c r="AL24" s="9">
        <f>($AK$2+(M24+V24)*12*7.57%)*SUM(Fasering!$D$5:$D$9)</f>
        <v>2489.0162345548138</v>
      </c>
      <c r="AM24" s="9">
        <f>($AK$2+(N24+W24)*12*7.57%)*SUM(Fasering!$D$5:$D$10)</f>
        <v>3332.5507055656508</v>
      </c>
      <c r="AN24" s="86">
        <f>($AK$2+(O24+X24)*12*7.57%)*SUM(Fasering!$D$5:$D$11)</f>
        <v>4289.5709163844995</v>
      </c>
      <c r="AO24" s="5">
        <f>($AK$2+(I24+AA24)*12*7.57%)*SUM(Fasering!$D$5)</f>
        <v>0</v>
      </c>
      <c r="AP24" s="9">
        <f>($AK$2+(J24+AB24)*12*7.57%)*SUM(Fasering!$D$5:$D$6)</f>
        <v>622.59901907324888</v>
      </c>
      <c r="AQ24" s="9">
        <f>($AK$2+(K24+AC24)*12*7.57%)*SUM(Fasering!$D$5:$D$7)</f>
        <v>1133.0273355335373</v>
      </c>
      <c r="AR24" s="9">
        <f>($AK$2+(L24+AD24)*12*7.57%)*SUM(Fasering!$D$5:$D$8)</f>
        <v>1755.1664073607255</v>
      </c>
      <c r="AS24" s="9">
        <f>($AK$2+(M24+AE24)*12*7.57%)*SUM(Fasering!$D$5:$D$9)</f>
        <v>2489.0162345548138</v>
      </c>
      <c r="AT24" s="9">
        <f>($AK$2+(N24+AF24)*12*7.57%)*SUM(Fasering!$D$5:$D$10)</f>
        <v>3332.5507055656508</v>
      </c>
      <c r="AU24" s="86">
        <f>($AK$2+(O24+AG24)*12*7.57%)*SUM(Fasering!$D$5:$D$11)</f>
        <v>4289.5709163844995</v>
      </c>
    </row>
    <row r="25" spans="1:47" x14ac:dyDescent="0.3">
      <c r="A25" s="32">
        <f t="shared" si="8"/>
        <v>17</v>
      </c>
      <c r="B25" s="125">
        <v>42983.94</v>
      </c>
      <c r="C25" s="126"/>
      <c r="D25" s="125">
        <f t="shared" si="0"/>
        <v>56717.308830000002</v>
      </c>
      <c r="E25" s="127">
        <f t="shared" si="1"/>
        <v>1405.9853601521074</v>
      </c>
      <c r="F25" s="125">
        <f t="shared" si="2"/>
        <v>4726.4424024999998</v>
      </c>
      <c r="G25" s="127">
        <f t="shared" si="3"/>
        <v>117.16544667934228</v>
      </c>
      <c r="H25" s="45">
        <f>'L4'!$H$10</f>
        <v>1674.41</v>
      </c>
      <c r="I25" s="45">
        <f>GEW!$E$12+($F25-GEW!$E$12)*SUM(Fasering!$D$5)</f>
        <v>1786.2247433333332</v>
      </c>
      <c r="J25" s="45">
        <f>GEW!$E$12+($F25-GEW!$E$12)*SUM(Fasering!$D$5:$D$6)</f>
        <v>2546.4582781244294</v>
      </c>
      <c r="K25" s="45">
        <f>GEW!$E$12+($F25-GEW!$E$12)*SUM(Fasering!$D$5:$D$7)</f>
        <v>2982.6512163839861</v>
      </c>
      <c r="L25" s="45">
        <f>GEW!$E$12+($F25-GEW!$E$12)*SUM(Fasering!$D$5:$D$8)</f>
        <v>3418.8441546435424</v>
      </c>
      <c r="M25" s="45">
        <f>GEW!$E$12+($F25-GEW!$E$12)*SUM(Fasering!$D$5:$D$9)</f>
        <v>3855.0370929030992</v>
      </c>
      <c r="N25" s="45">
        <f>GEW!$E$12+($F25-GEW!$E$12)*SUM(Fasering!$D$5:$D$10)</f>
        <v>4290.2494642404436</v>
      </c>
      <c r="O25" s="75">
        <f>GEW!$E$12+($F25-GEW!$E$12)*SUM(Fasering!$D$5:$D$11)</f>
        <v>4726.4424024999998</v>
      </c>
      <c r="P25" s="125">
        <f t="shared" si="4"/>
        <v>0</v>
      </c>
      <c r="Q25" s="127">
        <f t="shared" si="5"/>
        <v>0</v>
      </c>
      <c r="R25" s="45">
        <f>$P25*SUM(Fasering!$D$5)</f>
        <v>0</v>
      </c>
      <c r="S25" s="45">
        <f>$P25*SUM(Fasering!$D$5:$D$6)</f>
        <v>0</v>
      </c>
      <c r="T25" s="45">
        <f>$P25*SUM(Fasering!$D$5:$D$7)</f>
        <v>0</v>
      </c>
      <c r="U25" s="45">
        <f>$P25*SUM(Fasering!$D$5:$D$8)</f>
        <v>0</v>
      </c>
      <c r="V25" s="45">
        <f>$P25*SUM(Fasering!$D$5:$D$9)</f>
        <v>0</v>
      </c>
      <c r="W25" s="45">
        <f>$P25*SUM(Fasering!$D$5:$D$10)</f>
        <v>0</v>
      </c>
      <c r="X25" s="75">
        <f>$P25*SUM(Fasering!$D$5:$D$11)</f>
        <v>0</v>
      </c>
      <c r="Y25" s="125">
        <f t="shared" si="6"/>
        <v>0</v>
      </c>
      <c r="Z25" s="127">
        <f t="shared" si="7"/>
        <v>0</v>
      </c>
      <c r="AA25" s="74">
        <f>$Y25*SUM(Fasering!$D$5)</f>
        <v>0</v>
      </c>
      <c r="AB25" s="45">
        <f>$Y25*SUM(Fasering!$D$5:$D$6)</f>
        <v>0</v>
      </c>
      <c r="AC25" s="45">
        <f>$Y25*SUM(Fasering!$D$5:$D$7)</f>
        <v>0</v>
      </c>
      <c r="AD25" s="45">
        <f>$Y25*SUM(Fasering!$D$5:$D$8)</f>
        <v>0</v>
      </c>
      <c r="AE25" s="45">
        <f>$Y25*SUM(Fasering!$D$5:$D$9)</f>
        <v>0</v>
      </c>
      <c r="AF25" s="45">
        <f>$Y25*SUM(Fasering!$D$5:$D$10)</f>
        <v>0</v>
      </c>
      <c r="AG25" s="75">
        <f>$Y25*SUM(Fasering!$D$5:$D$11)</f>
        <v>0</v>
      </c>
      <c r="AH25" s="5">
        <f>($AK$2+(I25+R25)*12*7.57%)*SUM(Fasering!$D$5)</f>
        <v>0</v>
      </c>
      <c r="AI25" s="9">
        <f>($AK$2+(J25+S25)*12*7.57%)*SUM(Fasering!$D$5:$D$6)</f>
        <v>631.49338998156031</v>
      </c>
      <c r="AJ25" s="9">
        <f>($AK$2+(K25+T25)*12*7.57%)*SUM(Fasering!$D$5:$D$7)</f>
        <v>1155.0562561725878</v>
      </c>
      <c r="AK25" s="9">
        <f>($AK$2+(L25+U25)*12*7.57%)*SUM(Fasering!$D$5:$D$8)</f>
        <v>1796.1859772233308</v>
      </c>
      <c r="AL25" s="9">
        <f>($AK$2+(M25+V25)*12*7.57%)*SUM(Fasering!$D$5:$D$9)</f>
        <v>2554.8825531337889</v>
      </c>
      <c r="AM25" s="9">
        <f>($AK$2+(N25+W25)*12*7.57%)*SUM(Fasering!$D$5:$D$10)</f>
        <v>3429.0442844915824</v>
      </c>
      <c r="AN25" s="86">
        <f>($AK$2+(O25+X25)*12*7.57%)*SUM(Fasering!$D$5:$D$11)</f>
        <v>4422.6102784309996</v>
      </c>
      <c r="AO25" s="5">
        <f>($AK$2+(I25+AA25)*12*7.57%)*SUM(Fasering!$D$5)</f>
        <v>0</v>
      </c>
      <c r="AP25" s="9">
        <f>($AK$2+(J25+AB25)*12*7.57%)*SUM(Fasering!$D$5:$D$6)</f>
        <v>631.49338998156031</v>
      </c>
      <c r="AQ25" s="9">
        <f>($AK$2+(K25+AC25)*12*7.57%)*SUM(Fasering!$D$5:$D$7)</f>
        <v>1155.0562561725878</v>
      </c>
      <c r="AR25" s="9">
        <f>($AK$2+(L25+AD25)*12*7.57%)*SUM(Fasering!$D$5:$D$8)</f>
        <v>1796.1859772233308</v>
      </c>
      <c r="AS25" s="9">
        <f>($AK$2+(M25+AE25)*12*7.57%)*SUM(Fasering!$D$5:$D$9)</f>
        <v>2554.8825531337889</v>
      </c>
      <c r="AT25" s="9">
        <f>($AK$2+(N25+AF25)*12*7.57%)*SUM(Fasering!$D$5:$D$10)</f>
        <v>3429.0442844915824</v>
      </c>
      <c r="AU25" s="86">
        <f>($AK$2+(O25+AG25)*12*7.57%)*SUM(Fasering!$D$5:$D$11)</f>
        <v>4422.6102784309996</v>
      </c>
    </row>
    <row r="26" spans="1:47" x14ac:dyDescent="0.3">
      <c r="A26" s="32">
        <f t="shared" si="8"/>
        <v>18</v>
      </c>
      <c r="B26" s="125">
        <v>42983.94</v>
      </c>
      <c r="C26" s="126"/>
      <c r="D26" s="125">
        <f t="shared" si="0"/>
        <v>56717.308830000002</v>
      </c>
      <c r="E26" s="127">
        <f t="shared" si="1"/>
        <v>1405.9853601521074</v>
      </c>
      <c r="F26" s="125">
        <f t="shared" si="2"/>
        <v>4726.4424024999998</v>
      </c>
      <c r="G26" s="127">
        <f t="shared" si="3"/>
        <v>117.16544667934228</v>
      </c>
      <c r="H26" s="45">
        <f>'L4'!$H$10</f>
        <v>1674.41</v>
      </c>
      <c r="I26" s="45">
        <f>GEW!$E$12+($F26-GEW!$E$12)*SUM(Fasering!$D$5)</f>
        <v>1786.2247433333332</v>
      </c>
      <c r="J26" s="45">
        <f>GEW!$E$12+($F26-GEW!$E$12)*SUM(Fasering!$D$5:$D$6)</f>
        <v>2546.4582781244294</v>
      </c>
      <c r="K26" s="45">
        <f>GEW!$E$12+($F26-GEW!$E$12)*SUM(Fasering!$D$5:$D$7)</f>
        <v>2982.6512163839861</v>
      </c>
      <c r="L26" s="45">
        <f>GEW!$E$12+($F26-GEW!$E$12)*SUM(Fasering!$D$5:$D$8)</f>
        <v>3418.8441546435424</v>
      </c>
      <c r="M26" s="45">
        <f>GEW!$E$12+($F26-GEW!$E$12)*SUM(Fasering!$D$5:$D$9)</f>
        <v>3855.0370929030992</v>
      </c>
      <c r="N26" s="45">
        <f>GEW!$E$12+($F26-GEW!$E$12)*SUM(Fasering!$D$5:$D$10)</f>
        <v>4290.2494642404436</v>
      </c>
      <c r="O26" s="75">
        <f>GEW!$E$12+($F26-GEW!$E$12)*SUM(Fasering!$D$5:$D$11)</f>
        <v>4726.4424024999998</v>
      </c>
      <c r="P26" s="125">
        <f t="shared" si="4"/>
        <v>0</v>
      </c>
      <c r="Q26" s="127">
        <f t="shared" si="5"/>
        <v>0</v>
      </c>
      <c r="R26" s="45">
        <f>$P26*SUM(Fasering!$D$5)</f>
        <v>0</v>
      </c>
      <c r="S26" s="45">
        <f>$P26*SUM(Fasering!$D$5:$D$6)</f>
        <v>0</v>
      </c>
      <c r="T26" s="45">
        <f>$P26*SUM(Fasering!$D$5:$D$7)</f>
        <v>0</v>
      </c>
      <c r="U26" s="45">
        <f>$P26*SUM(Fasering!$D$5:$D$8)</f>
        <v>0</v>
      </c>
      <c r="V26" s="45">
        <f>$P26*SUM(Fasering!$D$5:$D$9)</f>
        <v>0</v>
      </c>
      <c r="W26" s="45">
        <f>$P26*SUM(Fasering!$D$5:$D$10)</f>
        <v>0</v>
      </c>
      <c r="X26" s="75">
        <f>$P26*SUM(Fasering!$D$5:$D$11)</f>
        <v>0</v>
      </c>
      <c r="Y26" s="125">
        <f t="shared" si="6"/>
        <v>0</v>
      </c>
      <c r="Z26" s="127">
        <f t="shared" si="7"/>
        <v>0</v>
      </c>
      <c r="AA26" s="74">
        <f>$Y26*SUM(Fasering!$D$5)</f>
        <v>0</v>
      </c>
      <c r="AB26" s="45">
        <f>$Y26*SUM(Fasering!$D$5:$D$6)</f>
        <v>0</v>
      </c>
      <c r="AC26" s="45">
        <f>$Y26*SUM(Fasering!$D$5:$D$7)</f>
        <v>0</v>
      </c>
      <c r="AD26" s="45">
        <f>$Y26*SUM(Fasering!$D$5:$D$8)</f>
        <v>0</v>
      </c>
      <c r="AE26" s="45">
        <f>$Y26*SUM(Fasering!$D$5:$D$9)</f>
        <v>0</v>
      </c>
      <c r="AF26" s="45">
        <f>$Y26*SUM(Fasering!$D$5:$D$10)</f>
        <v>0</v>
      </c>
      <c r="AG26" s="75">
        <f>$Y26*SUM(Fasering!$D$5:$D$11)</f>
        <v>0</v>
      </c>
      <c r="AH26" s="5">
        <f>($AK$2+(I26+R26)*12*7.57%)*SUM(Fasering!$D$5)</f>
        <v>0</v>
      </c>
      <c r="AI26" s="9">
        <f>($AK$2+(J26+S26)*12*7.57%)*SUM(Fasering!$D$5:$D$6)</f>
        <v>631.49338998156031</v>
      </c>
      <c r="AJ26" s="9">
        <f>($AK$2+(K26+T26)*12*7.57%)*SUM(Fasering!$D$5:$D$7)</f>
        <v>1155.0562561725878</v>
      </c>
      <c r="AK26" s="9">
        <f>($AK$2+(L26+U26)*12*7.57%)*SUM(Fasering!$D$5:$D$8)</f>
        <v>1796.1859772233308</v>
      </c>
      <c r="AL26" s="9">
        <f>($AK$2+(M26+V26)*12*7.57%)*SUM(Fasering!$D$5:$D$9)</f>
        <v>2554.8825531337889</v>
      </c>
      <c r="AM26" s="9">
        <f>($AK$2+(N26+W26)*12*7.57%)*SUM(Fasering!$D$5:$D$10)</f>
        <v>3429.0442844915824</v>
      </c>
      <c r="AN26" s="86">
        <f>($AK$2+(O26+X26)*12*7.57%)*SUM(Fasering!$D$5:$D$11)</f>
        <v>4422.6102784309996</v>
      </c>
      <c r="AO26" s="5">
        <f>($AK$2+(I26+AA26)*12*7.57%)*SUM(Fasering!$D$5)</f>
        <v>0</v>
      </c>
      <c r="AP26" s="9">
        <f>($AK$2+(J26+AB26)*12*7.57%)*SUM(Fasering!$D$5:$D$6)</f>
        <v>631.49338998156031</v>
      </c>
      <c r="AQ26" s="9">
        <f>($AK$2+(K26+AC26)*12*7.57%)*SUM(Fasering!$D$5:$D$7)</f>
        <v>1155.0562561725878</v>
      </c>
      <c r="AR26" s="9">
        <f>($AK$2+(L26+AD26)*12*7.57%)*SUM(Fasering!$D$5:$D$8)</f>
        <v>1796.1859772233308</v>
      </c>
      <c r="AS26" s="9">
        <f>($AK$2+(M26+AE26)*12*7.57%)*SUM(Fasering!$D$5:$D$9)</f>
        <v>2554.8825531337889</v>
      </c>
      <c r="AT26" s="9">
        <f>($AK$2+(N26+AF26)*12*7.57%)*SUM(Fasering!$D$5:$D$10)</f>
        <v>3429.0442844915824</v>
      </c>
      <c r="AU26" s="86">
        <f>($AK$2+(O26+AG26)*12*7.57%)*SUM(Fasering!$D$5:$D$11)</f>
        <v>4422.6102784309996</v>
      </c>
    </row>
    <row r="27" spans="1:47" x14ac:dyDescent="0.3">
      <c r="A27" s="32">
        <f t="shared" si="8"/>
        <v>19</v>
      </c>
      <c r="B27" s="125">
        <v>44315.839999999997</v>
      </c>
      <c r="C27" s="126"/>
      <c r="D27" s="125">
        <f t="shared" si="0"/>
        <v>58474.750879999992</v>
      </c>
      <c r="E27" s="127">
        <f t="shared" si="1"/>
        <v>1449.551210588028</v>
      </c>
      <c r="F27" s="125">
        <f t="shared" si="2"/>
        <v>4872.8959066666657</v>
      </c>
      <c r="G27" s="127">
        <f t="shared" si="3"/>
        <v>120.79593421566899</v>
      </c>
      <c r="H27" s="45">
        <f>'L4'!$H$10</f>
        <v>1674.41</v>
      </c>
      <c r="I27" s="45">
        <f>GEW!$E$12+($F27-GEW!$E$12)*SUM(Fasering!$D$5)</f>
        <v>1786.2247433333332</v>
      </c>
      <c r="J27" s="45">
        <f>GEW!$E$12+($F27-GEW!$E$12)*SUM(Fasering!$D$5:$D$6)</f>
        <v>2584.3258369454734</v>
      </c>
      <c r="K27" s="45">
        <f>GEW!$E$12+($F27-GEW!$E$12)*SUM(Fasering!$D$5:$D$7)</f>
        <v>3042.2457327660468</v>
      </c>
      <c r="L27" s="45">
        <f>GEW!$E$12+($F27-GEW!$E$12)*SUM(Fasering!$D$5:$D$8)</f>
        <v>3500.1656285866202</v>
      </c>
      <c r="M27" s="45">
        <f>GEW!$E$12+($F27-GEW!$E$12)*SUM(Fasering!$D$5:$D$9)</f>
        <v>3958.0855244071936</v>
      </c>
      <c r="N27" s="45">
        <f>GEW!$E$12+($F27-GEW!$E$12)*SUM(Fasering!$D$5:$D$10)</f>
        <v>4414.9760108460923</v>
      </c>
      <c r="O27" s="75">
        <f>GEW!$E$12+($F27-GEW!$E$12)*SUM(Fasering!$D$5:$D$11)</f>
        <v>4872.8959066666657</v>
      </c>
      <c r="P27" s="125">
        <f t="shared" si="4"/>
        <v>0</v>
      </c>
      <c r="Q27" s="127">
        <f t="shared" si="5"/>
        <v>0</v>
      </c>
      <c r="R27" s="45">
        <f>$P27*SUM(Fasering!$D$5)</f>
        <v>0</v>
      </c>
      <c r="S27" s="45">
        <f>$P27*SUM(Fasering!$D$5:$D$6)</f>
        <v>0</v>
      </c>
      <c r="T27" s="45">
        <f>$P27*SUM(Fasering!$D$5:$D$7)</f>
        <v>0</v>
      </c>
      <c r="U27" s="45">
        <f>$P27*SUM(Fasering!$D$5:$D$8)</f>
        <v>0</v>
      </c>
      <c r="V27" s="45">
        <f>$P27*SUM(Fasering!$D$5:$D$9)</f>
        <v>0</v>
      </c>
      <c r="W27" s="45">
        <f>$P27*SUM(Fasering!$D$5:$D$10)</f>
        <v>0</v>
      </c>
      <c r="X27" s="75">
        <f>$P27*SUM(Fasering!$D$5:$D$11)</f>
        <v>0</v>
      </c>
      <c r="Y27" s="125">
        <f t="shared" si="6"/>
        <v>0</v>
      </c>
      <c r="Z27" s="127">
        <f t="shared" si="7"/>
        <v>0</v>
      </c>
      <c r="AA27" s="74">
        <f>$Y27*SUM(Fasering!$D$5)</f>
        <v>0</v>
      </c>
      <c r="AB27" s="45">
        <f>$Y27*SUM(Fasering!$D$5:$D$6)</f>
        <v>0</v>
      </c>
      <c r="AC27" s="45">
        <f>$Y27*SUM(Fasering!$D$5:$D$7)</f>
        <v>0</v>
      </c>
      <c r="AD27" s="45">
        <f>$Y27*SUM(Fasering!$D$5:$D$8)</f>
        <v>0</v>
      </c>
      <c r="AE27" s="45">
        <f>$Y27*SUM(Fasering!$D$5:$D$9)</f>
        <v>0</v>
      </c>
      <c r="AF27" s="45">
        <f>$Y27*SUM(Fasering!$D$5:$D$10)</f>
        <v>0</v>
      </c>
      <c r="AG27" s="75">
        <f>$Y27*SUM(Fasering!$D$5:$D$11)</f>
        <v>0</v>
      </c>
      <c r="AH27" s="5">
        <f>($AK$2+(I27+R27)*12*7.57%)*SUM(Fasering!$D$5)</f>
        <v>0</v>
      </c>
      <c r="AI27" s="9">
        <f>($AK$2+(J27+S27)*12*7.57%)*SUM(Fasering!$D$5:$D$6)</f>
        <v>640.3876941108033</v>
      </c>
      <c r="AJ27" s="9">
        <f>($AK$2+(K27+T27)*12*7.57%)*SUM(Fasering!$D$5:$D$7)</f>
        <v>1177.0850114181758</v>
      </c>
      <c r="AK27" s="9">
        <f>($AK$2+(L27+U27)*12*7.57%)*SUM(Fasering!$D$5:$D$8)</f>
        <v>1837.2052391103978</v>
      </c>
      <c r="AL27" s="9">
        <f>($AK$2+(M27+V27)*12*7.57%)*SUM(Fasering!$D$5:$D$9)</f>
        <v>2620.7483771874686</v>
      </c>
      <c r="AM27" s="9">
        <f>($AK$2+(N27+W27)*12*7.57%)*SUM(Fasering!$D$5:$D$10)</f>
        <v>3525.537138942293</v>
      </c>
      <c r="AN27" s="86">
        <f>($AK$2+(O27+X27)*12*7.57%)*SUM(Fasering!$D$5:$D$11)</f>
        <v>4555.6486416159996</v>
      </c>
      <c r="AO27" s="5">
        <f>($AK$2+(I27+AA27)*12*7.57%)*SUM(Fasering!$D$5)</f>
        <v>0</v>
      </c>
      <c r="AP27" s="9">
        <f>($AK$2+(J27+AB27)*12*7.57%)*SUM(Fasering!$D$5:$D$6)</f>
        <v>640.3876941108033</v>
      </c>
      <c r="AQ27" s="9">
        <f>($AK$2+(K27+AC27)*12*7.57%)*SUM(Fasering!$D$5:$D$7)</f>
        <v>1177.0850114181758</v>
      </c>
      <c r="AR27" s="9">
        <f>($AK$2+(L27+AD27)*12*7.57%)*SUM(Fasering!$D$5:$D$8)</f>
        <v>1837.2052391103978</v>
      </c>
      <c r="AS27" s="9">
        <f>($AK$2+(M27+AE27)*12*7.57%)*SUM(Fasering!$D$5:$D$9)</f>
        <v>2620.7483771874686</v>
      </c>
      <c r="AT27" s="9">
        <f>($AK$2+(N27+AF27)*12*7.57%)*SUM(Fasering!$D$5:$D$10)</f>
        <v>3525.537138942293</v>
      </c>
      <c r="AU27" s="86">
        <f>($AK$2+(O27+AG27)*12*7.57%)*SUM(Fasering!$D$5:$D$11)</f>
        <v>4555.6486416159996</v>
      </c>
    </row>
    <row r="28" spans="1:47" x14ac:dyDescent="0.3">
      <c r="A28" s="32">
        <f t="shared" si="8"/>
        <v>20</v>
      </c>
      <c r="B28" s="125">
        <v>44315.839999999997</v>
      </c>
      <c r="C28" s="126"/>
      <c r="D28" s="125">
        <f t="shared" si="0"/>
        <v>58474.750879999992</v>
      </c>
      <c r="E28" s="127">
        <f t="shared" si="1"/>
        <v>1449.551210588028</v>
      </c>
      <c r="F28" s="125">
        <f t="shared" si="2"/>
        <v>4872.8959066666657</v>
      </c>
      <c r="G28" s="127">
        <f t="shared" si="3"/>
        <v>120.79593421566899</v>
      </c>
      <c r="H28" s="45">
        <f>'L4'!$H$10</f>
        <v>1674.41</v>
      </c>
      <c r="I28" s="45">
        <f>GEW!$E$12+($F28-GEW!$E$12)*SUM(Fasering!$D$5)</f>
        <v>1786.2247433333332</v>
      </c>
      <c r="J28" s="45">
        <f>GEW!$E$12+($F28-GEW!$E$12)*SUM(Fasering!$D$5:$D$6)</f>
        <v>2584.3258369454734</v>
      </c>
      <c r="K28" s="45">
        <f>GEW!$E$12+($F28-GEW!$E$12)*SUM(Fasering!$D$5:$D$7)</f>
        <v>3042.2457327660468</v>
      </c>
      <c r="L28" s="45">
        <f>GEW!$E$12+($F28-GEW!$E$12)*SUM(Fasering!$D$5:$D$8)</f>
        <v>3500.1656285866202</v>
      </c>
      <c r="M28" s="45">
        <f>GEW!$E$12+($F28-GEW!$E$12)*SUM(Fasering!$D$5:$D$9)</f>
        <v>3958.0855244071936</v>
      </c>
      <c r="N28" s="45">
        <f>GEW!$E$12+($F28-GEW!$E$12)*SUM(Fasering!$D$5:$D$10)</f>
        <v>4414.9760108460923</v>
      </c>
      <c r="O28" s="75">
        <f>GEW!$E$12+($F28-GEW!$E$12)*SUM(Fasering!$D$5:$D$11)</f>
        <v>4872.8959066666657</v>
      </c>
      <c r="P28" s="125">
        <f t="shared" si="4"/>
        <v>0</v>
      </c>
      <c r="Q28" s="127">
        <f t="shared" si="5"/>
        <v>0</v>
      </c>
      <c r="R28" s="45">
        <f>$P28*SUM(Fasering!$D$5)</f>
        <v>0</v>
      </c>
      <c r="S28" s="45">
        <f>$P28*SUM(Fasering!$D$5:$D$6)</f>
        <v>0</v>
      </c>
      <c r="T28" s="45">
        <f>$P28*SUM(Fasering!$D$5:$D$7)</f>
        <v>0</v>
      </c>
      <c r="U28" s="45">
        <f>$P28*SUM(Fasering!$D$5:$D$8)</f>
        <v>0</v>
      </c>
      <c r="V28" s="45">
        <f>$P28*SUM(Fasering!$D$5:$D$9)</f>
        <v>0</v>
      </c>
      <c r="W28" s="45">
        <f>$P28*SUM(Fasering!$D$5:$D$10)</f>
        <v>0</v>
      </c>
      <c r="X28" s="75">
        <f>$P28*SUM(Fasering!$D$5:$D$11)</f>
        <v>0</v>
      </c>
      <c r="Y28" s="125">
        <f t="shared" si="6"/>
        <v>0</v>
      </c>
      <c r="Z28" s="127">
        <f t="shared" si="7"/>
        <v>0</v>
      </c>
      <c r="AA28" s="74">
        <f>$Y28*SUM(Fasering!$D$5)</f>
        <v>0</v>
      </c>
      <c r="AB28" s="45">
        <f>$Y28*SUM(Fasering!$D$5:$D$6)</f>
        <v>0</v>
      </c>
      <c r="AC28" s="45">
        <f>$Y28*SUM(Fasering!$D$5:$D$7)</f>
        <v>0</v>
      </c>
      <c r="AD28" s="45">
        <f>$Y28*SUM(Fasering!$D$5:$D$8)</f>
        <v>0</v>
      </c>
      <c r="AE28" s="45">
        <f>$Y28*SUM(Fasering!$D$5:$D$9)</f>
        <v>0</v>
      </c>
      <c r="AF28" s="45">
        <f>$Y28*SUM(Fasering!$D$5:$D$10)</f>
        <v>0</v>
      </c>
      <c r="AG28" s="75">
        <f>$Y28*SUM(Fasering!$D$5:$D$11)</f>
        <v>0</v>
      </c>
      <c r="AH28" s="5">
        <f>($AK$2+(I28+R28)*12*7.57%)*SUM(Fasering!$D$5)</f>
        <v>0</v>
      </c>
      <c r="AI28" s="9">
        <f>($AK$2+(J28+S28)*12*7.57%)*SUM(Fasering!$D$5:$D$6)</f>
        <v>640.3876941108033</v>
      </c>
      <c r="AJ28" s="9">
        <f>($AK$2+(K28+T28)*12*7.57%)*SUM(Fasering!$D$5:$D$7)</f>
        <v>1177.0850114181758</v>
      </c>
      <c r="AK28" s="9">
        <f>($AK$2+(L28+U28)*12*7.57%)*SUM(Fasering!$D$5:$D$8)</f>
        <v>1837.2052391103978</v>
      </c>
      <c r="AL28" s="9">
        <f>($AK$2+(M28+V28)*12*7.57%)*SUM(Fasering!$D$5:$D$9)</f>
        <v>2620.7483771874686</v>
      </c>
      <c r="AM28" s="9">
        <f>($AK$2+(N28+W28)*12*7.57%)*SUM(Fasering!$D$5:$D$10)</f>
        <v>3525.537138942293</v>
      </c>
      <c r="AN28" s="86">
        <f>($AK$2+(O28+X28)*12*7.57%)*SUM(Fasering!$D$5:$D$11)</f>
        <v>4555.6486416159996</v>
      </c>
      <c r="AO28" s="5">
        <f>($AK$2+(I28+AA28)*12*7.57%)*SUM(Fasering!$D$5)</f>
        <v>0</v>
      </c>
      <c r="AP28" s="9">
        <f>($AK$2+(J28+AB28)*12*7.57%)*SUM(Fasering!$D$5:$D$6)</f>
        <v>640.3876941108033</v>
      </c>
      <c r="AQ28" s="9">
        <f>($AK$2+(K28+AC28)*12*7.57%)*SUM(Fasering!$D$5:$D$7)</f>
        <v>1177.0850114181758</v>
      </c>
      <c r="AR28" s="9">
        <f>($AK$2+(L28+AD28)*12*7.57%)*SUM(Fasering!$D$5:$D$8)</f>
        <v>1837.2052391103978</v>
      </c>
      <c r="AS28" s="9">
        <f>($AK$2+(M28+AE28)*12*7.57%)*SUM(Fasering!$D$5:$D$9)</f>
        <v>2620.7483771874686</v>
      </c>
      <c r="AT28" s="9">
        <f>($AK$2+(N28+AF28)*12*7.57%)*SUM(Fasering!$D$5:$D$10)</f>
        <v>3525.537138942293</v>
      </c>
      <c r="AU28" s="86">
        <f>($AK$2+(O28+AG28)*12*7.57%)*SUM(Fasering!$D$5:$D$11)</f>
        <v>4555.6486416159996</v>
      </c>
    </row>
    <row r="29" spans="1:47" x14ac:dyDescent="0.3">
      <c r="A29" s="32">
        <f t="shared" si="8"/>
        <v>21</v>
      </c>
      <c r="B29" s="125">
        <v>45647.72</v>
      </c>
      <c r="C29" s="126"/>
      <c r="D29" s="125">
        <f t="shared" si="0"/>
        <v>60232.166539999998</v>
      </c>
      <c r="E29" s="127">
        <f t="shared" si="1"/>
        <v>1493.1164068329372</v>
      </c>
      <c r="F29" s="125">
        <f t="shared" si="2"/>
        <v>5019.3472116666662</v>
      </c>
      <c r="G29" s="127">
        <f t="shared" si="3"/>
        <v>124.42636723607808</v>
      </c>
      <c r="H29" s="45">
        <f>'L4'!$H$10</f>
        <v>1674.41</v>
      </c>
      <c r="I29" s="45">
        <f>GEW!$E$12+($F29-GEW!$E$12)*SUM(Fasering!$D$5)</f>
        <v>1786.2247433333332</v>
      </c>
      <c r="J29" s="45">
        <f>GEW!$E$12+($F29-GEW!$E$12)*SUM(Fasering!$D$5:$D$6)</f>
        <v>2622.1928271418642</v>
      </c>
      <c r="K29" s="45">
        <f>GEW!$E$12+($F29-GEW!$E$12)*SUM(Fasering!$D$5:$D$7)</f>
        <v>3101.8393542683671</v>
      </c>
      <c r="L29" s="45">
        <f>GEW!$E$12+($F29-GEW!$E$12)*SUM(Fasering!$D$5:$D$8)</f>
        <v>3581.4858813948695</v>
      </c>
      <c r="M29" s="45">
        <f>GEW!$E$12+($F29-GEW!$E$12)*SUM(Fasering!$D$5:$D$9)</f>
        <v>4061.1324085213723</v>
      </c>
      <c r="N29" s="45">
        <f>GEW!$E$12+($F29-GEW!$E$12)*SUM(Fasering!$D$5:$D$10)</f>
        <v>4539.7006845401638</v>
      </c>
      <c r="O29" s="75">
        <f>GEW!$E$12+($F29-GEW!$E$12)*SUM(Fasering!$D$5:$D$11)</f>
        <v>5019.3472116666662</v>
      </c>
      <c r="P29" s="125">
        <f t="shared" si="4"/>
        <v>0</v>
      </c>
      <c r="Q29" s="127">
        <f t="shared" si="5"/>
        <v>0</v>
      </c>
      <c r="R29" s="45">
        <f>$P29*SUM(Fasering!$D$5)</f>
        <v>0</v>
      </c>
      <c r="S29" s="45">
        <f>$P29*SUM(Fasering!$D$5:$D$6)</f>
        <v>0</v>
      </c>
      <c r="T29" s="45">
        <f>$P29*SUM(Fasering!$D$5:$D$7)</f>
        <v>0</v>
      </c>
      <c r="U29" s="45">
        <f>$P29*SUM(Fasering!$D$5:$D$8)</f>
        <v>0</v>
      </c>
      <c r="V29" s="45">
        <f>$P29*SUM(Fasering!$D$5:$D$9)</f>
        <v>0</v>
      </c>
      <c r="W29" s="45">
        <f>$P29*SUM(Fasering!$D$5:$D$10)</f>
        <v>0</v>
      </c>
      <c r="X29" s="75">
        <f>$P29*SUM(Fasering!$D$5:$D$11)</f>
        <v>0</v>
      </c>
      <c r="Y29" s="125">
        <f t="shared" si="6"/>
        <v>0</v>
      </c>
      <c r="Z29" s="127">
        <f t="shared" si="7"/>
        <v>0</v>
      </c>
      <c r="AA29" s="74">
        <f>$Y29*SUM(Fasering!$D$5)</f>
        <v>0</v>
      </c>
      <c r="AB29" s="45">
        <f>$Y29*SUM(Fasering!$D$5:$D$6)</f>
        <v>0</v>
      </c>
      <c r="AC29" s="45">
        <f>$Y29*SUM(Fasering!$D$5:$D$7)</f>
        <v>0</v>
      </c>
      <c r="AD29" s="45">
        <f>$Y29*SUM(Fasering!$D$5:$D$8)</f>
        <v>0</v>
      </c>
      <c r="AE29" s="45">
        <f>$Y29*SUM(Fasering!$D$5:$D$9)</f>
        <v>0</v>
      </c>
      <c r="AF29" s="45">
        <f>$Y29*SUM(Fasering!$D$5:$D$10)</f>
        <v>0</v>
      </c>
      <c r="AG29" s="75">
        <f>$Y29*SUM(Fasering!$D$5:$D$11)</f>
        <v>0</v>
      </c>
      <c r="AH29" s="5">
        <f>($AK$2+(I29+R29)*12*7.57%)*SUM(Fasering!$D$5)</f>
        <v>0</v>
      </c>
      <c r="AI29" s="9">
        <f>($AK$2+(J29+S29)*12*7.57%)*SUM(Fasering!$D$5:$D$6)</f>
        <v>649.28186468190938</v>
      </c>
      <c r="AJ29" s="9">
        <f>($AK$2+(K29+T29)*12*7.57%)*SUM(Fasering!$D$5:$D$7)</f>
        <v>1199.1134358768395</v>
      </c>
      <c r="AK29" s="9">
        <f>($AK$2+(L29+U29)*12*7.57%)*SUM(Fasering!$D$5:$D$8)</f>
        <v>1878.2238850463891</v>
      </c>
      <c r="AL29" s="9">
        <f>($AK$2+(M29+V29)*12*7.57%)*SUM(Fasering!$D$5:$D$9)</f>
        <v>2686.6132121905589</v>
      </c>
      <c r="AM29" s="9">
        <f>($AK$2+(N29+W29)*12*7.57%)*SUM(Fasering!$D$5:$D$10)</f>
        <v>3622.0285444425663</v>
      </c>
      <c r="AN29" s="86">
        <f>($AK$2+(O29+X29)*12*7.57%)*SUM(Fasering!$D$5:$D$11)</f>
        <v>4688.6850070779992</v>
      </c>
      <c r="AO29" s="5">
        <f>($AK$2+(I29+AA29)*12*7.57%)*SUM(Fasering!$D$5)</f>
        <v>0</v>
      </c>
      <c r="AP29" s="9">
        <f>($AK$2+(J29+AB29)*12*7.57%)*SUM(Fasering!$D$5:$D$6)</f>
        <v>649.28186468190938</v>
      </c>
      <c r="AQ29" s="9">
        <f>($AK$2+(K29+AC29)*12*7.57%)*SUM(Fasering!$D$5:$D$7)</f>
        <v>1199.1134358768395</v>
      </c>
      <c r="AR29" s="9">
        <f>($AK$2+(L29+AD29)*12*7.57%)*SUM(Fasering!$D$5:$D$8)</f>
        <v>1878.2238850463891</v>
      </c>
      <c r="AS29" s="9">
        <f>($AK$2+(M29+AE29)*12*7.57%)*SUM(Fasering!$D$5:$D$9)</f>
        <v>2686.6132121905589</v>
      </c>
      <c r="AT29" s="9">
        <f>($AK$2+(N29+AF29)*12*7.57%)*SUM(Fasering!$D$5:$D$10)</f>
        <v>3622.0285444425663</v>
      </c>
      <c r="AU29" s="86">
        <f>($AK$2+(O29+AG29)*12*7.57%)*SUM(Fasering!$D$5:$D$11)</f>
        <v>4688.6850070779992</v>
      </c>
    </row>
    <row r="30" spans="1:47" x14ac:dyDescent="0.3">
      <c r="A30" s="32">
        <f t="shared" si="8"/>
        <v>22</v>
      </c>
      <c r="B30" s="125">
        <v>45647.72</v>
      </c>
      <c r="C30" s="126"/>
      <c r="D30" s="125">
        <f t="shared" si="0"/>
        <v>60232.166539999998</v>
      </c>
      <c r="E30" s="127">
        <f t="shared" si="1"/>
        <v>1493.1164068329372</v>
      </c>
      <c r="F30" s="125">
        <f t="shared" si="2"/>
        <v>5019.3472116666662</v>
      </c>
      <c r="G30" s="127">
        <f t="shared" si="3"/>
        <v>124.42636723607808</v>
      </c>
      <c r="H30" s="45">
        <f>'L4'!$H$10</f>
        <v>1674.41</v>
      </c>
      <c r="I30" s="45">
        <f>GEW!$E$12+($F30-GEW!$E$12)*SUM(Fasering!$D$5)</f>
        <v>1786.2247433333332</v>
      </c>
      <c r="J30" s="45">
        <f>GEW!$E$12+($F30-GEW!$E$12)*SUM(Fasering!$D$5:$D$6)</f>
        <v>2622.1928271418642</v>
      </c>
      <c r="K30" s="45">
        <f>GEW!$E$12+($F30-GEW!$E$12)*SUM(Fasering!$D$5:$D$7)</f>
        <v>3101.8393542683671</v>
      </c>
      <c r="L30" s="45">
        <f>GEW!$E$12+($F30-GEW!$E$12)*SUM(Fasering!$D$5:$D$8)</f>
        <v>3581.4858813948695</v>
      </c>
      <c r="M30" s="45">
        <f>GEW!$E$12+($F30-GEW!$E$12)*SUM(Fasering!$D$5:$D$9)</f>
        <v>4061.1324085213723</v>
      </c>
      <c r="N30" s="45">
        <f>GEW!$E$12+($F30-GEW!$E$12)*SUM(Fasering!$D$5:$D$10)</f>
        <v>4539.7006845401638</v>
      </c>
      <c r="O30" s="75">
        <f>GEW!$E$12+($F30-GEW!$E$12)*SUM(Fasering!$D$5:$D$11)</f>
        <v>5019.3472116666662</v>
      </c>
      <c r="P30" s="125">
        <f t="shared" si="4"/>
        <v>0</v>
      </c>
      <c r="Q30" s="127">
        <f t="shared" si="5"/>
        <v>0</v>
      </c>
      <c r="R30" s="45">
        <f>$P30*SUM(Fasering!$D$5)</f>
        <v>0</v>
      </c>
      <c r="S30" s="45">
        <f>$P30*SUM(Fasering!$D$5:$D$6)</f>
        <v>0</v>
      </c>
      <c r="T30" s="45">
        <f>$P30*SUM(Fasering!$D$5:$D$7)</f>
        <v>0</v>
      </c>
      <c r="U30" s="45">
        <f>$P30*SUM(Fasering!$D$5:$D$8)</f>
        <v>0</v>
      </c>
      <c r="V30" s="45">
        <f>$P30*SUM(Fasering!$D$5:$D$9)</f>
        <v>0</v>
      </c>
      <c r="W30" s="45">
        <f>$P30*SUM(Fasering!$D$5:$D$10)</f>
        <v>0</v>
      </c>
      <c r="X30" s="75">
        <f>$P30*SUM(Fasering!$D$5:$D$11)</f>
        <v>0</v>
      </c>
      <c r="Y30" s="125">
        <f t="shared" si="6"/>
        <v>0</v>
      </c>
      <c r="Z30" s="127">
        <f t="shared" si="7"/>
        <v>0</v>
      </c>
      <c r="AA30" s="74">
        <f>$Y30*SUM(Fasering!$D$5)</f>
        <v>0</v>
      </c>
      <c r="AB30" s="45">
        <f>$Y30*SUM(Fasering!$D$5:$D$6)</f>
        <v>0</v>
      </c>
      <c r="AC30" s="45">
        <f>$Y30*SUM(Fasering!$D$5:$D$7)</f>
        <v>0</v>
      </c>
      <c r="AD30" s="45">
        <f>$Y30*SUM(Fasering!$D$5:$D$8)</f>
        <v>0</v>
      </c>
      <c r="AE30" s="45">
        <f>$Y30*SUM(Fasering!$D$5:$D$9)</f>
        <v>0</v>
      </c>
      <c r="AF30" s="45">
        <f>$Y30*SUM(Fasering!$D$5:$D$10)</f>
        <v>0</v>
      </c>
      <c r="AG30" s="75">
        <f>$Y30*SUM(Fasering!$D$5:$D$11)</f>
        <v>0</v>
      </c>
      <c r="AH30" s="5">
        <f>($AK$2+(I30+R30)*12*7.57%)*SUM(Fasering!$D$5)</f>
        <v>0</v>
      </c>
      <c r="AI30" s="9">
        <f>($AK$2+(J30+S30)*12*7.57%)*SUM(Fasering!$D$5:$D$6)</f>
        <v>649.28186468190938</v>
      </c>
      <c r="AJ30" s="9">
        <f>($AK$2+(K30+T30)*12*7.57%)*SUM(Fasering!$D$5:$D$7)</f>
        <v>1199.1134358768395</v>
      </c>
      <c r="AK30" s="9">
        <f>($AK$2+(L30+U30)*12*7.57%)*SUM(Fasering!$D$5:$D$8)</f>
        <v>1878.2238850463891</v>
      </c>
      <c r="AL30" s="9">
        <f>($AK$2+(M30+V30)*12*7.57%)*SUM(Fasering!$D$5:$D$9)</f>
        <v>2686.6132121905589</v>
      </c>
      <c r="AM30" s="9">
        <f>($AK$2+(N30+W30)*12*7.57%)*SUM(Fasering!$D$5:$D$10)</f>
        <v>3622.0285444425663</v>
      </c>
      <c r="AN30" s="86">
        <f>($AK$2+(O30+X30)*12*7.57%)*SUM(Fasering!$D$5:$D$11)</f>
        <v>4688.6850070779992</v>
      </c>
      <c r="AO30" s="5">
        <f>($AK$2+(I30+AA30)*12*7.57%)*SUM(Fasering!$D$5)</f>
        <v>0</v>
      </c>
      <c r="AP30" s="9">
        <f>($AK$2+(J30+AB30)*12*7.57%)*SUM(Fasering!$D$5:$D$6)</f>
        <v>649.28186468190938</v>
      </c>
      <c r="AQ30" s="9">
        <f>($AK$2+(K30+AC30)*12*7.57%)*SUM(Fasering!$D$5:$D$7)</f>
        <v>1199.1134358768395</v>
      </c>
      <c r="AR30" s="9">
        <f>($AK$2+(L30+AD30)*12*7.57%)*SUM(Fasering!$D$5:$D$8)</f>
        <v>1878.2238850463891</v>
      </c>
      <c r="AS30" s="9">
        <f>($AK$2+(M30+AE30)*12*7.57%)*SUM(Fasering!$D$5:$D$9)</f>
        <v>2686.6132121905589</v>
      </c>
      <c r="AT30" s="9">
        <f>($AK$2+(N30+AF30)*12*7.57%)*SUM(Fasering!$D$5:$D$10)</f>
        <v>3622.0285444425663</v>
      </c>
      <c r="AU30" s="86">
        <f>($AK$2+(O30+AG30)*12*7.57%)*SUM(Fasering!$D$5:$D$11)</f>
        <v>4688.6850070779992</v>
      </c>
    </row>
    <row r="31" spans="1:47" x14ac:dyDescent="0.3">
      <c r="A31" s="32">
        <f t="shared" si="8"/>
        <v>23</v>
      </c>
      <c r="B31" s="125">
        <v>46979.63</v>
      </c>
      <c r="C31" s="126"/>
      <c r="D31" s="125">
        <f t="shared" si="0"/>
        <v>61989.621784999988</v>
      </c>
      <c r="E31" s="127">
        <f t="shared" si="1"/>
        <v>1536.6825843643635</v>
      </c>
      <c r="F31" s="125">
        <f t="shared" si="2"/>
        <v>5165.8018154166657</v>
      </c>
      <c r="G31" s="127">
        <f t="shared" si="3"/>
        <v>128.05688203036362</v>
      </c>
      <c r="H31" s="45">
        <f>'L4'!$H$10</f>
        <v>1674.41</v>
      </c>
      <c r="I31" s="45">
        <f>GEW!$E$12+($F31-GEW!$E$12)*SUM(Fasering!$D$5)</f>
        <v>1786.2247433333332</v>
      </c>
      <c r="J31" s="45">
        <f>GEW!$E$12+($F31-GEW!$E$12)*SUM(Fasering!$D$5:$D$6)</f>
        <v>2660.0606702752357</v>
      </c>
      <c r="K31" s="45">
        <f>GEW!$E$12+($F31-GEW!$E$12)*SUM(Fasering!$D$5:$D$7)</f>
        <v>3161.4343180902988</v>
      </c>
      <c r="L31" s="45">
        <f>GEW!$E$12+($F31-GEW!$E$12)*SUM(Fasering!$D$5:$D$8)</f>
        <v>3662.8079659053619</v>
      </c>
      <c r="M31" s="45">
        <f>GEW!$E$12+($F31-GEW!$E$12)*SUM(Fasering!$D$5:$D$9)</f>
        <v>4164.181613720426</v>
      </c>
      <c r="N31" s="45">
        <f>GEW!$E$12+($F31-GEW!$E$12)*SUM(Fasering!$D$5:$D$10)</f>
        <v>4664.4281676016026</v>
      </c>
      <c r="O31" s="75">
        <f>GEW!$E$12+($F31-GEW!$E$12)*SUM(Fasering!$D$5:$D$11)</f>
        <v>5165.8018154166657</v>
      </c>
      <c r="P31" s="125">
        <f t="shared" si="4"/>
        <v>0</v>
      </c>
      <c r="Q31" s="127">
        <f t="shared" si="5"/>
        <v>0</v>
      </c>
      <c r="R31" s="45">
        <f>$P31*SUM(Fasering!$D$5)</f>
        <v>0</v>
      </c>
      <c r="S31" s="45">
        <f>$P31*SUM(Fasering!$D$5:$D$6)</f>
        <v>0</v>
      </c>
      <c r="T31" s="45">
        <f>$P31*SUM(Fasering!$D$5:$D$7)</f>
        <v>0</v>
      </c>
      <c r="U31" s="45">
        <f>$P31*SUM(Fasering!$D$5:$D$8)</f>
        <v>0</v>
      </c>
      <c r="V31" s="45">
        <f>$P31*SUM(Fasering!$D$5:$D$9)</f>
        <v>0</v>
      </c>
      <c r="W31" s="45">
        <f>$P31*SUM(Fasering!$D$5:$D$10)</f>
        <v>0</v>
      </c>
      <c r="X31" s="75">
        <f>$P31*SUM(Fasering!$D$5:$D$11)</f>
        <v>0</v>
      </c>
      <c r="Y31" s="125">
        <f t="shared" si="6"/>
        <v>0</v>
      </c>
      <c r="Z31" s="127">
        <f t="shared" si="7"/>
        <v>0</v>
      </c>
      <c r="AA31" s="74">
        <f>$Y31*SUM(Fasering!$D$5)</f>
        <v>0</v>
      </c>
      <c r="AB31" s="45">
        <f>$Y31*SUM(Fasering!$D$5:$D$6)</f>
        <v>0</v>
      </c>
      <c r="AC31" s="45">
        <f>$Y31*SUM(Fasering!$D$5:$D$7)</f>
        <v>0</v>
      </c>
      <c r="AD31" s="45">
        <f>$Y31*SUM(Fasering!$D$5:$D$8)</f>
        <v>0</v>
      </c>
      <c r="AE31" s="45">
        <f>$Y31*SUM(Fasering!$D$5:$D$9)</f>
        <v>0</v>
      </c>
      <c r="AF31" s="45">
        <f>$Y31*SUM(Fasering!$D$5:$D$10)</f>
        <v>0</v>
      </c>
      <c r="AG31" s="75">
        <f>$Y31*SUM(Fasering!$D$5:$D$11)</f>
        <v>0</v>
      </c>
      <c r="AH31" s="5">
        <f>($AK$2+(I31+R31)*12*7.57%)*SUM(Fasering!$D$5)</f>
        <v>0</v>
      </c>
      <c r="AI31" s="9">
        <f>($AK$2+(J31+S31)*12*7.57%)*SUM(Fasering!$D$5:$D$6)</f>
        <v>658.17623559022081</v>
      </c>
      <c r="AJ31" s="9">
        <f>($AK$2+(K31+T31)*12*7.57%)*SUM(Fasering!$D$5:$D$7)</f>
        <v>1221.14235651589</v>
      </c>
      <c r="AK31" s="9">
        <f>($AK$2+(L31+U31)*12*7.57%)*SUM(Fasering!$D$5:$D$8)</f>
        <v>1919.243454908994</v>
      </c>
      <c r="AL31" s="9">
        <f>($AK$2+(M31+V31)*12*7.57%)*SUM(Fasering!$D$5:$D$9)</f>
        <v>2752.4795307695344</v>
      </c>
      <c r="AM31" s="9">
        <f>($AK$2+(N31+W31)*12*7.57%)*SUM(Fasering!$D$5:$D$10)</f>
        <v>3718.5221233684965</v>
      </c>
      <c r="AN31" s="86">
        <f>($AK$2+(O31+X31)*12*7.57%)*SUM(Fasering!$D$5:$D$11)</f>
        <v>4821.7243691244994</v>
      </c>
      <c r="AO31" s="5">
        <f>($AK$2+(I31+AA31)*12*7.57%)*SUM(Fasering!$D$5)</f>
        <v>0</v>
      </c>
      <c r="AP31" s="9">
        <f>($AK$2+(J31+AB31)*12*7.57%)*SUM(Fasering!$D$5:$D$6)</f>
        <v>658.17623559022081</v>
      </c>
      <c r="AQ31" s="9">
        <f>($AK$2+(K31+AC31)*12*7.57%)*SUM(Fasering!$D$5:$D$7)</f>
        <v>1221.14235651589</v>
      </c>
      <c r="AR31" s="9">
        <f>($AK$2+(L31+AD31)*12*7.57%)*SUM(Fasering!$D$5:$D$8)</f>
        <v>1919.243454908994</v>
      </c>
      <c r="AS31" s="9">
        <f>($AK$2+(M31+AE31)*12*7.57%)*SUM(Fasering!$D$5:$D$9)</f>
        <v>2752.4795307695344</v>
      </c>
      <c r="AT31" s="9">
        <f>($AK$2+(N31+AF31)*12*7.57%)*SUM(Fasering!$D$5:$D$10)</f>
        <v>3718.5221233684965</v>
      </c>
      <c r="AU31" s="86">
        <f>($AK$2+(O31+AG31)*12*7.57%)*SUM(Fasering!$D$5:$D$11)</f>
        <v>4821.7243691244994</v>
      </c>
    </row>
    <row r="32" spans="1:47" x14ac:dyDescent="0.3">
      <c r="A32" s="32">
        <f t="shared" si="8"/>
        <v>24</v>
      </c>
      <c r="B32" s="125">
        <v>46979.63</v>
      </c>
      <c r="C32" s="126"/>
      <c r="D32" s="125">
        <f t="shared" si="0"/>
        <v>61989.621784999988</v>
      </c>
      <c r="E32" s="127">
        <f t="shared" si="1"/>
        <v>1536.6825843643635</v>
      </c>
      <c r="F32" s="125">
        <f t="shared" si="2"/>
        <v>5165.8018154166657</v>
      </c>
      <c r="G32" s="127">
        <f t="shared" si="3"/>
        <v>128.05688203036362</v>
      </c>
      <c r="H32" s="45">
        <f>'L4'!$H$10</f>
        <v>1674.41</v>
      </c>
      <c r="I32" s="45">
        <f>GEW!$E$12+($F32-GEW!$E$12)*SUM(Fasering!$D$5)</f>
        <v>1786.2247433333332</v>
      </c>
      <c r="J32" s="45">
        <f>GEW!$E$12+($F32-GEW!$E$12)*SUM(Fasering!$D$5:$D$6)</f>
        <v>2660.0606702752357</v>
      </c>
      <c r="K32" s="45">
        <f>GEW!$E$12+($F32-GEW!$E$12)*SUM(Fasering!$D$5:$D$7)</f>
        <v>3161.4343180902988</v>
      </c>
      <c r="L32" s="45">
        <f>GEW!$E$12+($F32-GEW!$E$12)*SUM(Fasering!$D$5:$D$8)</f>
        <v>3662.8079659053619</v>
      </c>
      <c r="M32" s="45">
        <f>GEW!$E$12+($F32-GEW!$E$12)*SUM(Fasering!$D$5:$D$9)</f>
        <v>4164.181613720426</v>
      </c>
      <c r="N32" s="45">
        <f>GEW!$E$12+($F32-GEW!$E$12)*SUM(Fasering!$D$5:$D$10)</f>
        <v>4664.4281676016026</v>
      </c>
      <c r="O32" s="75">
        <f>GEW!$E$12+($F32-GEW!$E$12)*SUM(Fasering!$D$5:$D$11)</f>
        <v>5165.8018154166657</v>
      </c>
      <c r="P32" s="125">
        <f t="shared" si="4"/>
        <v>0</v>
      </c>
      <c r="Q32" s="127">
        <f t="shared" si="5"/>
        <v>0</v>
      </c>
      <c r="R32" s="45">
        <f>$P32*SUM(Fasering!$D$5)</f>
        <v>0</v>
      </c>
      <c r="S32" s="45">
        <f>$P32*SUM(Fasering!$D$5:$D$6)</f>
        <v>0</v>
      </c>
      <c r="T32" s="45">
        <f>$P32*SUM(Fasering!$D$5:$D$7)</f>
        <v>0</v>
      </c>
      <c r="U32" s="45">
        <f>$P32*SUM(Fasering!$D$5:$D$8)</f>
        <v>0</v>
      </c>
      <c r="V32" s="45">
        <f>$P32*SUM(Fasering!$D$5:$D$9)</f>
        <v>0</v>
      </c>
      <c r="W32" s="45">
        <f>$P32*SUM(Fasering!$D$5:$D$10)</f>
        <v>0</v>
      </c>
      <c r="X32" s="75">
        <f>$P32*SUM(Fasering!$D$5:$D$11)</f>
        <v>0</v>
      </c>
      <c r="Y32" s="125">
        <f t="shared" si="6"/>
        <v>0</v>
      </c>
      <c r="Z32" s="127">
        <f t="shared" si="7"/>
        <v>0</v>
      </c>
      <c r="AA32" s="74">
        <f>$Y32*SUM(Fasering!$D$5)</f>
        <v>0</v>
      </c>
      <c r="AB32" s="45">
        <f>$Y32*SUM(Fasering!$D$5:$D$6)</f>
        <v>0</v>
      </c>
      <c r="AC32" s="45">
        <f>$Y32*SUM(Fasering!$D$5:$D$7)</f>
        <v>0</v>
      </c>
      <c r="AD32" s="45">
        <f>$Y32*SUM(Fasering!$D$5:$D$8)</f>
        <v>0</v>
      </c>
      <c r="AE32" s="45">
        <f>$Y32*SUM(Fasering!$D$5:$D$9)</f>
        <v>0</v>
      </c>
      <c r="AF32" s="45">
        <f>$Y32*SUM(Fasering!$D$5:$D$10)</f>
        <v>0</v>
      </c>
      <c r="AG32" s="75">
        <f>$Y32*SUM(Fasering!$D$5:$D$11)</f>
        <v>0</v>
      </c>
      <c r="AH32" s="5">
        <f>($AK$2+(I32+R32)*12*7.57%)*SUM(Fasering!$D$5)</f>
        <v>0</v>
      </c>
      <c r="AI32" s="9">
        <f>($AK$2+(J32+S32)*12*7.57%)*SUM(Fasering!$D$5:$D$6)</f>
        <v>658.17623559022081</v>
      </c>
      <c r="AJ32" s="9">
        <f>($AK$2+(K32+T32)*12*7.57%)*SUM(Fasering!$D$5:$D$7)</f>
        <v>1221.14235651589</v>
      </c>
      <c r="AK32" s="9">
        <f>($AK$2+(L32+U32)*12*7.57%)*SUM(Fasering!$D$5:$D$8)</f>
        <v>1919.243454908994</v>
      </c>
      <c r="AL32" s="9">
        <f>($AK$2+(M32+V32)*12*7.57%)*SUM(Fasering!$D$5:$D$9)</f>
        <v>2752.4795307695344</v>
      </c>
      <c r="AM32" s="9">
        <f>($AK$2+(N32+W32)*12*7.57%)*SUM(Fasering!$D$5:$D$10)</f>
        <v>3718.5221233684965</v>
      </c>
      <c r="AN32" s="86">
        <f>($AK$2+(O32+X32)*12*7.57%)*SUM(Fasering!$D$5:$D$11)</f>
        <v>4821.7243691244994</v>
      </c>
      <c r="AO32" s="5">
        <f>($AK$2+(I32+AA32)*12*7.57%)*SUM(Fasering!$D$5)</f>
        <v>0</v>
      </c>
      <c r="AP32" s="9">
        <f>($AK$2+(J32+AB32)*12*7.57%)*SUM(Fasering!$D$5:$D$6)</f>
        <v>658.17623559022081</v>
      </c>
      <c r="AQ32" s="9">
        <f>($AK$2+(K32+AC32)*12*7.57%)*SUM(Fasering!$D$5:$D$7)</f>
        <v>1221.14235651589</v>
      </c>
      <c r="AR32" s="9">
        <f>($AK$2+(L32+AD32)*12*7.57%)*SUM(Fasering!$D$5:$D$8)</f>
        <v>1919.243454908994</v>
      </c>
      <c r="AS32" s="9">
        <f>($AK$2+(M32+AE32)*12*7.57%)*SUM(Fasering!$D$5:$D$9)</f>
        <v>2752.4795307695344</v>
      </c>
      <c r="AT32" s="9">
        <f>($AK$2+(N32+AF32)*12*7.57%)*SUM(Fasering!$D$5:$D$10)</f>
        <v>3718.5221233684965</v>
      </c>
      <c r="AU32" s="86">
        <f>($AK$2+(O32+AG32)*12*7.57%)*SUM(Fasering!$D$5:$D$11)</f>
        <v>4821.7243691244994</v>
      </c>
    </row>
    <row r="33" spans="1:47" x14ac:dyDescent="0.3">
      <c r="A33" s="32">
        <f t="shared" si="8"/>
        <v>25</v>
      </c>
      <c r="B33" s="125">
        <v>46979.63</v>
      </c>
      <c r="C33" s="126"/>
      <c r="D33" s="125">
        <f t="shared" si="0"/>
        <v>61989.621784999988</v>
      </c>
      <c r="E33" s="127">
        <f t="shared" si="1"/>
        <v>1536.6825843643635</v>
      </c>
      <c r="F33" s="125">
        <f t="shared" si="2"/>
        <v>5165.8018154166657</v>
      </c>
      <c r="G33" s="127">
        <f t="shared" si="3"/>
        <v>128.05688203036362</v>
      </c>
      <c r="H33" s="45">
        <f>'L4'!$H$10</f>
        <v>1674.41</v>
      </c>
      <c r="I33" s="45">
        <f>GEW!$E$12+($F33-GEW!$E$12)*SUM(Fasering!$D$5)</f>
        <v>1786.2247433333332</v>
      </c>
      <c r="J33" s="45">
        <f>GEW!$E$12+($F33-GEW!$E$12)*SUM(Fasering!$D$5:$D$6)</f>
        <v>2660.0606702752357</v>
      </c>
      <c r="K33" s="45">
        <f>GEW!$E$12+($F33-GEW!$E$12)*SUM(Fasering!$D$5:$D$7)</f>
        <v>3161.4343180902988</v>
      </c>
      <c r="L33" s="45">
        <f>GEW!$E$12+($F33-GEW!$E$12)*SUM(Fasering!$D$5:$D$8)</f>
        <v>3662.8079659053619</v>
      </c>
      <c r="M33" s="45">
        <f>GEW!$E$12+($F33-GEW!$E$12)*SUM(Fasering!$D$5:$D$9)</f>
        <v>4164.181613720426</v>
      </c>
      <c r="N33" s="45">
        <f>GEW!$E$12+($F33-GEW!$E$12)*SUM(Fasering!$D$5:$D$10)</f>
        <v>4664.4281676016026</v>
      </c>
      <c r="O33" s="75">
        <f>GEW!$E$12+($F33-GEW!$E$12)*SUM(Fasering!$D$5:$D$11)</f>
        <v>5165.8018154166657</v>
      </c>
      <c r="P33" s="125">
        <f t="shared" si="4"/>
        <v>0</v>
      </c>
      <c r="Q33" s="127">
        <f t="shared" si="5"/>
        <v>0</v>
      </c>
      <c r="R33" s="45">
        <f>$P33*SUM(Fasering!$D$5)</f>
        <v>0</v>
      </c>
      <c r="S33" s="45">
        <f>$P33*SUM(Fasering!$D$5:$D$6)</f>
        <v>0</v>
      </c>
      <c r="T33" s="45">
        <f>$P33*SUM(Fasering!$D$5:$D$7)</f>
        <v>0</v>
      </c>
      <c r="U33" s="45">
        <f>$P33*SUM(Fasering!$D$5:$D$8)</f>
        <v>0</v>
      </c>
      <c r="V33" s="45">
        <f>$P33*SUM(Fasering!$D$5:$D$9)</f>
        <v>0</v>
      </c>
      <c r="W33" s="45">
        <f>$P33*SUM(Fasering!$D$5:$D$10)</f>
        <v>0</v>
      </c>
      <c r="X33" s="75">
        <f>$P33*SUM(Fasering!$D$5:$D$11)</f>
        <v>0</v>
      </c>
      <c r="Y33" s="125">
        <f t="shared" si="6"/>
        <v>0</v>
      </c>
      <c r="Z33" s="127">
        <f t="shared" si="7"/>
        <v>0</v>
      </c>
      <c r="AA33" s="74">
        <f>$Y33*SUM(Fasering!$D$5)</f>
        <v>0</v>
      </c>
      <c r="AB33" s="45">
        <f>$Y33*SUM(Fasering!$D$5:$D$6)</f>
        <v>0</v>
      </c>
      <c r="AC33" s="45">
        <f>$Y33*SUM(Fasering!$D$5:$D$7)</f>
        <v>0</v>
      </c>
      <c r="AD33" s="45">
        <f>$Y33*SUM(Fasering!$D$5:$D$8)</f>
        <v>0</v>
      </c>
      <c r="AE33" s="45">
        <f>$Y33*SUM(Fasering!$D$5:$D$9)</f>
        <v>0</v>
      </c>
      <c r="AF33" s="45">
        <f>$Y33*SUM(Fasering!$D$5:$D$10)</f>
        <v>0</v>
      </c>
      <c r="AG33" s="75">
        <f>$Y33*SUM(Fasering!$D$5:$D$11)</f>
        <v>0</v>
      </c>
      <c r="AH33" s="5">
        <f>($AK$2+(I33+R33)*12*7.57%)*SUM(Fasering!$D$5)</f>
        <v>0</v>
      </c>
      <c r="AI33" s="9">
        <f>($AK$2+(J33+S33)*12*7.57%)*SUM(Fasering!$D$5:$D$6)</f>
        <v>658.17623559022081</v>
      </c>
      <c r="AJ33" s="9">
        <f>($AK$2+(K33+T33)*12*7.57%)*SUM(Fasering!$D$5:$D$7)</f>
        <v>1221.14235651589</v>
      </c>
      <c r="AK33" s="9">
        <f>($AK$2+(L33+U33)*12*7.57%)*SUM(Fasering!$D$5:$D$8)</f>
        <v>1919.243454908994</v>
      </c>
      <c r="AL33" s="9">
        <f>($AK$2+(M33+V33)*12*7.57%)*SUM(Fasering!$D$5:$D$9)</f>
        <v>2752.4795307695344</v>
      </c>
      <c r="AM33" s="9">
        <f>($AK$2+(N33+W33)*12*7.57%)*SUM(Fasering!$D$5:$D$10)</f>
        <v>3718.5221233684965</v>
      </c>
      <c r="AN33" s="86">
        <f>($AK$2+(O33+X33)*12*7.57%)*SUM(Fasering!$D$5:$D$11)</f>
        <v>4821.7243691244994</v>
      </c>
      <c r="AO33" s="5">
        <f>($AK$2+(I33+AA33)*12*7.57%)*SUM(Fasering!$D$5)</f>
        <v>0</v>
      </c>
      <c r="AP33" s="9">
        <f>($AK$2+(J33+AB33)*12*7.57%)*SUM(Fasering!$D$5:$D$6)</f>
        <v>658.17623559022081</v>
      </c>
      <c r="AQ33" s="9">
        <f>($AK$2+(K33+AC33)*12*7.57%)*SUM(Fasering!$D$5:$D$7)</f>
        <v>1221.14235651589</v>
      </c>
      <c r="AR33" s="9">
        <f>($AK$2+(L33+AD33)*12*7.57%)*SUM(Fasering!$D$5:$D$8)</f>
        <v>1919.243454908994</v>
      </c>
      <c r="AS33" s="9">
        <f>($AK$2+(M33+AE33)*12*7.57%)*SUM(Fasering!$D$5:$D$9)</f>
        <v>2752.4795307695344</v>
      </c>
      <c r="AT33" s="9">
        <f>($AK$2+(N33+AF33)*12*7.57%)*SUM(Fasering!$D$5:$D$10)</f>
        <v>3718.5221233684965</v>
      </c>
      <c r="AU33" s="86">
        <f>($AK$2+(O33+AG33)*12*7.57%)*SUM(Fasering!$D$5:$D$11)</f>
        <v>4821.7243691244994</v>
      </c>
    </row>
    <row r="34" spans="1:47" x14ac:dyDescent="0.3">
      <c r="A34" s="32">
        <f t="shared" si="8"/>
        <v>26</v>
      </c>
      <c r="B34" s="125">
        <v>46979.63</v>
      </c>
      <c r="C34" s="126"/>
      <c r="D34" s="125">
        <f t="shared" si="0"/>
        <v>61989.621784999988</v>
      </c>
      <c r="E34" s="127">
        <f t="shared" si="1"/>
        <v>1536.6825843643635</v>
      </c>
      <c r="F34" s="125">
        <f t="shared" si="2"/>
        <v>5165.8018154166657</v>
      </c>
      <c r="G34" s="127">
        <f t="shared" si="3"/>
        <v>128.05688203036362</v>
      </c>
      <c r="H34" s="45">
        <f>'L4'!$H$10</f>
        <v>1674.41</v>
      </c>
      <c r="I34" s="45">
        <f>GEW!$E$12+($F34-GEW!$E$12)*SUM(Fasering!$D$5)</f>
        <v>1786.2247433333332</v>
      </c>
      <c r="J34" s="45">
        <f>GEW!$E$12+($F34-GEW!$E$12)*SUM(Fasering!$D$5:$D$6)</f>
        <v>2660.0606702752357</v>
      </c>
      <c r="K34" s="45">
        <f>GEW!$E$12+($F34-GEW!$E$12)*SUM(Fasering!$D$5:$D$7)</f>
        <v>3161.4343180902988</v>
      </c>
      <c r="L34" s="45">
        <f>GEW!$E$12+($F34-GEW!$E$12)*SUM(Fasering!$D$5:$D$8)</f>
        <v>3662.8079659053619</v>
      </c>
      <c r="M34" s="45">
        <f>GEW!$E$12+($F34-GEW!$E$12)*SUM(Fasering!$D$5:$D$9)</f>
        <v>4164.181613720426</v>
      </c>
      <c r="N34" s="45">
        <f>GEW!$E$12+($F34-GEW!$E$12)*SUM(Fasering!$D$5:$D$10)</f>
        <v>4664.4281676016026</v>
      </c>
      <c r="O34" s="75">
        <f>GEW!$E$12+($F34-GEW!$E$12)*SUM(Fasering!$D$5:$D$11)</f>
        <v>5165.8018154166657</v>
      </c>
      <c r="P34" s="125">
        <f t="shared" si="4"/>
        <v>0</v>
      </c>
      <c r="Q34" s="127">
        <f t="shared" si="5"/>
        <v>0</v>
      </c>
      <c r="R34" s="45">
        <f>$P34*SUM(Fasering!$D$5)</f>
        <v>0</v>
      </c>
      <c r="S34" s="45">
        <f>$P34*SUM(Fasering!$D$5:$D$6)</f>
        <v>0</v>
      </c>
      <c r="T34" s="45">
        <f>$P34*SUM(Fasering!$D$5:$D$7)</f>
        <v>0</v>
      </c>
      <c r="U34" s="45">
        <f>$P34*SUM(Fasering!$D$5:$D$8)</f>
        <v>0</v>
      </c>
      <c r="V34" s="45">
        <f>$P34*SUM(Fasering!$D$5:$D$9)</f>
        <v>0</v>
      </c>
      <c r="W34" s="45">
        <f>$P34*SUM(Fasering!$D$5:$D$10)</f>
        <v>0</v>
      </c>
      <c r="X34" s="75">
        <f>$P34*SUM(Fasering!$D$5:$D$11)</f>
        <v>0</v>
      </c>
      <c r="Y34" s="125">
        <f t="shared" si="6"/>
        <v>0</v>
      </c>
      <c r="Z34" s="127">
        <f t="shared" si="7"/>
        <v>0</v>
      </c>
      <c r="AA34" s="74">
        <f>$Y34*SUM(Fasering!$D$5)</f>
        <v>0</v>
      </c>
      <c r="AB34" s="45">
        <f>$Y34*SUM(Fasering!$D$5:$D$6)</f>
        <v>0</v>
      </c>
      <c r="AC34" s="45">
        <f>$Y34*SUM(Fasering!$D$5:$D$7)</f>
        <v>0</v>
      </c>
      <c r="AD34" s="45">
        <f>$Y34*SUM(Fasering!$D$5:$D$8)</f>
        <v>0</v>
      </c>
      <c r="AE34" s="45">
        <f>$Y34*SUM(Fasering!$D$5:$D$9)</f>
        <v>0</v>
      </c>
      <c r="AF34" s="45">
        <f>$Y34*SUM(Fasering!$D$5:$D$10)</f>
        <v>0</v>
      </c>
      <c r="AG34" s="75">
        <f>$Y34*SUM(Fasering!$D$5:$D$11)</f>
        <v>0</v>
      </c>
      <c r="AH34" s="5">
        <f>($AK$2+(I34+R34)*12*7.57%)*SUM(Fasering!$D$5)</f>
        <v>0</v>
      </c>
      <c r="AI34" s="9">
        <f>($AK$2+(J34+S34)*12*7.57%)*SUM(Fasering!$D$5:$D$6)</f>
        <v>658.17623559022081</v>
      </c>
      <c r="AJ34" s="9">
        <f>($AK$2+(K34+T34)*12*7.57%)*SUM(Fasering!$D$5:$D$7)</f>
        <v>1221.14235651589</v>
      </c>
      <c r="AK34" s="9">
        <f>($AK$2+(L34+U34)*12*7.57%)*SUM(Fasering!$D$5:$D$8)</f>
        <v>1919.243454908994</v>
      </c>
      <c r="AL34" s="9">
        <f>($AK$2+(M34+V34)*12*7.57%)*SUM(Fasering!$D$5:$D$9)</f>
        <v>2752.4795307695344</v>
      </c>
      <c r="AM34" s="9">
        <f>($AK$2+(N34+W34)*12*7.57%)*SUM(Fasering!$D$5:$D$10)</f>
        <v>3718.5221233684965</v>
      </c>
      <c r="AN34" s="86">
        <f>($AK$2+(O34+X34)*12*7.57%)*SUM(Fasering!$D$5:$D$11)</f>
        <v>4821.7243691244994</v>
      </c>
      <c r="AO34" s="5">
        <f>($AK$2+(I34+AA34)*12*7.57%)*SUM(Fasering!$D$5)</f>
        <v>0</v>
      </c>
      <c r="AP34" s="9">
        <f>($AK$2+(J34+AB34)*12*7.57%)*SUM(Fasering!$D$5:$D$6)</f>
        <v>658.17623559022081</v>
      </c>
      <c r="AQ34" s="9">
        <f>($AK$2+(K34+AC34)*12*7.57%)*SUM(Fasering!$D$5:$D$7)</f>
        <v>1221.14235651589</v>
      </c>
      <c r="AR34" s="9">
        <f>($AK$2+(L34+AD34)*12*7.57%)*SUM(Fasering!$D$5:$D$8)</f>
        <v>1919.243454908994</v>
      </c>
      <c r="AS34" s="9">
        <f>($AK$2+(M34+AE34)*12*7.57%)*SUM(Fasering!$D$5:$D$9)</f>
        <v>2752.4795307695344</v>
      </c>
      <c r="AT34" s="9">
        <f>($AK$2+(N34+AF34)*12*7.57%)*SUM(Fasering!$D$5:$D$10)</f>
        <v>3718.5221233684965</v>
      </c>
      <c r="AU34" s="86">
        <f>($AK$2+(O34+AG34)*12*7.57%)*SUM(Fasering!$D$5:$D$11)</f>
        <v>4821.7243691244994</v>
      </c>
    </row>
    <row r="35" spans="1:47" x14ac:dyDescent="0.3">
      <c r="A35" s="32">
        <f t="shared" si="8"/>
        <v>27</v>
      </c>
      <c r="B35" s="125">
        <v>46979.63</v>
      </c>
      <c r="C35" s="126"/>
      <c r="D35" s="125">
        <f t="shared" si="0"/>
        <v>61989.621784999988</v>
      </c>
      <c r="E35" s="127">
        <f t="shared" si="1"/>
        <v>1536.6825843643635</v>
      </c>
      <c r="F35" s="125">
        <f t="shared" si="2"/>
        <v>5165.8018154166657</v>
      </c>
      <c r="G35" s="127">
        <f t="shared" si="3"/>
        <v>128.05688203036362</v>
      </c>
      <c r="H35" s="45">
        <f>'L4'!$H$10</f>
        <v>1674.41</v>
      </c>
      <c r="I35" s="45">
        <f>GEW!$E$12+($F35-GEW!$E$12)*SUM(Fasering!$D$5)</f>
        <v>1786.2247433333332</v>
      </c>
      <c r="J35" s="45">
        <f>GEW!$E$12+($F35-GEW!$E$12)*SUM(Fasering!$D$5:$D$6)</f>
        <v>2660.0606702752357</v>
      </c>
      <c r="K35" s="45">
        <f>GEW!$E$12+($F35-GEW!$E$12)*SUM(Fasering!$D$5:$D$7)</f>
        <v>3161.4343180902988</v>
      </c>
      <c r="L35" s="45">
        <f>GEW!$E$12+($F35-GEW!$E$12)*SUM(Fasering!$D$5:$D$8)</f>
        <v>3662.8079659053619</v>
      </c>
      <c r="M35" s="45">
        <f>GEW!$E$12+($F35-GEW!$E$12)*SUM(Fasering!$D$5:$D$9)</f>
        <v>4164.181613720426</v>
      </c>
      <c r="N35" s="45">
        <f>GEW!$E$12+($F35-GEW!$E$12)*SUM(Fasering!$D$5:$D$10)</f>
        <v>4664.4281676016026</v>
      </c>
      <c r="O35" s="75">
        <f>GEW!$E$12+($F35-GEW!$E$12)*SUM(Fasering!$D$5:$D$11)</f>
        <v>5165.8018154166657</v>
      </c>
      <c r="P35" s="125">
        <f t="shared" si="4"/>
        <v>0</v>
      </c>
      <c r="Q35" s="127">
        <f t="shared" si="5"/>
        <v>0</v>
      </c>
      <c r="R35" s="45">
        <f>$P35*SUM(Fasering!$D$5)</f>
        <v>0</v>
      </c>
      <c r="S35" s="45">
        <f>$P35*SUM(Fasering!$D$5:$D$6)</f>
        <v>0</v>
      </c>
      <c r="T35" s="45">
        <f>$P35*SUM(Fasering!$D$5:$D$7)</f>
        <v>0</v>
      </c>
      <c r="U35" s="45">
        <f>$P35*SUM(Fasering!$D$5:$D$8)</f>
        <v>0</v>
      </c>
      <c r="V35" s="45">
        <f>$P35*SUM(Fasering!$D$5:$D$9)</f>
        <v>0</v>
      </c>
      <c r="W35" s="45">
        <f>$P35*SUM(Fasering!$D$5:$D$10)</f>
        <v>0</v>
      </c>
      <c r="X35" s="75">
        <f>$P35*SUM(Fasering!$D$5:$D$11)</f>
        <v>0</v>
      </c>
      <c r="Y35" s="125">
        <f t="shared" si="6"/>
        <v>0</v>
      </c>
      <c r="Z35" s="127">
        <f t="shared" si="7"/>
        <v>0</v>
      </c>
      <c r="AA35" s="74">
        <f>$Y35*SUM(Fasering!$D$5)</f>
        <v>0</v>
      </c>
      <c r="AB35" s="45">
        <f>$Y35*SUM(Fasering!$D$5:$D$6)</f>
        <v>0</v>
      </c>
      <c r="AC35" s="45">
        <f>$Y35*SUM(Fasering!$D$5:$D$7)</f>
        <v>0</v>
      </c>
      <c r="AD35" s="45">
        <f>$Y35*SUM(Fasering!$D$5:$D$8)</f>
        <v>0</v>
      </c>
      <c r="AE35" s="45">
        <f>$Y35*SUM(Fasering!$D$5:$D$9)</f>
        <v>0</v>
      </c>
      <c r="AF35" s="45">
        <f>$Y35*SUM(Fasering!$D$5:$D$10)</f>
        <v>0</v>
      </c>
      <c r="AG35" s="75">
        <f>$Y35*SUM(Fasering!$D$5:$D$11)</f>
        <v>0</v>
      </c>
      <c r="AH35" s="5">
        <f>($AK$2+(I35+R35)*12*7.57%)*SUM(Fasering!$D$5)</f>
        <v>0</v>
      </c>
      <c r="AI35" s="9">
        <f>($AK$2+(J35+S35)*12*7.57%)*SUM(Fasering!$D$5:$D$6)</f>
        <v>658.17623559022081</v>
      </c>
      <c r="AJ35" s="9">
        <f>($AK$2+(K35+T35)*12*7.57%)*SUM(Fasering!$D$5:$D$7)</f>
        <v>1221.14235651589</v>
      </c>
      <c r="AK35" s="9">
        <f>($AK$2+(L35+U35)*12*7.57%)*SUM(Fasering!$D$5:$D$8)</f>
        <v>1919.243454908994</v>
      </c>
      <c r="AL35" s="9">
        <f>($AK$2+(M35+V35)*12*7.57%)*SUM(Fasering!$D$5:$D$9)</f>
        <v>2752.4795307695344</v>
      </c>
      <c r="AM35" s="9">
        <f>($AK$2+(N35+W35)*12*7.57%)*SUM(Fasering!$D$5:$D$10)</f>
        <v>3718.5221233684965</v>
      </c>
      <c r="AN35" s="86">
        <f>($AK$2+(O35+X35)*12*7.57%)*SUM(Fasering!$D$5:$D$11)</f>
        <v>4821.7243691244994</v>
      </c>
      <c r="AO35" s="5">
        <f>($AK$2+(I35+AA35)*12*7.57%)*SUM(Fasering!$D$5)</f>
        <v>0</v>
      </c>
      <c r="AP35" s="9">
        <f>($AK$2+(J35+AB35)*12*7.57%)*SUM(Fasering!$D$5:$D$6)</f>
        <v>658.17623559022081</v>
      </c>
      <c r="AQ35" s="9">
        <f>($AK$2+(K35+AC35)*12*7.57%)*SUM(Fasering!$D$5:$D$7)</f>
        <v>1221.14235651589</v>
      </c>
      <c r="AR35" s="9">
        <f>($AK$2+(L35+AD35)*12*7.57%)*SUM(Fasering!$D$5:$D$8)</f>
        <v>1919.243454908994</v>
      </c>
      <c r="AS35" s="9">
        <f>($AK$2+(M35+AE35)*12*7.57%)*SUM(Fasering!$D$5:$D$9)</f>
        <v>2752.4795307695344</v>
      </c>
      <c r="AT35" s="9">
        <f>($AK$2+(N35+AF35)*12*7.57%)*SUM(Fasering!$D$5:$D$10)</f>
        <v>3718.5221233684965</v>
      </c>
      <c r="AU35" s="86">
        <f>($AK$2+(O35+AG35)*12*7.57%)*SUM(Fasering!$D$5:$D$11)</f>
        <v>4821.7243691244994</v>
      </c>
    </row>
    <row r="36" spans="1:47" x14ac:dyDescent="0.3">
      <c r="A36" s="35"/>
      <c r="B36" s="128"/>
      <c r="C36" s="129"/>
      <c r="D36" s="128"/>
      <c r="E36" s="129"/>
      <c r="F36" s="128"/>
      <c r="G36" s="129"/>
      <c r="H36" s="46"/>
      <c r="I36" s="46"/>
      <c r="J36" s="46"/>
      <c r="K36" s="46"/>
      <c r="L36" s="46"/>
      <c r="M36" s="46"/>
      <c r="N36" s="46"/>
      <c r="O36" s="73"/>
      <c r="P36" s="128"/>
      <c r="Q36" s="129"/>
      <c r="R36" s="46"/>
      <c r="S36" s="46"/>
      <c r="T36" s="46"/>
      <c r="U36" s="46"/>
      <c r="V36" s="46"/>
      <c r="W36" s="46"/>
      <c r="X36" s="73"/>
      <c r="Y36" s="128"/>
      <c r="Z36" s="129"/>
      <c r="AA36" s="72"/>
      <c r="AB36" s="46"/>
      <c r="AC36" s="46"/>
      <c r="AD36" s="46"/>
      <c r="AE36" s="46"/>
      <c r="AF36" s="46"/>
      <c r="AG36" s="73"/>
      <c r="AH36" s="87"/>
      <c r="AI36" s="88"/>
      <c r="AJ36" s="88"/>
      <c r="AK36" s="88"/>
      <c r="AL36" s="88"/>
      <c r="AM36" s="88"/>
      <c r="AN36" s="89"/>
      <c r="AO36" s="87"/>
      <c r="AP36" s="88"/>
      <c r="AQ36" s="88"/>
      <c r="AR36" s="88"/>
      <c r="AS36" s="88"/>
      <c r="AT36" s="88"/>
      <c r="AU36" s="89"/>
    </row>
  </sheetData>
  <mergeCells count="169">
    <mergeCell ref="AH4:AN4"/>
    <mergeCell ref="AO4:AU4"/>
    <mergeCell ref="AA4:AG4"/>
    <mergeCell ref="B5:C5"/>
    <mergeCell ref="D5:E5"/>
    <mergeCell ref="F5:G5"/>
    <mergeCell ref="P5:Q5"/>
    <mergeCell ref="Y5:Z5"/>
    <mergeCell ref="B4:E4"/>
    <mergeCell ref="F4:G4"/>
    <mergeCell ref="P4:Q4"/>
    <mergeCell ref="R4:X4"/>
    <mergeCell ref="Y4:Z4"/>
    <mergeCell ref="H4:O4"/>
    <mergeCell ref="B6:C6"/>
    <mergeCell ref="D6:E6"/>
    <mergeCell ref="F6:G6"/>
    <mergeCell ref="P6:Q6"/>
    <mergeCell ref="Y6:Z6"/>
    <mergeCell ref="B7:C7"/>
    <mergeCell ref="D7:E7"/>
    <mergeCell ref="F7:G7"/>
    <mergeCell ref="P7:Q7"/>
    <mergeCell ref="Y7:Z7"/>
    <mergeCell ref="B8:C8"/>
    <mergeCell ref="D8:E8"/>
    <mergeCell ref="F8:G8"/>
    <mergeCell ref="P8:Q8"/>
    <mergeCell ref="Y8:Z8"/>
    <mergeCell ref="B9:C9"/>
    <mergeCell ref="D9:E9"/>
    <mergeCell ref="F9:G9"/>
    <mergeCell ref="P9:Q9"/>
    <mergeCell ref="Y9:Z9"/>
    <mergeCell ref="B10:C10"/>
    <mergeCell ref="D10:E10"/>
    <mergeCell ref="F10:G10"/>
    <mergeCell ref="P10:Q10"/>
    <mergeCell ref="Y10:Z10"/>
    <mergeCell ref="B11:C11"/>
    <mergeCell ref="D11:E11"/>
    <mergeCell ref="F11:G11"/>
    <mergeCell ref="P11:Q11"/>
    <mergeCell ref="Y11:Z11"/>
    <mergeCell ref="B12:C12"/>
    <mergeCell ref="D12:E12"/>
    <mergeCell ref="F12:G12"/>
    <mergeCell ref="P12:Q12"/>
    <mergeCell ref="Y12:Z12"/>
    <mergeCell ref="B13:C13"/>
    <mergeCell ref="D13:E13"/>
    <mergeCell ref="F13:G13"/>
    <mergeCell ref="P13:Q13"/>
    <mergeCell ref="Y13:Z13"/>
    <mergeCell ref="B14:C14"/>
    <mergeCell ref="D14:E14"/>
    <mergeCell ref="F14:G14"/>
    <mergeCell ref="P14:Q14"/>
    <mergeCell ref="Y14:Z14"/>
    <mergeCell ref="B15:C15"/>
    <mergeCell ref="D15:E15"/>
    <mergeCell ref="F15:G15"/>
    <mergeCell ref="P15:Q15"/>
    <mergeCell ref="Y15:Z15"/>
    <mergeCell ref="B16:C16"/>
    <mergeCell ref="D16:E16"/>
    <mergeCell ref="F16:G16"/>
    <mergeCell ref="P16:Q16"/>
    <mergeCell ref="Y16:Z16"/>
    <mergeCell ref="B17:C17"/>
    <mergeCell ref="D17:E17"/>
    <mergeCell ref="F17:G17"/>
    <mergeCell ref="P17:Q17"/>
    <mergeCell ref="Y17:Z17"/>
    <mergeCell ref="B18:C18"/>
    <mergeCell ref="D18:E18"/>
    <mergeCell ref="F18:G18"/>
    <mergeCell ref="P18:Q18"/>
    <mergeCell ref="Y18:Z18"/>
    <mergeCell ref="B19:C19"/>
    <mergeCell ref="D19:E19"/>
    <mergeCell ref="F19:G19"/>
    <mergeCell ref="P19:Q19"/>
    <mergeCell ref="Y19:Z19"/>
    <mergeCell ref="B20:C20"/>
    <mergeCell ref="D20:E20"/>
    <mergeCell ref="F20:G20"/>
    <mergeCell ref="P20:Q20"/>
    <mergeCell ref="Y20:Z20"/>
    <mergeCell ref="B21:C21"/>
    <mergeCell ref="D21:E21"/>
    <mergeCell ref="F21:G21"/>
    <mergeCell ref="P21:Q21"/>
    <mergeCell ref="Y21:Z21"/>
    <mergeCell ref="B22:C22"/>
    <mergeCell ref="D22:E22"/>
    <mergeCell ref="F22:G22"/>
    <mergeCell ref="P22:Q22"/>
    <mergeCell ref="Y22:Z22"/>
    <mergeCell ref="B23:C23"/>
    <mergeCell ref="D23:E23"/>
    <mergeCell ref="F23:G23"/>
    <mergeCell ref="P23:Q23"/>
    <mergeCell ref="Y23:Z23"/>
    <mergeCell ref="B24:C24"/>
    <mergeCell ref="D24:E24"/>
    <mergeCell ref="F24:G24"/>
    <mergeCell ref="P24:Q24"/>
    <mergeCell ref="Y24:Z24"/>
    <mergeCell ref="B25:C25"/>
    <mergeCell ref="D25:E25"/>
    <mergeCell ref="F25:G25"/>
    <mergeCell ref="P25:Q25"/>
    <mergeCell ref="Y25:Z25"/>
    <mergeCell ref="B26:C26"/>
    <mergeCell ref="D26:E26"/>
    <mergeCell ref="F26:G26"/>
    <mergeCell ref="P26:Q26"/>
    <mergeCell ref="Y26:Z26"/>
    <mergeCell ref="B27:C27"/>
    <mergeCell ref="D27:E27"/>
    <mergeCell ref="F27:G27"/>
    <mergeCell ref="P27:Q27"/>
    <mergeCell ref="Y27:Z27"/>
    <mergeCell ref="B28:C28"/>
    <mergeCell ref="D28:E28"/>
    <mergeCell ref="F28:G28"/>
    <mergeCell ref="P28:Q28"/>
    <mergeCell ref="Y28:Z28"/>
    <mergeCell ref="B29:C29"/>
    <mergeCell ref="D29:E29"/>
    <mergeCell ref="F29:G29"/>
    <mergeCell ref="P29:Q29"/>
    <mergeCell ref="Y29:Z29"/>
    <mergeCell ref="B30:C30"/>
    <mergeCell ref="D30:E30"/>
    <mergeCell ref="F30:G30"/>
    <mergeCell ref="P30:Q30"/>
    <mergeCell ref="Y30:Z30"/>
    <mergeCell ref="B31:C31"/>
    <mergeCell ref="D31:E31"/>
    <mergeCell ref="F31:G31"/>
    <mergeCell ref="P31:Q31"/>
    <mergeCell ref="Y31:Z31"/>
    <mergeCell ref="B32:C32"/>
    <mergeCell ref="D32:E32"/>
    <mergeCell ref="F32:G32"/>
    <mergeCell ref="P32:Q32"/>
    <mergeCell ref="Y32:Z32"/>
    <mergeCell ref="B33:C33"/>
    <mergeCell ref="D33:E33"/>
    <mergeCell ref="F33:G33"/>
    <mergeCell ref="P33:Q33"/>
    <mergeCell ref="Y33:Z33"/>
    <mergeCell ref="B36:C36"/>
    <mergeCell ref="D36:E36"/>
    <mergeCell ref="F36:G36"/>
    <mergeCell ref="P36:Q36"/>
    <mergeCell ref="Y36:Z36"/>
    <mergeCell ref="B34:C34"/>
    <mergeCell ref="D34:E34"/>
    <mergeCell ref="F34:G34"/>
    <mergeCell ref="P34:Q34"/>
    <mergeCell ref="Y34:Z34"/>
    <mergeCell ref="B35:C35"/>
    <mergeCell ref="D35:E35"/>
    <mergeCell ref="F35:G35"/>
    <mergeCell ref="P35:Q35"/>
    <mergeCell ref="Y35:Z3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colBreaks count="3" manualBreakCount="3">
    <brk id="15" max="1048575" man="1"/>
    <brk id="24" max="1048575" man="1"/>
    <brk id="3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Normal="100" workbookViewId="0"/>
  </sheetViews>
  <sheetFormatPr defaultRowHeight="12.75" x14ac:dyDescent="0.2"/>
  <cols>
    <col min="1" max="1" width="23.75" style="1" bestFit="1" customWidth="1"/>
    <col min="2" max="7" width="12.125" style="1" customWidth="1"/>
    <col min="8" max="8" width="17.375" style="16" bestFit="1" customWidth="1"/>
    <col min="9" max="16384" width="9" style="1"/>
  </cols>
  <sheetData>
    <row r="1" spans="1:8" ht="28.5" customHeight="1" x14ac:dyDescent="0.2">
      <c r="B1" s="116" t="s">
        <v>11</v>
      </c>
      <c r="C1" s="117"/>
      <c r="D1" s="117"/>
      <c r="E1" s="117"/>
      <c r="F1" s="117"/>
      <c r="G1" s="118"/>
      <c r="H1" s="17" t="s">
        <v>14</v>
      </c>
    </row>
    <row r="2" spans="1:8" x14ac:dyDescent="0.2">
      <c r="A2" s="114" t="s">
        <v>10</v>
      </c>
      <c r="B2" s="122" t="s">
        <v>12</v>
      </c>
      <c r="C2" s="123"/>
      <c r="D2" s="124"/>
      <c r="E2" s="122" t="s">
        <v>13</v>
      </c>
      <c r="F2" s="123"/>
      <c r="G2" s="124"/>
      <c r="H2" s="120"/>
    </row>
    <row r="3" spans="1:8" x14ac:dyDescent="0.2">
      <c r="A3" s="115"/>
      <c r="B3" s="6" t="s">
        <v>6</v>
      </c>
      <c r="C3" s="3" t="s">
        <v>9</v>
      </c>
      <c r="D3" s="7" t="s">
        <v>8</v>
      </c>
      <c r="E3" s="6" t="s">
        <v>6</v>
      </c>
      <c r="F3" s="3" t="s">
        <v>9</v>
      </c>
      <c r="G3" s="7" t="s">
        <v>8</v>
      </c>
      <c r="H3" s="121"/>
    </row>
    <row r="4" spans="1:8" x14ac:dyDescent="0.2">
      <c r="A4" s="4">
        <v>41730</v>
      </c>
      <c r="B4" s="8"/>
      <c r="C4" s="9"/>
      <c r="D4" s="10"/>
      <c r="E4" s="11"/>
      <c r="F4" s="9"/>
      <c r="G4" s="10"/>
      <c r="H4" s="16" t="s">
        <v>15</v>
      </c>
    </row>
    <row r="5" spans="1:8" x14ac:dyDescent="0.2">
      <c r="A5" s="5" t="s">
        <v>0</v>
      </c>
      <c r="B5" s="11"/>
      <c r="C5" s="9">
        <v>3130.87</v>
      </c>
      <c r="D5" s="110"/>
      <c r="E5" s="11"/>
      <c r="F5" s="9">
        <v>54.78</v>
      </c>
      <c r="G5" s="10"/>
      <c r="H5" s="119" t="s">
        <v>17</v>
      </c>
    </row>
    <row r="6" spans="1:8" x14ac:dyDescent="0.2">
      <c r="A6" s="5" t="s">
        <v>1</v>
      </c>
      <c r="B6" s="11">
        <v>620.24</v>
      </c>
      <c r="C6" s="9">
        <f t="shared" ref="C6:C10" si="0">C5+B6</f>
        <v>3751.1099999999997</v>
      </c>
      <c r="D6" s="19">
        <f>B6/(C$11-C$5)</f>
        <v>0.25856369252831635</v>
      </c>
      <c r="E6" s="11">
        <v>10.86</v>
      </c>
      <c r="F6" s="9">
        <f t="shared" ref="F6:F10" si="1">F5+E6</f>
        <v>65.64</v>
      </c>
      <c r="G6" s="10">
        <f>E6/(F$11-F$5)</f>
        <v>0.25869461648403996</v>
      </c>
      <c r="H6" s="119"/>
    </row>
    <row r="7" spans="1:8" x14ac:dyDescent="0.2">
      <c r="A7" s="5" t="s">
        <v>2</v>
      </c>
      <c r="B7" s="11">
        <v>355.87</v>
      </c>
      <c r="C7" s="9">
        <f t="shared" si="0"/>
        <v>4106.9799999999996</v>
      </c>
      <c r="D7" s="19">
        <f t="shared" ref="D7:D11" si="2">B7/(C$11-C$5)</f>
        <v>0.14835396178906865</v>
      </c>
      <c r="E7" s="11">
        <v>6.23</v>
      </c>
      <c r="F7" s="9">
        <f t="shared" si="1"/>
        <v>71.87</v>
      </c>
      <c r="G7" s="10">
        <f t="shared" ref="G7:G11" si="3">E7/(F$11-F$5)</f>
        <v>0.14840400190566935</v>
      </c>
      <c r="H7" s="119"/>
    </row>
    <row r="8" spans="1:8" x14ac:dyDescent="0.2">
      <c r="A8" s="5" t="s">
        <v>3</v>
      </c>
      <c r="B8" s="11">
        <v>355.87</v>
      </c>
      <c r="C8" s="9">
        <f t="shared" si="0"/>
        <v>4462.8499999999995</v>
      </c>
      <c r="D8" s="19">
        <f t="shared" si="2"/>
        <v>0.14835396178906865</v>
      </c>
      <c r="E8" s="11">
        <v>6.23</v>
      </c>
      <c r="F8" s="9">
        <f t="shared" si="1"/>
        <v>78.100000000000009</v>
      </c>
      <c r="G8" s="10">
        <f t="shared" si="3"/>
        <v>0.14840400190566935</v>
      </c>
      <c r="H8" s="119"/>
    </row>
    <row r="9" spans="1:8" x14ac:dyDescent="0.2">
      <c r="A9" s="5" t="s">
        <v>4</v>
      </c>
      <c r="B9" s="11">
        <v>355.87</v>
      </c>
      <c r="C9" s="9">
        <f>C8+B9</f>
        <v>4818.7199999999993</v>
      </c>
      <c r="D9" s="19">
        <f t="shared" si="2"/>
        <v>0.14835396178906865</v>
      </c>
      <c r="E9" s="11">
        <v>6.23</v>
      </c>
      <c r="F9" s="9">
        <f t="shared" si="1"/>
        <v>84.330000000000013</v>
      </c>
      <c r="G9" s="10">
        <f t="shared" si="3"/>
        <v>0.14840400190566935</v>
      </c>
      <c r="H9" s="119"/>
    </row>
    <row r="10" spans="1:8" x14ac:dyDescent="0.2">
      <c r="A10" s="5" t="s">
        <v>5</v>
      </c>
      <c r="B10" s="11">
        <v>355.07</v>
      </c>
      <c r="C10" s="9">
        <f t="shared" si="0"/>
        <v>5173.7899999999991</v>
      </c>
      <c r="D10" s="19">
        <f t="shared" si="2"/>
        <v>0.14802046031540902</v>
      </c>
      <c r="E10" s="11">
        <v>6.2</v>
      </c>
      <c r="F10" s="9">
        <f t="shared" si="1"/>
        <v>90.530000000000015</v>
      </c>
      <c r="G10" s="10">
        <f t="shared" si="3"/>
        <v>0.14768937589328252</v>
      </c>
      <c r="H10" s="119"/>
    </row>
    <row r="11" spans="1:8" s="2" customFormat="1" ht="13.5" thickBot="1" x14ac:dyDescent="0.25">
      <c r="A11" s="12" t="s">
        <v>7</v>
      </c>
      <c r="B11" s="13">
        <v>355.86999999999989</v>
      </c>
      <c r="C11" s="14">
        <v>5529.66</v>
      </c>
      <c r="D11" s="20">
        <f t="shared" si="2"/>
        <v>0.14835396178906862</v>
      </c>
      <c r="E11" s="13">
        <v>6.2299999999999898</v>
      </c>
      <c r="F11" s="14">
        <v>96.76</v>
      </c>
      <c r="G11" s="15">
        <f t="shared" si="3"/>
        <v>0.1484040019056691</v>
      </c>
      <c r="H11" s="18" t="s">
        <v>16</v>
      </c>
    </row>
    <row r="13" spans="1:8" x14ac:dyDescent="0.2">
      <c r="D13" s="109">
        <f>SUM(D6:D11)</f>
        <v>1</v>
      </c>
      <c r="G13" s="109">
        <f>SUM(G6:G11)</f>
        <v>0.99999999999999978</v>
      </c>
    </row>
  </sheetData>
  <mergeCells count="6">
    <mergeCell ref="A2:A3"/>
    <mergeCell ref="B1:G1"/>
    <mergeCell ref="H5:H10"/>
    <mergeCell ref="H2:H3"/>
    <mergeCell ref="B2:D2"/>
    <mergeCell ref="E2:G2"/>
  </mergeCells>
  <phoneticPr fontId="0" type="noConversion"/>
  <printOptions gridLines="1"/>
  <pageMargins left="0.74803149606299213" right="0.74803149606299213" top="1.1811023622047245" bottom="0.98425196850393704" header="0.51181102362204722" footer="0.51181102362204722"/>
  <pageSetup paperSize="9" scale="99" orientation="landscape" r:id="rId1"/>
  <headerFooter alignWithMargins="0">
    <oddHeader>&amp;L&amp;"Verdana,Vet"&amp;11BVR 22/11/2013 SUBSIDIËRING OPVANG BABY'S EN PEUTERS
TOEPASSING ARTIKEL 59 § 2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6"/>
  <sheetViews>
    <sheetView zoomScale="80" zoomScaleNormal="80" workbookViewId="0"/>
  </sheetViews>
  <sheetFormatPr defaultRowHeight="15" x14ac:dyDescent="0.3"/>
  <cols>
    <col min="1" max="1" width="3.375" style="23" bestFit="1" customWidth="1"/>
    <col min="2" max="3" width="7.75" style="23" customWidth="1"/>
    <col min="4" max="4" width="8.875" style="23" bestFit="1" customWidth="1"/>
    <col min="5" max="7" width="7.75" style="23" customWidth="1"/>
    <col min="8" max="15" width="11.25" style="23" customWidth="1"/>
    <col min="16" max="17" width="7.75" style="23" customWidth="1"/>
    <col min="18" max="24" width="11.25" style="23" customWidth="1"/>
    <col min="25" max="26" width="7.75" style="23" customWidth="1"/>
    <col min="27" max="33" width="11.25" style="23" customWidth="1"/>
    <col min="34" max="43" width="11.25" customWidth="1"/>
    <col min="44" max="44" width="11.25" style="23" customWidth="1"/>
    <col min="45" max="47" width="11.25" customWidth="1"/>
  </cols>
  <sheetData>
    <row r="1" spans="1:47" ht="16.5" x14ac:dyDescent="0.3">
      <c r="A1" s="21" t="s">
        <v>80</v>
      </c>
      <c r="B1" s="21" t="s">
        <v>19</v>
      </c>
      <c r="C1" s="21" t="s">
        <v>81</v>
      </c>
      <c r="D1" s="21"/>
      <c r="E1" s="70"/>
      <c r="G1" s="56"/>
      <c r="H1" s="21"/>
      <c r="I1" s="21"/>
      <c r="L1" s="104">
        <f>D6</f>
        <v>42917</v>
      </c>
      <c r="O1" s="23" t="s">
        <v>82</v>
      </c>
      <c r="V1"/>
      <c r="W1"/>
      <c r="X1"/>
      <c r="Y1"/>
      <c r="Z1"/>
      <c r="AA1"/>
      <c r="AH1" s="80" t="str">
        <f>'L4'!$AH$2</f>
        <v>Berekening eindejaarspremie 2015:</v>
      </c>
      <c r="AR1"/>
    </row>
    <row r="2" spans="1:47" ht="16.5" x14ac:dyDescent="0.3">
      <c r="A2" s="21"/>
      <c r="B2" s="21"/>
      <c r="C2" s="67"/>
      <c r="D2" s="68"/>
      <c r="E2" s="68"/>
      <c r="F2" s="68"/>
      <c r="G2" s="68"/>
      <c r="H2" s="67"/>
      <c r="I2" s="67"/>
      <c r="J2" s="68"/>
      <c r="K2" s="69"/>
      <c r="L2" s="69"/>
      <c r="N2" s="23" t="s">
        <v>21</v>
      </c>
      <c r="O2" s="25">
        <f>'L4'!O3</f>
        <v>1.3194999999999999</v>
      </c>
      <c r="AH2" s="81" t="s">
        <v>94</v>
      </c>
      <c r="AK2" s="82">
        <f>'L4'!$AK$3</f>
        <v>129.11000000000001</v>
      </c>
      <c r="AR2"/>
    </row>
    <row r="3" spans="1:47" ht="17.25" x14ac:dyDescent="0.35">
      <c r="A3" s="21"/>
      <c r="B3" s="21"/>
      <c r="C3" s="21"/>
      <c r="D3" s="21"/>
      <c r="E3" s="26"/>
      <c r="F3" s="27"/>
      <c r="G3" s="21"/>
      <c r="H3" s="21"/>
      <c r="I3" s="21"/>
      <c r="J3" s="21"/>
      <c r="K3" s="21"/>
      <c r="L3" s="21"/>
      <c r="M3" s="21"/>
      <c r="N3" s="21"/>
      <c r="O3" s="21"/>
      <c r="P3" s="21"/>
      <c r="AH3" s="81" t="s">
        <v>49</v>
      </c>
    </row>
    <row r="4" spans="1:47" x14ac:dyDescent="0.3">
      <c r="A4" s="28"/>
      <c r="B4" s="134" t="s">
        <v>22</v>
      </c>
      <c r="C4" s="149"/>
      <c r="D4" s="149"/>
      <c r="E4" s="135"/>
      <c r="F4" s="134" t="s">
        <v>23</v>
      </c>
      <c r="G4" s="135"/>
      <c r="H4" s="146" t="s">
        <v>38</v>
      </c>
      <c r="I4" s="147"/>
      <c r="J4" s="147"/>
      <c r="K4" s="147"/>
      <c r="L4" s="147"/>
      <c r="M4" s="147"/>
      <c r="N4" s="147"/>
      <c r="O4" s="148"/>
      <c r="P4" s="134" t="s">
        <v>24</v>
      </c>
      <c r="Q4" s="137"/>
      <c r="R4" s="146" t="s">
        <v>39</v>
      </c>
      <c r="S4" s="147"/>
      <c r="T4" s="147"/>
      <c r="U4" s="147"/>
      <c r="V4" s="147"/>
      <c r="W4" s="147"/>
      <c r="X4" s="148"/>
      <c r="Y4" s="134" t="s">
        <v>25</v>
      </c>
      <c r="Z4" s="135"/>
      <c r="AA4" s="146" t="s">
        <v>40</v>
      </c>
      <c r="AB4" s="147"/>
      <c r="AC4" s="147"/>
      <c r="AD4" s="147"/>
      <c r="AE4" s="147"/>
      <c r="AF4" s="147"/>
      <c r="AG4" s="148"/>
      <c r="AH4" s="146" t="s">
        <v>101</v>
      </c>
      <c r="AI4" s="147"/>
      <c r="AJ4" s="147"/>
      <c r="AK4" s="147"/>
      <c r="AL4" s="147"/>
      <c r="AM4" s="147"/>
      <c r="AN4" s="148"/>
      <c r="AO4" s="146" t="s">
        <v>102</v>
      </c>
      <c r="AP4" s="147"/>
      <c r="AQ4" s="147"/>
      <c r="AR4" s="147"/>
      <c r="AS4" s="147"/>
      <c r="AT4" s="147"/>
      <c r="AU4" s="148"/>
    </row>
    <row r="5" spans="1:47" x14ac:dyDescent="0.3">
      <c r="A5" s="32"/>
      <c r="B5" s="150">
        <v>1</v>
      </c>
      <c r="C5" s="151"/>
      <c r="D5" s="150"/>
      <c r="E5" s="151"/>
      <c r="F5" s="150"/>
      <c r="G5" s="151"/>
      <c r="H5" s="43" t="s">
        <v>107</v>
      </c>
      <c r="I5" s="43" t="s">
        <v>108</v>
      </c>
      <c r="J5" s="43" t="s">
        <v>32</v>
      </c>
      <c r="K5" s="43" t="s">
        <v>33</v>
      </c>
      <c r="L5" s="43" t="s">
        <v>34</v>
      </c>
      <c r="M5" s="43" t="s">
        <v>35</v>
      </c>
      <c r="N5" s="43" t="s">
        <v>36</v>
      </c>
      <c r="O5" s="108" t="s">
        <v>37</v>
      </c>
      <c r="P5" s="150"/>
      <c r="Q5" s="151"/>
      <c r="R5" s="43" t="s">
        <v>109</v>
      </c>
      <c r="S5" s="43" t="s">
        <v>32</v>
      </c>
      <c r="T5" s="43" t="s">
        <v>33</v>
      </c>
      <c r="U5" s="43" t="s">
        <v>34</v>
      </c>
      <c r="V5" s="43" t="s">
        <v>35</v>
      </c>
      <c r="W5" s="43" t="s">
        <v>36</v>
      </c>
      <c r="X5" s="108" t="s">
        <v>37</v>
      </c>
      <c r="Y5" s="152" t="s">
        <v>27</v>
      </c>
      <c r="Z5" s="151"/>
      <c r="AA5" s="43" t="s">
        <v>109</v>
      </c>
      <c r="AB5" s="43" t="s">
        <v>32</v>
      </c>
      <c r="AC5" s="43" t="s">
        <v>33</v>
      </c>
      <c r="AD5" s="43" t="s">
        <v>34</v>
      </c>
      <c r="AE5" s="43" t="s">
        <v>35</v>
      </c>
      <c r="AF5" s="43" t="s">
        <v>36</v>
      </c>
      <c r="AG5" s="108" t="s">
        <v>37</v>
      </c>
      <c r="AH5" s="43" t="s">
        <v>109</v>
      </c>
      <c r="AI5" s="43" t="s">
        <v>32</v>
      </c>
      <c r="AJ5" s="43" t="s">
        <v>33</v>
      </c>
      <c r="AK5" s="43" t="s">
        <v>34</v>
      </c>
      <c r="AL5" s="43" t="s">
        <v>35</v>
      </c>
      <c r="AM5" s="43" t="s">
        <v>36</v>
      </c>
      <c r="AN5" s="108" t="s">
        <v>37</v>
      </c>
      <c r="AO5" s="43" t="s">
        <v>109</v>
      </c>
      <c r="AP5" s="43" t="s">
        <v>32</v>
      </c>
      <c r="AQ5" s="43" t="s">
        <v>33</v>
      </c>
      <c r="AR5" s="43" t="s">
        <v>34</v>
      </c>
      <c r="AS5" s="43" t="s">
        <v>35</v>
      </c>
      <c r="AT5" s="43" t="s">
        <v>36</v>
      </c>
      <c r="AU5" s="108" t="s">
        <v>37</v>
      </c>
    </row>
    <row r="6" spans="1:47" x14ac:dyDescent="0.3">
      <c r="A6" s="32"/>
      <c r="B6" s="138" t="s">
        <v>30</v>
      </c>
      <c r="C6" s="139"/>
      <c r="D6" s="144">
        <f>'L4'!$D$8</f>
        <v>42917</v>
      </c>
      <c r="E6" s="143"/>
      <c r="F6" s="144">
        <f>D6</f>
        <v>42917</v>
      </c>
      <c r="G6" s="145"/>
      <c r="H6" s="47"/>
      <c r="I6" s="47" t="s">
        <v>103</v>
      </c>
      <c r="J6" s="47" t="s">
        <v>104</v>
      </c>
      <c r="K6" s="47" t="s">
        <v>105</v>
      </c>
      <c r="L6" s="47" t="s">
        <v>105</v>
      </c>
      <c r="M6" s="47" t="s">
        <v>105</v>
      </c>
      <c r="N6" s="47" t="s">
        <v>106</v>
      </c>
      <c r="O6" s="53" t="s">
        <v>105</v>
      </c>
      <c r="P6" s="142"/>
      <c r="Q6" s="143"/>
      <c r="R6" s="47" t="s">
        <v>103</v>
      </c>
      <c r="S6" s="47" t="s">
        <v>104</v>
      </c>
      <c r="T6" s="47" t="s">
        <v>105</v>
      </c>
      <c r="U6" s="47" t="s">
        <v>105</v>
      </c>
      <c r="V6" s="47" t="s">
        <v>105</v>
      </c>
      <c r="W6" s="47" t="s">
        <v>106</v>
      </c>
      <c r="X6" s="53" t="s">
        <v>105</v>
      </c>
      <c r="Y6" s="142"/>
      <c r="Z6" s="143"/>
      <c r="AA6" s="47" t="s">
        <v>103</v>
      </c>
      <c r="AB6" s="47" t="s">
        <v>104</v>
      </c>
      <c r="AC6" s="47" t="s">
        <v>105</v>
      </c>
      <c r="AD6" s="47" t="s">
        <v>105</v>
      </c>
      <c r="AE6" s="47" t="s">
        <v>105</v>
      </c>
      <c r="AF6" s="47" t="s">
        <v>106</v>
      </c>
      <c r="AG6" s="53" t="s">
        <v>105</v>
      </c>
      <c r="AH6" s="47" t="s">
        <v>103</v>
      </c>
      <c r="AI6" s="47" t="s">
        <v>104</v>
      </c>
      <c r="AJ6" s="47" t="s">
        <v>105</v>
      </c>
      <c r="AK6" s="47" t="s">
        <v>105</v>
      </c>
      <c r="AL6" s="47" t="s">
        <v>105</v>
      </c>
      <c r="AM6" s="47" t="s">
        <v>106</v>
      </c>
      <c r="AN6" s="53" t="s">
        <v>105</v>
      </c>
      <c r="AO6" s="47" t="s">
        <v>103</v>
      </c>
      <c r="AP6" s="47" t="s">
        <v>104</v>
      </c>
      <c r="AQ6" s="47" t="s">
        <v>105</v>
      </c>
      <c r="AR6" s="47" t="s">
        <v>105</v>
      </c>
      <c r="AS6" s="47" t="s">
        <v>105</v>
      </c>
      <c r="AT6" s="47" t="s">
        <v>106</v>
      </c>
      <c r="AU6" s="53" t="s">
        <v>105</v>
      </c>
    </row>
    <row r="7" spans="1:47" x14ac:dyDescent="0.3">
      <c r="A7" s="32"/>
      <c r="B7" s="134"/>
      <c r="C7" s="135"/>
      <c r="D7" s="136"/>
      <c r="E7" s="137"/>
      <c r="F7" s="136"/>
      <c r="G7" s="137"/>
      <c r="H7" s="44"/>
      <c r="I7" s="44"/>
      <c r="J7" s="44"/>
      <c r="K7" s="44"/>
      <c r="L7" s="44"/>
      <c r="M7" s="44"/>
      <c r="N7" s="44"/>
      <c r="O7" s="78"/>
      <c r="P7" s="136"/>
      <c r="Q7" s="137"/>
      <c r="R7" s="44"/>
      <c r="S7" s="44"/>
      <c r="T7" s="44"/>
      <c r="U7" s="44"/>
      <c r="V7" s="44"/>
      <c r="W7" s="44"/>
      <c r="X7" s="78"/>
      <c r="Y7" s="136"/>
      <c r="Z7" s="137"/>
      <c r="AA7" s="77"/>
      <c r="AB7" s="44"/>
      <c r="AC7" s="44"/>
      <c r="AD7" s="44"/>
      <c r="AE7" s="44"/>
      <c r="AF7" s="44"/>
      <c r="AG7" s="78"/>
      <c r="AH7" s="83"/>
      <c r="AI7" s="84"/>
      <c r="AJ7" s="84"/>
      <c r="AK7" s="84"/>
      <c r="AL7" s="84"/>
      <c r="AM7" s="84"/>
      <c r="AN7" s="85"/>
      <c r="AO7" s="83"/>
      <c r="AP7" s="84"/>
      <c r="AQ7" s="84"/>
      <c r="AR7" s="84"/>
      <c r="AS7" s="84"/>
      <c r="AT7" s="84"/>
      <c r="AU7" s="85"/>
    </row>
    <row r="8" spans="1:47" x14ac:dyDescent="0.3">
      <c r="A8" s="32">
        <v>0</v>
      </c>
      <c r="B8" s="125">
        <v>41706.69</v>
      </c>
      <c r="C8" s="126"/>
      <c r="D8" s="125">
        <f t="shared" ref="D8:D35" si="0">B8*$O$2</f>
        <v>55031.977455</v>
      </c>
      <c r="E8" s="127">
        <f t="shared" ref="E8:E35" si="1">D8/40.3399</f>
        <v>1364.2070866561394</v>
      </c>
      <c r="F8" s="125">
        <f t="shared" ref="F8:F35" si="2">B8/12*$O$2</f>
        <v>4585.9981212499997</v>
      </c>
      <c r="G8" s="127">
        <f t="shared" ref="G8:G35" si="3">F8/40.3399</f>
        <v>113.68392388801162</v>
      </c>
      <c r="H8" s="45">
        <f>'L4'!$H$10</f>
        <v>1674.41</v>
      </c>
      <c r="I8" s="45">
        <f>GEW!$E$12+($F8-GEW!$E$12)*SUM(Fasering!$D$5)</f>
        <v>1786.2247433333332</v>
      </c>
      <c r="J8" s="45">
        <f>GEW!$E$12+($F8-GEW!$E$12)*SUM(Fasering!$D$5:$D$6)</f>
        <v>2510.1444861699438</v>
      </c>
      <c r="K8" s="45">
        <f>GEW!$E$12+($F8-GEW!$E$12)*SUM(Fasering!$D$5:$D$7)</f>
        <v>2925.5019588954447</v>
      </c>
      <c r="L8" s="45">
        <f>GEW!$E$12+($F8-GEW!$E$12)*SUM(Fasering!$D$5:$D$8)</f>
        <v>3340.8594316209455</v>
      </c>
      <c r="M8" s="45">
        <f>GEW!$E$12+($F8-GEW!$E$12)*SUM(Fasering!$D$5:$D$9)</f>
        <v>3756.2169043464464</v>
      </c>
      <c r="N8" s="45">
        <f>GEW!$E$12+($F8-GEW!$E$12)*SUM(Fasering!$D$5:$D$10)</f>
        <v>4170.6406485244988</v>
      </c>
      <c r="O8" s="75">
        <f>GEW!$E$12+($F8-GEW!$E$12)*SUM(Fasering!$D$5:$D$11)</f>
        <v>4585.9981212499997</v>
      </c>
      <c r="P8" s="125">
        <f t="shared" ref="P8:P35" si="4">((B8&lt;19968.2)*913.03+(B8&gt;19968.2)*(B8&lt;20424.71)*(20424.71-B8+456.51)+(B8&gt;20424.71)*(B8&lt;22659.62)*456.51+(B8&gt;22659.62)*(B8&lt;23116.13)*(23116.13-B8))/12*$O$2</f>
        <v>0</v>
      </c>
      <c r="Q8" s="127">
        <f t="shared" ref="Q8:Q35" si="5">P8/40.3399</f>
        <v>0</v>
      </c>
      <c r="R8" s="45">
        <f>$P8*SUM(Fasering!$D$5)</f>
        <v>0</v>
      </c>
      <c r="S8" s="45">
        <f>$P8*SUM(Fasering!$D$5:$D$6)</f>
        <v>0</v>
      </c>
      <c r="T8" s="45">
        <f>$P8*SUM(Fasering!$D$5:$D$7)</f>
        <v>0</v>
      </c>
      <c r="U8" s="45">
        <f>$P8*SUM(Fasering!$D$5:$D$8)</f>
        <v>0</v>
      </c>
      <c r="V8" s="45">
        <f>$P8*SUM(Fasering!$D$5:$D$9)</f>
        <v>0</v>
      </c>
      <c r="W8" s="45">
        <f>$P8*SUM(Fasering!$D$5:$D$10)</f>
        <v>0</v>
      </c>
      <c r="X8" s="75">
        <f>$P8*SUM(Fasering!$D$5:$D$11)</f>
        <v>0</v>
      </c>
      <c r="Y8" s="125">
        <f t="shared" ref="Y8:Y35" si="6">((B8&lt;19968.2)*456.51+(B8&gt;19968.2)*(B8&lt;20196.46)*(20196.46-B8+228.26)+(B8&gt;20196.46)*(B8&lt;22659.62)*228.26+(B8&gt;22659.62)*(B8&lt;22887.88)*(22887.88-B8))/12*$O$2</f>
        <v>0</v>
      </c>
      <c r="Z8" s="127">
        <f t="shared" ref="Z8:Z35" si="7">Y8/40.3399</f>
        <v>0</v>
      </c>
      <c r="AA8" s="74">
        <f>$Y8*SUM(Fasering!$D$5)</f>
        <v>0</v>
      </c>
      <c r="AB8" s="45">
        <f>$Y8*SUM(Fasering!$D$5:$D$6)</f>
        <v>0</v>
      </c>
      <c r="AC8" s="45">
        <f>$Y8*SUM(Fasering!$D$5:$D$7)</f>
        <v>0</v>
      </c>
      <c r="AD8" s="45">
        <f>$Y8*SUM(Fasering!$D$5:$D$8)</f>
        <v>0</v>
      </c>
      <c r="AE8" s="45">
        <f>$Y8*SUM(Fasering!$D$5:$D$9)</f>
        <v>0</v>
      </c>
      <c r="AF8" s="45">
        <f>$Y8*SUM(Fasering!$D$5:$D$10)</f>
        <v>0</v>
      </c>
      <c r="AG8" s="75">
        <f>$Y8*SUM(Fasering!$D$5:$D$11)</f>
        <v>0</v>
      </c>
      <c r="AH8" s="5">
        <f>($AK$2+(I8+R8)*12*7.57%)*SUM(Fasering!$D$5)</f>
        <v>0</v>
      </c>
      <c r="AI8" s="9">
        <f>($AK$2+(J8+S8)*12*7.57%)*SUM(Fasering!$D$5:$D$6)</f>
        <v>622.96403346149464</v>
      </c>
      <c r="AJ8" s="9">
        <f>($AK$2+(K8+T8)*12*7.57%)*SUM(Fasering!$D$5:$D$7)</f>
        <v>1133.931376198545</v>
      </c>
      <c r="AK8" s="9">
        <f>($AK$2+(L8+U8)*12*7.57%)*SUM(Fasering!$D$5:$D$8)</f>
        <v>1756.8498016506476</v>
      </c>
      <c r="AL8" s="9">
        <f>($AK$2+(M8+V8)*12*7.57%)*SUM(Fasering!$D$5:$D$9)</f>
        <v>2491.7193098178022</v>
      </c>
      <c r="AM8" s="9">
        <f>($AK$2+(N8+W8)*12*7.57%)*SUM(Fasering!$D$5:$D$10)</f>
        <v>3336.5106871140229</v>
      </c>
      <c r="AN8" s="86">
        <f>($AK$2+(O8+X8)*12*7.57%)*SUM(Fasering!$D$5:$D$11)</f>
        <v>4295.0306933434995</v>
      </c>
      <c r="AO8" s="5">
        <f>($AK$2+(I8+AA8)*12*7.57%)*SUM(Fasering!$D$5)</f>
        <v>0</v>
      </c>
      <c r="AP8" s="9">
        <f>($AK$2+(J8+AB8)*12*7.57%)*SUM(Fasering!$D$5:$D$6)</f>
        <v>622.96403346149464</v>
      </c>
      <c r="AQ8" s="9">
        <f>($AK$2+(K8+AC8)*12*7.57%)*SUM(Fasering!$D$5:$D$7)</f>
        <v>1133.931376198545</v>
      </c>
      <c r="AR8" s="9">
        <f>($AK$2+(L8+AD8)*12*7.57%)*SUM(Fasering!$D$5:$D$8)</f>
        <v>1756.8498016506476</v>
      </c>
      <c r="AS8" s="9">
        <f>($AK$2+(M8+AE8)*12*7.57%)*SUM(Fasering!$D$5:$D$9)</f>
        <v>2491.7193098178022</v>
      </c>
      <c r="AT8" s="9">
        <f>($AK$2+(N8+AF8)*12*7.57%)*SUM(Fasering!$D$5:$D$10)</f>
        <v>3336.5106871140229</v>
      </c>
      <c r="AU8" s="86">
        <f>($AK$2+(O8+AG8)*12*7.57%)*SUM(Fasering!$D$5:$D$11)</f>
        <v>4295.0306933434995</v>
      </c>
    </row>
    <row r="9" spans="1:47" x14ac:dyDescent="0.3">
      <c r="A9" s="32">
        <f t="shared" ref="A9:A35" si="8">+A8+1</f>
        <v>1</v>
      </c>
      <c r="B9" s="125">
        <v>41706.69</v>
      </c>
      <c r="C9" s="126"/>
      <c r="D9" s="125">
        <f t="shared" si="0"/>
        <v>55031.977455</v>
      </c>
      <c r="E9" s="127">
        <f t="shared" si="1"/>
        <v>1364.2070866561394</v>
      </c>
      <c r="F9" s="125">
        <f t="shared" si="2"/>
        <v>4585.9981212499997</v>
      </c>
      <c r="G9" s="127">
        <f t="shared" si="3"/>
        <v>113.68392388801162</v>
      </c>
      <c r="H9" s="45">
        <f>'L4'!$H$10</f>
        <v>1674.41</v>
      </c>
      <c r="I9" s="45">
        <f>GEW!$E$12+($F9-GEW!$E$12)*SUM(Fasering!$D$5)</f>
        <v>1786.2247433333332</v>
      </c>
      <c r="J9" s="45">
        <f>GEW!$E$12+($F9-GEW!$E$12)*SUM(Fasering!$D$5:$D$6)</f>
        <v>2510.1444861699438</v>
      </c>
      <c r="K9" s="45">
        <f>GEW!$E$12+($F9-GEW!$E$12)*SUM(Fasering!$D$5:$D$7)</f>
        <v>2925.5019588954447</v>
      </c>
      <c r="L9" s="45">
        <f>GEW!$E$12+($F9-GEW!$E$12)*SUM(Fasering!$D$5:$D$8)</f>
        <v>3340.8594316209455</v>
      </c>
      <c r="M9" s="45">
        <f>GEW!$E$12+($F9-GEW!$E$12)*SUM(Fasering!$D$5:$D$9)</f>
        <v>3756.2169043464464</v>
      </c>
      <c r="N9" s="45">
        <f>GEW!$E$12+($F9-GEW!$E$12)*SUM(Fasering!$D$5:$D$10)</f>
        <v>4170.6406485244988</v>
      </c>
      <c r="O9" s="75">
        <f>GEW!$E$12+($F9-GEW!$E$12)*SUM(Fasering!$D$5:$D$11)</f>
        <v>4585.9981212499997</v>
      </c>
      <c r="P9" s="125">
        <f t="shared" si="4"/>
        <v>0</v>
      </c>
      <c r="Q9" s="127">
        <f t="shared" si="5"/>
        <v>0</v>
      </c>
      <c r="R9" s="45">
        <f>$P9*SUM(Fasering!$D$5)</f>
        <v>0</v>
      </c>
      <c r="S9" s="45">
        <f>$P9*SUM(Fasering!$D$5:$D$6)</f>
        <v>0</v>
      </c>
      <c r="T9" s="45">
        <f>$P9*SUM(Fasering!$D$5:$D$7)</f>
        <v>0</v>
      </c>
      <c r="U9" s="45">
        <f>$P9*SUM(Fasering!$D$5:$D$8)</f>
        <v>0</v>
      </c>
      <c r="V9" s="45">
        <f>$P9*SUM(Fasering!$D$5:$D$9)</f>
        <v>0</v>
      </c>
      <c r="W9" s="45">
        <f>$P9*SUM(Fasering!$D$5:$D$10)</f>
        <v>0</v>
      </c>
      <c r="X9" s="75">
        <f>$P9*SUM(Fasering!$D$5:$D$11)</f>
        <v>0</v>
      </c>
      <c r="Y9" s="125">
        <f t="shared" si="6"/>
        <v>0</v>
      </c>
      <c r="Z9" s="127">
        <f t="shared" si="7"/>
        <v>0</v>
      </c>
      <c r="AA9" s="74">
        <f>$Y9*SUM(Fasering!$D$5)</f>
        <v>0</v>
      </c>
      <c r="AB9" s="45">
        <f>$Y9*SUM(Fasering!$D$5:$D$6)</f>
        <v>0</v>
      </c>
      <c r="AC9" s="45">
        <f>$Y9*SUM(Fasering!$D$5:$D$7)</f>
        <v>0</v>
      </c>
      <c r="AD9" s="45">
        <f>$Y9*SUM(Fasering!$D$5:$D$8)</f>
        <v>0</v>
      </c>
      <c r="AE9" s="45">
        <f>$Y9*SUM(Fasering!$D$5:$D$9)</f>
        <v>0</v>
      </c>
      <c r="AF9" s="45">
        <f>$Y9*SUM(Fasering!$D$5:$D$10)</f>
        <v>0</v>
      </c>
      <c r="AG9" s="75">
        <f>$Y9*SUM(Fasering!$D$5:$D$11)</f>
        <v>0</v>
      </c>
      <c r="AH9" s="5">
        <f>($AK$2+(I9+R9)*12*7.57%)*SUM(Fasering!$D$5)</f>
        <v>0</v>
      </c>
      <c r="AI9" s="9">
        <f>($AK$2+(J9+S9)*12*7.57%)*SUM(Fasering!$D$5:$D$6)</f>
        <v>622.96403346149464</v>
      </c>
      <c r="AJ9" s="9">
        <f>($AK$2+(K9+T9)*12*7.57%)*SUM(Fasering!$D$5:$D$7)</f>
        <v>1133.931376198545</v>
      </c>
      <c r="AK9" s="9">
        <f>($AK$2+(L9+U9)*12*7.57%)*SUM(Fasering!$D$5:$D$8)</f>
        <v>1756.8498016506476</v>
      </c>
      <c r="AL9" s="9">
        <f>($AK$2+(M9+V9)*12*7.57%)*SUM(Fasering!$D$5:$D$9)</f>
        <v>2491.7193098178022</v>
      </c>
      <c r="AM9" s="9">
        <f>($AK$2+(N9+W9)*12*7.57%)*SUM(Fasering!$D$5:$D$10)</f>
        <v>3336.5106871140229</v>
      </c>
      <c r="AN9" s="86">
        <f>($AK$2+(O9+X9)*12*7.57%)*SUM(Fasering!$D$5:$D$11)</f>
        <v>4295.0306933434995</v>
      </c>
      <c r="AO9" s="5">
        <f>($AK$2+(I9+AA9)*12*7.57%)*SUM(Fasering!$D$5)</f>
        <v>0</v>
      </c>
      <c r="AP9" s="9">
        <f>($AK$2+(J9+AB9)*12*7.57%)*SUM(Fasering!$D$5:$D$6)</f>
        <v>622.96403346149464</v>
      </c>
      <c r="AQ9" s="9">
        <f>($AK$2+(K9+AC9)*12*7.57%)*SUM(Fasering!$D$5:$D$7)</f>
        <v>1133.931376198545</v>
      </c>
      <c r="AR9" s="9">
        <f>($AK$2+(L9+AD9)*12*7.57%)*SUM(Fasering!$D$5:$D$8)</f>
        <v>1756.8498016506476</v>
      </c>
      <c r="AS9" s="9">
        <f>($AK$2+(M9+AE9)*12*7.57%)*SUM(Fasering!$D$5:$D$9)</f>
        <v>2491.7193098178022</v>
      </c>
      <c r="AT9" s="9">
        <f>($AK$2+(N9+AF9)*12*7.57%)*SUM(Fasering!$D$5:$D$10)</f>
        <v>3336.5106871140229</v>
      </c>
      <c r="AU9" s="86">
        <f>($AK$2+(O9+AG9)*12*7.57%)*SUM(Fasering!$D$5:$D$11)</f>
        <v>4295.0306933434995</v>
      </c>
    </row>
    <row r="10" spans="1:47" x14ac:dyDescent="0.3">
      <c r="A10" s="32">
        <f t="shared" si="8"/>
        <v>2</v>
      </c>
      <c r="B10" s="125">
        <v>43337.599999999999</v>
      </c>
      <c r="C10" s="126"/>
      <c r="D10" s="125">
        <f t="shared" si="0"/>
        <v>57183.963199999991</v>
      </c>
      <c r="E10" s="127">
        <f t="shared" si="1"/>
        <v>1417.5534198151208</v>
      </c>
      <c r="F10" s="125">
        <f t="shared" si="2"/>
        <v>4765.3302666666659</v>
      </c>
      <c r="G10" s="127">
        <f t="shared" si="3"/>
        <v>118.12945165126007</v>
      </c>
      <c r="H10" s="45">
        <f>'L4'!$H$10</f>
        <v>1674.41</v>
      </c>
      <c r="I10" s="45">
        <f>GEW!$E$12+($F10-GEW!$E$12)*SUM(Fasering!$D$5)</f>
        <v>1786.2247433333332</v>
      </c>
      <c r="J10" s="45">
        <f>GEW!$E$12+($F10-GEW!$E$12)*SUM(Fasering!$D$5:$D$6)</f>
        <v>2556.5132678779019</v>
      </c>
      <c r="K10" s="45">
        <f>GEW!$E$12+($F10-GEW!$E$12)*SUM(Fasering!$D$5:$D$7)</f>
        <v>2998.4753748520989</v>
      </c>
      <c r="L10" s="45">
        <f>GEW!$E$12+($F10-GEW!$E$12)*SUM(Fasering!$D$5:$D$8)</f>
        <v>3440.4374818262954</v>
      </c>
      <c r="M10" s="45">
        <f>GEW!$E$12+($F10-GEW!$E$12)*SUM(Fasering!$D$5:$D$9)</f>
        <v>3882.399588800492</v>
      </c>
      <c r="N10" s="45">
        <f>GEW!$E$12+($F10-GEW!$E$12)*SUM(Fasering!$D$5:$D$10)</f>
        <v>4323.3681596924689</v>
      </c>
      <c r="O10" s="75">
        <f>GEW!$E$12+($F10-GEW!$E$12)*SUM(Fasering!$D$5:$D$11)</f>
        <v>4765.3302666666659</v>
      </c>
      <c r="P10" s="125">
        <f t="shared" si="4"/>
        <v>0</v>
      </c>
      <c r="Q10" s="127">
        <f t="shared" si="5"/>
        <v>0</v>
      </c>
      <c r="R10" s="45">
        <f>$P10*SUM(Fasering!$D$5)</f>
        <v>0</v>
      </c>
      <c r="S10" s="45">
        <f>$P10*SUM(Fasering!$D$5:$D$6)</f>
        <v>0</v>
      </c>
      <c r="T10" s="45">
        <f>$P10*SUM(Fasering!$D$5:$D$7)</f>
        <v>0</v>
      </c>
      <c r="U10" s="45">
        <f>$P10*SUM(Fasering!$D$5:$D$8)</f>
        <v>0</v>
      </c>
      <c r="V10" s="45">
        <f>$P10*SUM(Fasering!$D$5:$D$9)</f>
        <v>0</v>
      </c>
      <c r="W10" s="45">
        <f>$P10*SUM(Fasering!$D$5:$D$10)</f>
        <v>0</v>
      </c>
      <c r="X10" s="75">
        <f>$P10*SUM(Fasering!$D$5:$D$11)</f>
        <v>0</v>
      </c>
      <c r="Y10" s="125">
        <f t="shared" si="6"/>
        <v>0</v>
      </c>
      <c r="Z10" s="127">
        <f t="shared" si="7"/>
        <v>0</v>
      </c>
      <c r="AA10" s="74">
        <f>$Y10*SUM(Fasering!$D$5)</f>
        <v>0</v>
      </c>
      <c r="AB10" s="45">
        <f>$Y10*SUM(Fasering!$D$5:$D$6)</f>
        <v>0</v>
      </c>
      <c r="AC10" s="45">
        <f>$Y10*SUM(Fasering!$D$5:$D$7)</f>
        <v>0</v>
      </c>
      <c r="AD10" s="45">
        <f>$Y10*SUM(Fasering!$D$5:$D$8)</f>
        <v>0</v>
      </c>
      <c r="AE10" s="45">
        <f>$Y10*SUM(Fasering!$D$5:$D$9)</f>
        <v>0</v>
      </c>
      <c r="AF10" s="45">
        <f>$Y10*SUM(Fasering!$D$5:$D$10)</f>
        <v>0</v>
      </c>
      <c r="AG10" s="75">
        <f>$Y10*SUM(Fasering!$D$5:$D$11)</f>
        <v>0</v>
      </c>
      <c r="AH10" s="5">
        <f>($AK$2+(I10+R10)*12*7.57%)*SUM(Fasering!$D$5)</f>
        <v>0</v>
      </c>
      <c r="AI10" s="9">
        <f>($AK$2+(J10+S10)*12*7.57%)*SUM(Fasering!$D$5:$D$6)</f>
        <v>633.85509851699692</v>
      </c>
      <c r="AJ10" s="9">
        <f>($AK$2+(K10+T10)*12*7.57%)*SUM(Fasering!$D$5:$D$7)</f>
        <v>1160.9055613607809</v>
      </c>
      <c r="AK10" s="9">
        <f>($AK$2+(L10+U10)*12*7.57%)*SUM(Fasering!$D$5:$D$8)</f>
        <v>1807.0778400951531</v>
      </c>
      <c r="AL10" s="9">
        <f>($AK$2+(M10+V10)*12*7.57%)*SUM(Fasering!$D$5:$D$9)</f>
        <v>2572.3719347201127</v>
      </c>
      <c r="AM10" s="9">
        <f>($AK$2+(N10+W10)*12*7.57%)*SUM(Fasering!$D$5:$D$10)</f>
        <v>3454.6660750952592</v>
      </c>
      <c r="AN10" s="86">
        <f>($AK$2+(O10+X10)*12*7.57%)*SUM(Fasering!$D$5:$D$11)</f>
        <v>4457.9360142399992</v>
      </c>
      <c r="AO10" s="5">
        <f>($AK$2+(I10+AA10)*12*7.57%)*SUM(Fasering!$D$5)</f>
        <v>0</v>
      </c>
      <c r="AP10" s="9">
        <f>($AK$2+(J10+AB10)*12*7.57%)*SUM(Fasering!$D$5:$D$6)</f>
        <v>633.85509851699692</v>
      </c>
      <c r="AQ10" s="9">
        <f>($AK$2+(K10+AC10)*12*7.57%)*SUM(Fasering!$D$5:$D$7)</f>
        <v>1160.9055613607809</v>
      </c>
      <c r="AR10" s="9">
        <f>($AK$2+(L10+AD10)*12*7.57%)*SUM(Fasering!$D$5:$D$8)</f>
        <v>1807.0778400951531</v>
      </c>
      <c r="AS10" s="9">
        <f>($AK$2+(M10+AE10)*12*7.57%)*SUM(Fasering!$D$5:$D$9)</f>
        <v>2572.3719347201127</v>
      </c>
      <c r="AT10" s="9">
        <f>($AK$2+(N10+AF10)*12*7.57%)*SUM(Fasering!$D$5:$D$10)</f>
        <v>3454.6660750952592</v>
      </c>
      <c r="AU10" s="86">
        <f>($AK$2+(O10+AG10)*12*7.57%)*SUM(Fasering!$D$5:$D$11)</f>
        <v>4457.9360142399992</v>
      </c>
    </row>
    <row r="11" spans="1:47" x14ac:dyDescent="0.3">
      <c r="A11" s="32">
        <f t="shared" si="8"/>
        <v>3</v>
      </c>
      <c r="B11" s="125">
        <v>43337.599999999999</v>
      </c>
      <c r="C11" s="126"/>
      <c r="D11" s="125">
        <f t="shared" si="0"/>
        <v>57183.963199999991</v>
      </c>
      <c r="E11" s="127">
        <f t="shared" si="1"/>
        <v>1417.5534198151208</v>
      </c>
      <c r="F11" s="125">
        <f t="shared" si="2"/>
        <v>4765.3302666666659</v>
      </c>
      <c r="G11" s="127">
        <f t="shared" si="3"/>
        <v>118.12945165126007</v>
      </c>
      <c r="H11" s="45">
        <f>'L4'!$H$10</f>
        <v>1674.41</v>
      </c>
      <c r="I11" s="45">
        <f>GEW!$E$12+($F11-GEW!$E$12)*SUM(Fasering!$D$5)</f>
        <v>1786.2247433333332</v>
      </c>
      <c r="J11" s="45">
        <f>GEW!$E$12+($F11-GEW!$E$12)*SUM(Fasering!$D$5:$D$6)</f>
        <v>2556.5132678779019</v>
      </c>
      <c r="K11" s="45">
        <f>GEW!$E$12+($F11-GEW!$E$12)*SUM(Fasering!$D$5:$D$7)</f>
        <v>2998.4753748520989</v>
      </c>
      <c r="L11" s="45">
        <f>GEW!$E$12+($F11-GEW!$E$12)*SUM(Fasering!$D$5:$D$8)</f>
        <v>3440.4374818262954</v>
      </c>
      <c r="M11" s="45">
        <f>GEW!$E$12+($F11-GEW!$E$12)*SUM(Fasering!$D$5:$D$9)</f>
        <v>3882.399588800492</v>
      </c>
      <c r="N11" s="45">
        <f>GEW!$E$12+($F11-GEW!$E$12)*SUM(Fasering!$D$5:$D$10)</f>
        <v>4323.3681596924689</v>
      </c>
      <c r="O11" s="75">
        <f>GEW!$E$12+($F11-GEW!$E$12)*SUM(Fasering!$D$5:$D$11)</f>
        <v>4765.3302666666659</v>
      </c>
      <c r="P11" s="125">
        <f t="shared" si="4"/>
        <v>0</v>
      </c>
      <c r="Q11" s="127">
        <f t="shared" si="5"/>
        <v>0</v>
      </c>
      <c r="R11" s="45">
        <f>$P11*SUM(Fasering!$D$5)</f>
        <v>0</v>
      </c>
      <c r="S11" s="45">
        <f>$P11*SUM(Fasering!$D$5:$D$6)</f>
        <v>0</v>
      </c>
      <c r="T11" s="45">
        <f>$P11*SUM(Fasering!$D$5:$D$7)</f>
        <v>0</v>
      </c>
      <c r="U11" s="45">
        <f>$P11*SUM(Fasering!$D$5:$D$8)</f>
        <v>0</v>
      </c>
      <c r="V11" s="45">
        <f>$P11*SUM(Fasering!$D$5:$D$9)</f>
        <v>0</v>
      </c>
      <c r="W11" s="45">
        <f>$P11*SUM(Fasering!$D$5:$D$10)</f>
        <v>0</v>
      </c>
      <c r="X11" s="75">
        <f>$P11*SUM(Fasering!$D$5:$D$11)</f>
        <v>0</v>
      </c>
      <c r="Y11" s="125">
        <f t="shared" si="6"/>
        <v>0</v>
      </c>
      <c r="Z11" s="127">
        <f t="shared" si="7"/>
        <v>0</v>
      </c>
      <c r="AA11" s="74">
        <f>$Y11*SUM(Fasering!$D$5)</f>
        <v>0</v>
      </c>
      <c r="AB11" s="45">
        <f>$Y11*SUM(Fasering!$D$5:$D$6)</f>
        <v>0</v>
      </c>
      <c r="AC11" s="45">
        <f>$Y11*SUM(Fasering!$D$5:$D$7)</f>
        <v>0</v>
      </c>
      <c r="AD11" s="45">
        <f>$Y11*SUM(Fasering!$D$5:$D$8)</f>
        <v>0</v>
      </c>
      <c r="AE11" s="45">
        <f>$Y11*SUM(Fasering!$D$5:$D$9)</f>
        <v>0</v>
      </c>
      <c r="AF11" s="45">
        <f>$Y11*SUM(Fasering!$D$5:$D$10)</f>
        <v>0</v>
      </c>
      <c r="AG11" s="75">
        <f>$Y11*SUM(Fasering!$D$5:$D$11)</f>
        <v>0</v>
      </c>
      <c r="AH11" s="5">
        <f>($AK$2+(I11+R11)*12*7.57%)*SUM(Fasering!$D$5)</f>
        <v>0</v>
      </c>
      <c r="AI11" s="9">
        <f>($AK$2+(J11+S11)*12*7.57%)*SUM(Fasering!$D$5:$D$6)</f>
        <v>633.85509851699692</v>
      </c>
      <c r="AJ11" s="9">
        <f>($AK$2+(K11+T11)*12*7.57%)*SUM(Fasering!$D$5:$D$7)</f>
        <v>1160.9055613607809</v>
      </c>
      <c r="AK11" s="9">
        <f>($AK$2+(L11+U11)*12*7.57%)*SUM(Fasering!$D$5:$D$8)</f>
        <v>1807.0778400951531</v>
      </c>
      <c r="AL11" s="9">
        <f>($AK$2+(M11+V11)*12*7.57%)*SUM(Fasering!$D$5:$D$9)</f>
        <v>2572.3719347201127</v>
      </c>
      <c r="AM11" s="9">
        <f>($AK$2+(N11+W11)*12*7.57%)*SUM(Fasering!$D$5:$D$10)</f>
        <v>3454.6660750952592</v>
      </c>
      <c r="AN11" s="86">
        <f>($AK$2+(O11+X11)*12*7.57%)*SUM(Fasering!$D$5:$D$11)</f>
        <v>4457.9360142399992</v>
      </c>
      <c r="AO11" s="5">
        <f>($AK$2+(I11+AA11)*12*7.57%)*SUM(Fasering!$D$5)</f>
        <v>0</v>
      </c>
      <c r="AP11" s="9">
        <f>($AK$2+(J11+AB11)*12*7.57%)*SUM(Fasering!$D$5:$D$6)</f>
        <v>633.85509851699692</v>
      </c>
      <c r="AQ11" s="9">
        <f>($AK$2+(K11+AC11)*12*7.57%)*SUM(Fasering!$D$5:$D$7)</f>
        <v>1160.9055613607809</v>
      </c>
      <c r="AR11" s="9">
        <f>($AK$2+(L11+AD11)*12*7.57%)*SUM(Fasering!$D$5:$D$8)</f>
        <v>1807.0778400951531</v>
      </c>
      <c r="AS11" s="9">
        <f>($AK$2+(M11+AE11)*12*7.57%)*SUM(Fasering!$D$5:$D$9)</f>
        <v>2572.3719347201127</v>
      </c>
      <c r="AT11" s="9">
        <f>($AK$2+(N11+AF11)*12*7.57%)*SUM(Fasering!$D$5:$D$10)</f>
        <v>3454.6660750952592</v>
      </c>
      <c r="AU11" s="86">
        <f>($AK$2+(O11+AG11)*12*7.57%)*SUM(Fasering!$D$5:$D$11)</f>
        <v>4457.9360142399992</v>
      </c>
    </row>
    <row r="12" spans="1:47" x14ac:dyDescent="0.3">
      <c r="A12" s="32">
        <f t="shared" si="8"/>
        <v>4</v>
      </c>
      <c r="B12" s="125">
        <v>44968.51</v>
      </c>
      <c r="C12" s="126"/>
      <c r="D12" s="125">
        <f t="shared" si="0"/>
        <v>59335.948944999996</v>
      </c>
      <c r="E12" s="127">
        <f t="shared" si="1"/>
        <v>1470.8997529741025</v>
      </c>
      <c r="F12" s="125">
        <f t="shared" si="2"/>
        <v>4944.662412083333</v>
      </c>
      <c r="G12" s="127">
        <f t="shared" si="3"/>
        <v>122.57497941450853</v>
      </c>
      <c r="H12" s="45">
        <f>'L4'!$H$10</f>
        <v>1674.41</v>
      </c>
      <c r="I12" s="45">
        <f>GEW!$E$12+($F12-GEW!$E$12)*SUM(Fasering!$D$5)</f>
        <v>1786.2247433333332</v>
      </c>
      <c r="J12" s="45">
        <f>GEW!$E$12+($F12-GEW!$E$12)*SUM(Fasering!$D$5:$D$6)</f>
        <v>2602.8820495858604</v>
      </c>
      <c r="K12" s="45">
        <f>GEW!$E$12+($F12-GEW!$E$12)*SUM(Fasering!$D$5:$D$7)</f>
        <v>3071.4487908087531</v>
      </c>
      <c r="L12" s="45">
        <f>GEW!$E$12+($F12-GEW!$E$12)*SUM(Fasering!$D$5:$D$8)</f>
        <v>3540.0155320316458</v>
      </c>
      <c r="M12" s="45">
        <f>GEW!$E$12+($F12-GEW!$E$12)*SUM(Fasering!$D$5:$D$9)</f>
        <v>4008.5822732545384</v>
      </c>
      <c r="N12" s="45">
        <f>GEW!$E$12+($F12-GEW!$E$12)*SUM(Fasering!$D$5:$D$10)</f>
        <v>4476.0956708604408</v>
      </c>
      <c r="O12" s="75">
        <f>GEW!$E$12+($F12-GEW!$E$12)*SUM(Fasering!$D$5:$D$11)</f>
        <v>4944.662412083333</v>
      </c>
      <c r="P12" s="125">
        <f t="shared" si="4"/>
        <v>0</v>
      </c>
      <c r="Q12" s="127">
        <f t="shared" si="5"/>
        <v>0</v>
      </c>
      <c r="R12" s="45">
        <f>$P12*SUM(Fasering!$D$5)</f>
        <v>0</v>
      </c>
      <c r="S12" s="45">
        <f>$P12*SUM(Fasering!$D$5:$D$6)</f>
        <v>0</v>
      </c>
      <c r="T12" s="45">
        <f>$P12*SUM(Fasering!$D$5:$D$7)</f>
        <v>0</v>
      </c>
      <c r="U12" s="45">
        <f>$P12*SUM(Fasering!$D$5:$D$8)</f>
        <v>0</v>
      </c>
      <c r="V12" s="45">
        <f>$P12*SUM(Fasering!$D$5:$D$9)</f>
        <v>0</v>
      </c>
      <c r="W12" s="45">
        <f>$P12*SUM(Fasering!$D$5:$D$10)</f>
        <v>0</v>
      </c>
      <c r="X12" s="75">
        <f>$P12*SUM(Fasering!$D$5:$D$11)</f>
        <v>0</v>
      </c>
      <c r="Y12" s="125">
        <f t="shared" si="6"/>
        <v>0</v>
      </c>
      <c r="Z12" s="127">
        <f t="shared" si="7"/>
        <v>0</v>
      </c>
      <c r="AA12" s="74">
        <f>$Y12*SUM(Fasering!$D$5)</f>
        <v>0</v>
      </c>
      <c r="AB12" s="45">
        <f>$Y12*SUM(Fasering!$D$5:$D$6)</f>
        <v>0</v>
      </c>
      <c r="AC12" s="45">
        <f>$Y12*SUM(Fasering!$D$5:$D$7)</f>
        <v>0</v>
      </c>
      <c r="AD12" s="45">
        <f>$Y12*SUM(Fasering!$D$5:$D$8)</f>
        <v>0</v>
      </c>
      <c r="AE12" s="45">
        <f>$Y12*SUM(Fasering!$D$5:$D$9)</f>
        <v>0</v>
      </c>
      <c r="AF12" s="45">
        <f>$Y12*SUM(Fasering!$D$5:$D$10)</f>
        <v>0</v>
      </c>
      <c r="AG12" s="75">
        <f>$Y12*SUM(Fasering!$D$5:$D$11)</f>
        <v>0</v>
      </c>
      <c r="AH12" s="5">
        <f>($AK$2+(I12+R12)*12*7.57%)*SUM(Fasering!$D$5)</f>
        <v>0</v>
      </c>
      <c r="AI12" s="9">
        <f>($AK$2+(J12+S12)*12*7.57%)*SUM(Fasering!$D$5:$D$6)</f>
        <v>644.74616357249943</v>
      </c>
      <c r="AJ12" s="9">
        <f>($AK$2+(K12+T12)*12*7.57%)*SUM(Fasering!$D$5:$D$7)</f>
        <v>1187.879746523017</v>
      </c>
      <c r="AK12" s="9">
        <f>($AK$2+(L12+U12)*12*7.57%)*SUM(Fasering!$D$5:$D$8)</f>
        <v>1857.3058785396584</v>
      </c>
      <c r="AL12" s="9">
        <f>($AK$2+(M12+V12)*12*7.57%)*SUM(Fasering!$D$5:$D$9)</f>
        <v>2653.0245596224231</v>
      </c>
      <c r="AM12" s="9">
        <f>($AK$2+(N12+W12)*12*7.57%)*SUM(Fasering!$D$5:$D$10)</f>
        <v>3572.8214630764974</v>
      </c>
      <c r="AN12" s="86">
        <f>($AK$2+(O12+X12)*12*7.57%)*SUM(Fasering!$D$5:$D$11)</f>
        <v>4620.8413351364998</v>
      </c>
      <c r="AO12" s="5">
        <f>($AK$2+(I12+AA12)*12*7.57%)*SUM(Fasering!$D$5)</f>
        <v>0</v>
      </c>
      <c r="AP12" s="9">
        <f>($AK$2+(J12+AB12)*12*7.57%)*SUM(Fasering!$D$5:$D$6)</f>
        <v>644.74616357249943</v>
      </c>
      <c r="AQ12" s="9">
        <f>($AK$2+(K12+AC12)*12*7.57%)*SUM(Fasering!$D$5:$D$7)</f>
        <v>1187.879746523017</v>
      </c>
      <c r="AR12" s="9">
        <f>($AK$2+(L12+AD12)*12*7.57%)*SUM(Fasering!$D$5:$D$8)</f>
        <v>1857.3058785396584</v>
      </c>
      <c r="AS12" s="9">
        <f>($AK$2+(M12+AE12)*12*7.57%)*SUM(Fasering!$D$5:$D$9)</f>
        <v>2653.0245596224231</v>
      </c>
      <c r="AT12" s="9">
        <f>($AK$2+(N12+AF12)*12*7.57%)*SUM(Fasering!$D$5:$D$10)</f>
        <v>3572.8214630764974</v>
      </c>
      <c r="AU12" s="86">
        <f>($AK$2+(O12+AG12)*12*7.57%)*SUM(Fasering!$D$5:$D$11)</f>
        <v>4620.8413351364998</v>
      </c>
    </row>
    <row r="13" spans="1:47" x14ac:dyDescent="0.3">
      <c r="A13" s="32">
        <f t="shared" si="8"/>
        <v>5</v>
      </c>
      <c r="B13" s="125">
        <v>44968.51</v>
      </c>
      <c r="C13" s="126"/>
      <c r="D13" s="125">
        <f t="shared" si="0"/>
        <v>59335.948944999996</v>
      </c>
      <c r="E13" s="127">
        <f t="shared" si="1"/>
        <v>1470.8997529741025</v>
      </c>
      <c r="F13" s="125">
        <f t="shared" si="2"/>
        <v>4944.662412083333</v>
      </c>
      <c r="G13" s="127">
        <f t="shared" si="3"/>
        <v>122.57497941450853</v>
      </c>
      <c r="H13" s="45">
        <f>'L4'!$H$10</f>
        <v>1674.41</v>
      </c>
      <c r="I13" s="45">
        <f>GEW!$E$12+($F13-GEW!$E$12)*SUM(Fasering!$D$5)</f>
        <v>1786.2247433333332</v>
      </c>
      <c r="J13" s="45">
        <f>GEW!$E$12+($F13-GEW!$E$12)*SUM(Fasering!$D$5:$D$6)</f>
        <v>2602.8820495858604</v>
      </c>
      <c r="K13" s="45">
        <f>GEW!$E$12+($F13-GEW!$E$12)*SUM(Fasering!$D$5:$D$7)</f>
        <v>3071.4487908087531</v>
      </c>
      <c r="L13" s="45">
        <f>GEW!$E$12+($F13-GEW!$E$12)*SUM(Fasering!$D$5:$D$8)</f>
        <v>3540.0155320316458</v>
      </c>
      <c r="M13" s="45">
        <f>GEW!$E$12+($F13-GEW!$E$12)*SUM(Fasering!$D$5:$D$9)</f>
        <v>4008.5822732545384</v>
      </c>
      <c r="N13" s="45">
        <f>GEW!$E$12+($F13-GEW!$E$12)*SUM(Fasering!$D$5:$D$10)</f>
        <v>4476.0956708604408</v>
      </c>
      <c r="O13" s="75">
        <f>GEW!$E$12+($F13-GEW!$E$12)*SUM(Fasering!$D$5:$D$11)</f>
        <v>4944.662412083333</v>
      </c>
      <c r="P13" s="125">
        <f t="shared" si="4"/>
        <v>0</v>
      </c>
      <c r="Q13" s="127">
        <f t="shared" si="5"/>
        <v>0</v>
      </c>
      <c r="R13" s="45">
        <f>$P13*SUM(Fasering!$D$5)</f>
        <v>0</v>
      </c>
      <c r="S13" s="45">
        <f>$P13*SUM(Fasering!$D$5:$D$6)</f>
        <v>0</v>
      </c>
      <c r="T13" s="45">
        <f>$P13*SUM(Fasering!$D$5:$D$7)</f>
        <v>0</v>
      </c>
      <c r="U13" s="45">
        <f>$P13*SUM(Fasering!$D$5:$D$8)</f>
        <v>0</v>
      </c>
      <c r="V13" s="45">
        <f>$P13*SUM(Fasering!$D$5:$D$9)</f>
        <v>0</v>
      </c>
      <c r="W13" s="45">
        <f>$P13*SUM(Fasering!$D$5:$D$10)</f>
        <v>0</v>
      </c>
      <c r="X13" s="75">
        <f>$P13*SUM(Fasering!$D$5:$D$11)</f>
        <v>0</v>
      </c>
      <c r="Y13" s="125">
        <f t="shared" si="6"/>
        <v>0</v>
      </c>
      <c r="Z13" s="127">
        <f t="shared" si="7"/>
        <v>0</v>
      </c>
      <c r="AA13" s="74">
        <f>$Y13*SUM(Fasering!$D$5)</f>
        <v>0</v>
      </c>
      <c r="AB13" s="45">
        <f>$Y13*SUM(Fasering!$D$5:$D$6)</f>
        <v>0</v>
      </c>
      <c r="AC13" s="45">
        <f>$Y13*SUM(Fasering!$D$5:$D$7)</f>
        <v>0</v>
      </c>
      <c r="AD13" s="45">
        <f>$Y13*SUM(Fasering!$D$5:$D$8)</f>
        <v>0</v>
      </c>
      <c r="AE13" s="45">
        <f>$Y13*SUM(Fasering!$D$5:$D$9)</f>
        <v>0</v>
      </c>
      <c r="AF13" s="45">
        <f>$Y13*SUM(Fasering!$D$5:$D$10)</f>
        <v>0</v>
      </c>
      <c r="AG13" s="75">
        <f>$Y13*SUM(Fasering!$D$5:$D$11)</f>
        <v>0</v>
      </c>
      <c r="AH13" s="5">
        <f>($AK$2+(I13+R13)*12*7.57%)*SUM(Fasering!$D$5)</f>
        <v>0</v>
      </c>
      <c r="AI13" s="9">
        <f>($AK$2+(J13+S13)*12*7.57%)*SUM(Fasering!$D$5:$D$6)</f>
        <v>644.74616357249943</v>
      </c>
      <c r="AJ13" s="9">
        <f>($AK$2+(K13+T13)*12*7.57%)*SUM(Fasering!$D$5:$D$7)</f>
        <v>1187.879746523017</v>
      </c>
      <c r="AK13" s="9">
        <f>($AK$2+(L13+U13)*12*7.57%)*SUM(Fasering!$D$5:$D$8)</f>
        <v>1857.3058785396584</v>
      </c>
      <c r="AL13" s="9">
        <f>($AK$2+(M13+V13)*12*7.57%)*SUM(Fasering!$D$5:$D$9)</f>
        <v>2653.0245596224231</v>
      </c>
      <c r="AM13" s="9">
        <f>($AK$2+(N13+W13)*12*7.57%)*SUM(Fasering!$D$5:$D$10)</f>
        <v>3572.8214630764974</v>
      </c>
      <c r="AN13" s="86">
        <f>($AK$2+(O13+X13)*12*7.57%)*SUM(Fasering!$D$5:$D$11)</f>
        <v>4620.8413351364998</v>
      </c>
      <c r="AO13" s="5">
        <f>($AK$2+(I13+AA13)*12*7.57%)*SUM(Fasering!$D$5)</f>
        <v>0</v>
      </c>
      <c r="AP13" s="9">
        <f>($AK$2+(J13+AB13)*12*7.57%)*SUM(Fasering!$D$5:$D$6)</f>
        <v>644.74616357249943</v>
      </c>
      <c r="AQ13" s="9">
        <f>($AK$2+(K13+AC13)*12*7.57%)*SUM(Fasering!$D$5:$D$7)</f>
        <v>1187.879746523017</v>
      </c>
      <c r="AR13" s="9">
        <f>($AK$2+(L13+AD13)*12*7.57%)*SUM(Fasering!$D$5:$D$8)</f>
        <v>1857.3058785396584</v>
      </c>
      <c r="AS13" s="9">
        <f>($AK$2+(M13+AE13)*12*7.57%)*SUM(Fasering!$D$5:$D$9)</f>
        <v>2653.0245596224231</v>
      </c>
      <c r="AT13" s="9">
        <f>($AK$2+(N13+AF13)*12*7.57%)*SUM(Fasering!$D$5:$D$10)</f>
        <v>3572.8214630764974</v>
      </c>
      <c r="AU13" s="86">
        <f>($AK$2+(O13+AG13)*12*7.57%)*SUM(Fasering!$D$5:$D$11)</f>
        <v>4620.8413351364998</v>
      </c>
    </row>
    <row r="14" spans="1:47" x14ac:dyDescent="0.3">
      <c r="A14" s="32">
        <f t="shared" si="8"/>
        <v>6</v>
      </c>
      <c r="B14" s="125">
        <v>46599.03</v>
      </c>
      <c r="C14" s="126"/>
      <c r="D14" s="125">
        <f t="shared" si="0"/>
        <v>61487.420084999991</v>
      </c>
      <c r="E14" s="127">
        <f t="shared" si="1"/>
        <v>1524.2333294083523</v>
      </c>
      <c r="F14" s="125">
        <f t="shared" si="2"/>
        <v>5123.9516737499998</v>
      </c>
      <c r="G14" s="127">
        <f t="shared" si="3"/>
        <v>127.01944411736271</v>
      </c>
      <c r="H14" s="45">
        <f>'L4'!$H$10</f>
        <v>1674.41</v>
      </c>
      <c r="I14" s="45">
        <f>GEW!$E$12+($F14-GEW!$E$12)*SUM(Fasering!$D$5)</f>
        <v>1786.2247433333332</v>
      </c>
      <c r="J14" s="45">
        <f>GEW!$E$12+($F14-GEW!$E$12)*SUM(Fasering!$D$5:$D$6)</f>
        <v>2649.2397431130694</v>
      </c>
      <c r="K14" s="45">
        <f>GEW!$E$12+($F14-GEW!$E$12)*SUM(Fasering!$D$5:$D$7)</f>
        <v>3144.4047566104491</v>
      </c>
      <c r="L14" s="45">
        <f>GEW!$E$12+($F14-GEW!$E$12)*SUM(Fasering!$D$5:$D$8)</f>
        <v>3639.5697701078288</v>
      </c>
      <c r="M14" s="45">
        <f>GEW!$E$12+($F14-GEW!$E$12)*SUM(Fasering!$D$5:$D$9)</f>
        <v>4134.7347836052086</v>
      </c>
      <c r="N14" s="45">
        <f>GEW!$E$12+($F14-GEW!$E$12)*SUM(Fasering!$D$5:$D$10)</f>
        <v>4628.786660252621</v>
      </c>
      <c r="O14" s="75">
        <f>GEW!$E$12+($F14-GEW!$E$12)*SUM(Fasering!$D$5:$D$11)</f>
        <v>5123.9516737499998</v>
      </c>
      <c r="P14" s="125">
        <f t="shared" si="4"/>
        <v>0</v>
      </c>
      <c r="Q14" s="127">
        <f t="shared" si="5"/>
        <v>0</v>
      </c>
      <c r="R14" s="45">
        <f>$P14*SUM(Fasering!$D$5)</f>
        <v>0</v>
      </c>
      <c r="S14" s="45">
        <f>$P14*SUM(Fasering!$D$5:$D$6)</f>
        <v>0</v>
      </c>
      <c r="T14" s="45">
        <f>$P14*SUM(Fasering!$D$5:$D$7)</f>
        <v>0</v>
      </c>
      <c r="U14" s="45">
        <f>$P14*SUM(Fasering!$D$5:$D$8)</f>
        <v>0</v>
      </c>
      <c r="V14" s="45">
        <f>$P14*SUM(Fasering!$D$5:$D$9)</f>
        <v>0</v>
      </c>
      <c r="W14" s="45">
        <f>$P14*SUM(Fasering!$D$5:$D$10)</f>
        <v>0</v>
      </c>
      <c r="X14" s="75">
        <f>$P14*SUM(Fasering!$D$5:$D$11)</f>
        <v>0</v>
      </c>
      <c r="Y14" s="125">
        <f t="shared" si="6"/>
        <v>0</v>
      </c>
      <c r="Z14" s="127">
        <f t="shared" si="7"/>
        <v>0</v>
      </c>
      <c r="AA14" s="74">
        <f>$Y14*SUM(Fasering!$D$5)</f>
        <v>0</v>
      </c>
      <c r="AB14" s="45">
        <f>$Y14*SUM(Fasering!$D$5:$D$6)</f>
        <v>0</v>
      </c>
      <c r="AC14" s="45">
        <f>$Y14*SUM(Fasering!$D$5:$D$7)</f>
        <v>0</v>
      </c>
      <c r="AD14" s="45">
        <f>$Y14*SUM(Fasering!$D$5:$D$8)</f>
        <v>0</v>
      </c>
      <c r="AE14" s="45">
        <f>$Y14*SUM(Fasering!$D$5:$D$9)</f>
        <v>0</v>
      </c>
      <c r="AF14" s="45">
        <f>$Y14*SUM(Fasering!$D$5:$D$10)</f>
        <v>0</v>
      </c>
      <c r="AG14" s="75">
        <f>$Y14*SUM(Fasering!$D$5:$D$11)</f>
        <v>0</v>
      </c>
      <c r="AH14" s="5">
        <f>($AK$2+(I14+R14)*12*7.57%)*SUM(Fasering!$D$5)</f>
        <v>0</v>
      </c>
      <c r="AI14" s="9">
        <f>($AK$2+(J14+S14)*12*7.57%)*SUM(Fasering!$D$5:$D$6)</f>
        <v>655.63462424433158</v>
      </c>
      <c r="AJ14" s="9">
        <f>($AK$2+(K14+T14)*12*7.57%)*SUM(Fasering!$D$5:$D$7)</f>
        <v>1214.8474813402229</v>
      </c>
      <c r="AK14" s="9">
        <f>($AK$2+(L14+U14)*12*7.57%)*SUM(Fasering!$D$5:$D$8)</f>
        <v>1907.5219059381877</v>
      </c>
      <c r="AL14" s="9">
        <f>($AK$2+(M14+V14)*12*7.57%)*SUM(Fasering!$D$5:$D$9)</f>
        <v>2733.6578980382255</v>
      </c>
      <c r="AM14" s="9">
        <f>($AK$2+(N14+W14)*12*7.57%)*SUM(Fasering!$D$5:$D$10)</f>
        <v>3690.9485965241843</v>
      </c>
      <c r="AN14" s="86">
        <f>($AK$2+(O14+X14)*12*7.57%)*SUM(Fasering!$D$5:$D$11)</f>
        <v>4783.7077004345001</v>
      </c>
      <c r="AO14" s="5">
        <f>($AK$2+(I14+AA14)*12*7.57%)*SUM(Fasering!$D$5)</f>
        <v>0</v>
      </c>
      <c r="AP14" s="9">
        <f>($AK$2+(J14+AB14)*12*7.57%)*SUM(Fasering!$D$5:$D$6)</f>
        <v>655.63462424433158</v>
      </c>
      <c r="AQ14" s="9">
        <f>($AK$2+(K14+AC14)*12*7.57%)*SUM(Fasering!$D$5:$D$7)</f>
        <v>1214.8474813402229</v>
      </c>
      <c r="AR14" s="9">
        <f>($AK$2+(L14+AD14)*12*7.57%)*SUM(Fasering!$D$5:$D$8)</f>
        <v>1907.5219059381877</v>
      </c>
      <c r="AS14" s="9">
        <f>($AK$2+(M14+AE14)*12*7.57%)*SUM(Fasering!$D$5:$D$9)</f>
        <v>2733.6578980382255</v>
      </c>
      <c r="AT14" s="9">
        <f>($AK$2+(N14+AF14)*12*7.57%)*SUM(Fasering!$D$5:$D$10)</f>
        <v>3690.9485965241843</v>
      </c>
      <c r="AU14" s="86">
        <f>($AK$2+(O14+AG14)*12*7.57%)*SUM(Fasering!$D$5:$D$11)</f>
        <v>4783.7077004345001</v>
      </c>
    </row>
    <row r="15" spans="1:47" x14ac:dyDescent="0.3">
      <c r="A15" s="32">
        <f t="shared" si="8"/>
        <v>7</v>
      </c>
      <c r="B15" s="125">
        <v>46599.03</v>
      </c>
      <c r="C15" s="126"/>
      <c r="D15" s="125">
        <f t="shared" si="0"/>
        <v>61487.420084999991</v>
      </c>
      <c r="E15" s="127">
        <f t="shared" si="1"/>
        <v>1524.2333294083523</v>
      </c>
      <c r="F15" s="125">
        <f t="shared" si="2"/>
        <v>5123.9516737499998</v>
      </c>
      <c r="G15" s="127">
        <f t="shared" si="3"/>
        <v>127.01944411736271</v>
      </c>
      <c r="H15" s="45">
        <f>'L4'!$H$10</f>
        <v>1674.41</v>
      </c>
      <c r="I15" s="45">
        <f>GEW!$E$12+($F15-GEW!$E$12)*SUM(Fasering!$D$5)</f>
        <v>1786.2247433333332</v>
      </c>
      <c r="J15" s="45">
        <f>GEW!$E$12+($F15-GEW!$E$12)*SUM(Fasering!$D$5:$D$6)</f>
        <v>2649.2397431130694</v>
      </c>
      <c r="K15" s="45">
        <f>GEW!$E$12+($F15-GEW!$E$12)*SUM(Fasering!$D$5:$D$7)</f>
        <v>3144.4047566104491</v>
      </c>
      <c r="L15" s="45">
        <f>GEW!$E$12+($F15-GEW!$E$12)*SUM(Fasering!$D$5:$D$8)</f>
        <v>3639.5697701078288</v>
      </c>
      <c r="M15" s="45">
        <f>GEW!$E$12+($F15-GEW!$E$12)*SUM(Fasering!$D$5:$D$9)</f>
        <v>4134.7347836052086</v>
      </c>
      <c r="N15" s="45">
        <f>GEW!$E$12+($F15-GEW!$E$12)*SUM(Fasering!$D$5:$D$10)</f>
        <v>4628.786660252621</v>
      </c>
      <c r="O15" s="75">
        <f>GEW!$E$12+($F15-GEW!$E$12)*SUM(Fasering!$D$5:$D$11)</f>
        <v>5123.9516737499998</v>
      </c>
      <c r="P15" s="125">
        <f t="shared" si="4"/>
        <v>0</v>
      </c>
      <c r="Q15" s="127">
        <f t="shared" si="5"/>
        <v>0</v>
      </c>
      <c r="R15" s="45">
        <f>$P15*SUM(Fasering!$D$5)</f>
        <v>0</v>
      </c>
      <c r="S15" s="45">
        <f>$P15*SUM(Fasering!$D$5:$D$6)</f>
        <v>0</v>
      </c>
      <c r="T15" s="45">
        <f>$P15*SUM(Fasering!$D$5:$D$7)</f>
        <v>0</v>
      </c>
      <c r="U15" s="45">
        <f>$P15*SUM(Fasering!$D$5:$D$8)</f>
        <v>0</v>
      </c>
      <c r="V15" s="45">
        <f>$P15*SUM(Fasering!$D$5:$D$9)</f>
        <v>0</v>
      </c>
      <c r="W15" s="45">
        <f>$P15*SUM(Fasering!$D$5:$D$10)</f>
        <v>0</v>
      </c>
      <c r="X15" s="75">
        <f>$P15*SUM(Fasering!$D$5:$D$11)</f>
        <v>0</v>
      </c>
      <c r="Y15" s="125">
        <f t="shared" si="6"/>
        <v>0</v>
      </c>
      <c r="Z15" s="127">
        <f t="shared" si="7"/>
        <v>0</v>
      </c>
      <c r="AA15" s="74">
        <f>$Y15*SUM(Fasering!$D$5)</f>
        <v>0</v>
      </c>
      <c r="AB15" s="45">
        <f>$Y15*SUM(Fasering!$D$5:$D$6)</f>
        <v>0</v>
      </c>
      <c r="AC15" s="45">
        <f>$Y15*SUM(Fasering!$D$5:$D$7)</f>
        <v>0</v>
      </c>
      <c r="AD15" s="45">
        <f>$Y15*SUM(Fasering!$D$5:$D$8)</f>
        <v>0</v>
      </c>
      <c r="AE15" s="45">
        <f>$Y15*SUM(Fasering!$D$5:$D$9)</f>
        <v>0</v>
      </c>
      <c r="AF15" s="45">
        <f>$Y15*SUM(Fasering!$D$5:$D$10)</f>
        <v>0</v>
      </c>
      <c r="AG15" s="75">
        <f>$Y15*SUM(Fasering!$D$5:$D$11)</f>
        <v>0</v>
      </c>
      <c r="AH15" s="5">
        <f>($AK$2+(I15+R15)*12*7.57%)*SUM(Fasering!$D$5)</f>
        <v>0</v>
      </c>
      <c r="AI15" s="9">
        <f>($AK$2+(J15+S15)*12*7.57%)*SUM(Fasering!$D$5:$D$6)</f>
        <v>655.63462424433158</v>
      </c>
      <c r="AJ15" s="9">
        <f>($AK$2+(K15+T15)*12*7.57%)*SUM(Fasering!$D$5:$D$7)</f>
        <v>1214.8474813402229</v>
      </c>
      <c r="AK15" s="9">
        <f>($AK$2+(L15+U15)*12*7.57%)*SUM(Fasering!$D$5:$D$8)</f>
        <v>1907.5219059381877</v>
      </c>
      <c r="AL15" s="9">
        <f>($AK$2+(M15+V15)*12*7.57%)*SUM(Fasering!$D$5:$D$9)</f>
        <v>2733.6578980382255</v>
      </c>
      <c r="AM15" s="9">
        <f>($AK$2+(N15+W15)*12*7.57%)*SUM(Fasering!$D$5:$D$10)</f>
        <v>3690.9485965241843</v>
      </c>
      <c r="AN15" s="86">
        <f>($AK$2+(O15+X15)*12*7.57%)*SUM(Fasering!$D$5:$D$11)</f>
        <v>4783.7077004345001</v>
      </c>
      <c r="AO15" s="5">
        <f>($AK$2+(I15+AA15)*12*7.57%)*SUM(Fasering!$D$5)</f>
        <v>0</v>
      </c>
      <c r="AP15" s="9">
        <f>($AK$2+(J15+AB15)*12*7.57%)*SUM(Fasering!$D$5:$D$6)</f>
        <v>655.63462424433158</v>
      </c>
      <c r="AQ15" s="9">
        <f>($AK$2+(K15+AC15)*12*7.57%)*SUM(Fasering!$D$5:$D$7)</f>
        <v>1214.8474813402229</v>
      </c>
      <c r="AR15" s="9">
        <f>($AK$2+(L15+AD15)*12*7.57%)*SUM(Fasering!$D$5:$D$8)</f>
        <v>1907.5219059381877</v>
      </c>
      <c r="AS15" s="9">
        <f>($AK$2+(M15+AE15)*12*7.57%)*SUM(Fasering!$D$5:$D$9)</f>
        <v>2733.6578980382255</v>
      </c>
      <c r="AT15" s="9">
        <f>($AK$2+(N15+AF15)*12*7.57%)*SUM(Fasering!$D$5:$D$10)</f>
        <v>3690.9485965241843</v>
      </c>
      <c r="AU15" s="86">
        <f>($AK$2+(O15+AG15)*12*7.57%)*SUM(Fasering!$D$5:$D$11)</f>
        <v>4783.7077004345001</v>
      </c>
    </row>
    <row r="16" spans="1:47" x14ac:dyDescent="0.3">
      <c r="A16" s="32">
        <f t="shared" si="8"/>
        <v>8</v>
      </c>
      <c r="B16" s="125">
        <v>48229.94</v>
      </c>
      <c r="C16" s="126"/>
      <c r="D16" s="125">
        <f t="shared" si="0"/>
        <v>63639.405829999996</v>
      </c>
      <c r="E16" s="127">
        <f t="shared" si="1"/>
        <v>1577.579662567334</v>
      </c>
      <c r="F16" s="125">
        <f t="shared" si="2"/>
        <v>5303.2838191666669</v>
      </c>
      <c r="G16" s="127">
        <f t="shared" si="3"/>
        <v>131.46497188061119</v>
      </c>
      <c r="H16" s="45">
        <f>'L4'!$H$10</f>
        <v>1674.41</v>
      </c>
      <c r="I16" s="45">
        <f>GEW!$E$12+($F16-GEW!$E$12)*SUM(Fasering!$D$5)</f>
        <v>1786.2247433333332</v>
      </c>
      <c r="J16" s="45">
        <f>GEW!$E$12+($F16-GEW!$E$12)*SUM(Fasering!$D$5:$D$6)</f>
        <v>2695.6085248210279</v>
      </c>
      <c r="K16" s="45">
        <f>GEW!$E$12+($F16-GEW!$E$12)*SUM(Fasering!$D$5:$D$7)</f>
        <v>3217.3781725671033</v>
      </c>
      <c r="L16" s="45">
        <f>GEW!$E$12+($F16-GEW!$E$12)*SUM(Fasering!$D$5:$D$8)</f>
        <v>3739.1478203131792</v>
      </c>
      <c r="M16" s="45">
        <f>GEW!$E$12+($F16-GEW!$E$12)*SUM(Fasering!$D$5:$D$9)</f>
        <v>4260.917468059255</v>
      </c>
      <c r="N16" s="45">
        <f>GEW!$E$12+($F16-GEW!$E$12)*SUM(Fasering!$D$5:$D$10)</f>
        <v>4781.5141714205911</v>
      </c>
      <c r="O16" s="75">
        <f>GEW!$E$12+($F16-GEW!$E$12)*SUM(Fasering!$D$5:$D$11)</f>
        <v>5303.2838191666669</v>
      </c>
      <c r="P16" s="125">
        <f t="shared" si="4"/>
        <v>0</v>
      </c>
      <c r="Q16" s="127">
        <f t="shared" si="5"/>
        <v>0</v>
      </c>
      <c r="R16" s="45">
        <f>$P16*SUM(Fasering!$D$5)</f>
        <v>0</v>
      </c>
      <c r="S16" s="45">
        <f>$P16*SUM(Fasering!$D$5:$D$6)</f>
        <v>0</v>
      </c>
      <c r="T16" s="45">
        <f>$P16*SUM(Fasering!$D$5:$D$7)</f>
        <v>0</v>
      </c>
      <c r="U16" s="45">
        <f>$P16*SUM(Fasering!$D$5:$D$8)</f>
        <v>0</v>
      </c>
      <c r="V16" s="45">
        <f>$P16*SUM(Fasering!$D$5:$D$9)</f>
        <v>0</v>
      </c>
      <c r="W16" s="45">
        <f>$P16*SUM(Fasering!$D$5:$D$10)</f>
        <v>0</v>
      </c>
      <c r="X16" s="75">
        <f>$P16*SUM(Fasering!$D$5:$D$11)</f>
        <v>0</v>
      </c>
      <c r="Y16" s="125">
        <f t="shared" si="6"/>
        <v>0</v>
      </c>
      <c r="Z16" s="127">
        <f t="shared" si="7"/>
        <v>0</v>
      </c>
      <c r="AA16" s="74">
        <f>$Y16*SUM(Fasering!$D$5)</f>
        <v>0</v>
      </c>
      <c r="AB16" s="45">
        <f>$Y16*SUM(Fasering!$D$5:$D$6)</f>
        <v>0</v>
      </c>
      <c r="AC16" s="45">
        <f>$Y16*SUM(Fasering!$D$5:$D$7)</f>
        <v>0</v>
      </c>
      <c r="AD16" s="45">
        <f>$Y16*SUM(Fasering!$D$5:$D$8)</f>
        <v>0</v>
      </c>
      <c r="AE16" s="45">
        <f>$Y16*SUM(Fasering!$D$5:$D$9)</f>
        <v>0</v>
      </c>
      <c r="AF16" s="45">
        <f>$Y16*SUM(Fasering!$D$5:$D$10)</f>
        <v>0</v>
      </c>
      <c r="AG16" s="75">
        <f>$Y16*SUM(Fasering!$D$5:$D$11)</f>
        <v>0</v>
      </c>
      <c r="AH16" s="5">
        <f>($AK$2+(I16+R16)*12*7.57%)*SUM(Fasering!$D$5)</f>
        <v>0</v>
      </c>
      <c r="AI16" s="9">
        <f>($AK$2+(J16+S16)*12*7.57%)*SUM(Fasering!$D$5:$D$6)</f>
        <v>666.52568929983408</v>
      </c>
      <c r="AJ16" s="9">
        <f>($AK$2+(K16+T16)*12*7.57%)*SUM(Fasering!$D$5:$D$7)</f>
        <v>1241.821666502459</v>
      </c>
      <c r="AK16" s="9">
        <f>($AK$2+(L16+U16)*12*7.57%)*SUM(Fasering!$D$5:$D$8)</f>
        <v>1957.749944382693</v>
      </c>
      <c r="AL16" s="9">
        <f>($AK$2+(M16+V16)*12*7.57%)*SUM(Fasering!$D$5:$D$9)</f>
        <v>2814.3105229405364</v>
      </c>
      <c r="AM16" s="9">
        <f>($AK$2+(N16+W16)*12*7.57%)*SUM(Fasering!$D$5:$D$10)</f>
        <v>3809.1039845054211</v>
      </c>
      <c r="AN16" s="86">
        <f>($AK$2+(O16+X16)*12*7.57%)*SUM(Fasering!$D$5:$D$11)</f>
        <v>4946.6130213309998</v>
      </c>
      <c r="AO16" s="5">
        <f>($AK$2+(I16+AA16)*12*7.57%)*SUM(Fasering!$D$5)</f>
        <v>0</v>
      </c>
      <c r="AP16" s="9">
        <f>($AK$2+(J16+AB16)*12*7.57%)*SUM(Fasering!$D$5:$D$6)</f>
        <v>666.52568929983408</v>
      </c>
      <c r="AQ16" s="9">
        <f>($AK$2+(K16+AC16)*12*7.57%)*SUM(Fasering!$D$5:$D$7)</f>
        <v>1241.821666502459</v>
      </c>
      <c r="AR16" s="9">
        <f>($AK$2+(L16+AD16)*12*7.57%)*SUM(Fasering!$D$5:$D$8)</f>
        <v>1957.749944382693</v>
      </c>
      <c r="AS16" s="9">
        <f>($AK$2+(M16+AE16)*12*7.57%)*SUM(Fasering!$D$5:$D$9)</f>
        <v>2814.3105229405364</v>
      </c>
      <c r="AT16" s="9">
        <f>($AK$2+(N16+AF16)*12*7.57%)*SUM(Fasering!$D$5:$D$10)</f>
        <v>3809.1039845054211</v>
      </c>
      <c r="AU16" s="86">
        <f>($AK$2+(O16+AG16)*12*7.57%)*SUM(Fasering!$D$5:$D$11)</f>
        <v>4946.6130213309998</v>
      </c>
    </row>
    <row r="17" spans="1:47" x14ac:dyDescent="0.3">
      <c r="A17" s="32">
        <f t="shared" si="8"/>
        <v>9</v>
      </c>
      <c r="B17" s="125">
        <v>48229.94</v>
      </c>
      <c r="C17" s="126"/>
      <c r="D17" s="125">
        <f t="shared" si="0"/>
        <v>63639.405829999996</v>
      </c>
      <c r="E17" s="127">
        <f t="shared" si="1"/>
        <v>1577.579662567334</v>
      </c>
      <c r="F17" s="125">
        <f t="shared" si="2"/>
        <v>5303.2838191666669</v>
      </c>
      <c r="G17" s="127">
        <f t="shared" si="3"/>
        <v>131.46497188061119</v>
      </c>
      <c r="H17" s="45">
        <f>'L4'!$H$10</f>
        <v>1674.41</v>
      </c>
      <c r="I17" s="45">
        <f>GEW!$E$12+($F17-GEW!$E$12)*SUM(Fasering!$D$5)</f>
        <v>1786.2247433333332</v>
      </c>
      <c r="J17" s="45">
        <f>GEW!$E$12+($F17-GEW!$E$12)*SUM(Fasering!$D$5:$D$6)</f>
        <v>2695.6085248210279</v>
      </c>
      <c r="K17" s="45">
        <f>GEW!$E$12+($F17-GEW!$E$12)*SUM(Fasering!$D$5:$D$7)</f>
        <v>3217.3781725671033</v>
      </c>
      <c r="L17" s="45">
        <f>GEW!$E$12+($F17-GEW!$E$12)*SUM(Fasering!$D$5:$D$8)</f>
        <v>3739.1478203131792</v>
      </c>
      <c r="M17" s="45">
        <f>GEW!$E$12+($F17-GEW!$E$12)*SUM(Fasering!$D$5:$D$9)</f>
        <v>4260.917468059255</v>
      </c>
      <c r="N17" s="45">
        <f>GEW!$E$12+($F17-GEW!$E$12)*SUM(Fasering!$D$5:$D$10)</f>
        <v>4781.5141714205911</v>
      </c>
      <c r="O17" s="75">
        <f>GEW!$E$12+($F17-GEW!$E$12)*SUM(Fasering!$D$5:$D$11)</f>
        <v>5303.2838191666669</v>
      </c>
      <c r="P17" s="125">
        <f t="shared" si="4"/>
        <v>0</v>
      </c>
      <c r="Q17" s="127">
        <f t="shared" si="5"/>
        <v>0</v>
      </c>
      <c r="R17" s="45">
        <f>$P17*SUM(Fasering!$D$5)</f>
        <v>0</v>
      </c>
      <c r="S17" s="45">
        <f>$P17*SUM(Fasering!$D$5:$D$6)</f>
        <v>0</v>
      </c>
      <c r="T17" s="45">
        <f>$P17*SUM(Fasering!$D$5:$D$7)</f>
        <v>0</v>
      </c>
      <c r="U17" s="45">
        <f>$P17*SUM(Fasering!$D$5:$D$8)</f>
        <v>0</v>
      </c>
      <c r="V17" s="45">
        <f>$P17*SUM(Fasering!$D$5:$D$9)</f>
        <v>0</v>
      </c>
      <c r="W17" s="45">
        <f>$P17*SUM(Fasering!$D$5:$D$10)</f>
        <v>0</v>
      </c>
      <c r="X17" s="75">
        <f>$P17*SUM(Fasering!$D$5:$D$11)</f>
        <v>0</v>
      </c>
      <c r="Y17" s="125">
        <f t="shared" si="6"/>
        <v>0</v>
      </c>
      <c r="Z17" s="127">
        <f t="shared" si="7"/>
        <v>0</v>
      </c>
      <c r="AA17" s="74">
        <f>$Y17*SUM(Fasering!$D$5)</f>
        <v>0</v>
      </c>
      <c r="AB17" s="45">
        <f>$Y17*SUM(Fasering!$D$5:$D$6)</f>
        <v>0</v>
      </c>
      <c r="AC17" s="45">
        <f>$Y17*SUM(Fasering!$D$5:$D$7)</f>
        <v>0</v>
      </c>
      <c r="AD17" s="45">
        <f>$Y17*SUM(Fasering!$D$5:$D$8)</f>
        <v>0</v>
      </c>
      <c r="AE17" s="45">
        <f>$Y17*SUM(Fasering!$D$5:$D$9)</f>
        <v>0</v>
      </c>
      <c r="AF17" s="45">
        <f>$Y17*SUM(Fasering!$D$5:$D$10)</f>
        <v>0</v>
      </c>
      <c r="AG17" s="75">
        <f>$Y17*SUM(Fasering!$D$5:$D$11)</f>
        <v>0</v>
      </c>
      <c r="AH17" s="5">
        <f>($AK$2+(I17+R17)*12*7.57%)*SUM(Fasering!$D$5)</f>
        <v>0</v>
      </c>
      <c r="AI17" s="9">
        <f>($AK$2+(J17+S17)*12*7.57%)*SUM(Fasering!$D$5:$D$6)</f>
        <v>666.52568929983408</v>
      </c>
      <c r="AJ17" s="9">
        <f>($AK$2+(K17+T17)*12*7.57%)*SUM(Fasering!$D$5:$D$7)</f>
        <v>1241.821666502459</v>
      </c>
      <c r="AK17" s="9">
        <f>($AK$2+(L17+U17)*12*7.57%)*SUM(Fasering!$D$5:$D$8)</f>
        <v>1957.749944382693</v>
      </c>
      <c r="AL17" s="9">
        <f>($AK$2+(M17+V17)*12*7.57%)*SUM(Fasering!$D$5:$D$9)</f>
        <v>2814.3105229405364</v>
      </c>
      <c r="AM17" s="9">
        <f>($AK$2+(N17+W17)*12*7.57%)*SUM(Fasering!$D$5:$D$10)</f>
        <v>3809.1039845054211</v>
      </c>
      <c r="AN17" s="86">
        <f>($AK$2+(O17+X17)*12*7.57%)*SUM(Fasering!$D$5:$D$11)</f>
        <v>4946.6130213309998</v>
      </c>
      <c r="AO17" s="5">
        <f>($AK$2+(I17+AA17)*12*7.57%)*SUM(Fasering!$D$5)</f>
        <v>0</v>
      </c>
      <c r="AP17" s="9">
        <f>($AK$2+(J17+AB17)*12*7.57%)*SUM(Fasering!$D$5:$D$6)</f>
        <v>666.52568929983408</v>
      </c>
      <c r="AQ17" s="9">
        <f>($AK$2+(K17+AC17)*12*7.57%)*SUM(Fasering!$D$5:$D$7)</f>
        <v>1241.821666502459</v>
      </c>
      <c r="AR17" s="9">
        <f>($AK$2+(L17+AD17)*12*7.57%)*SUM(Fasering!$D$5:$D$8)</f>
        <v>1957.749944382693</v>
      </c>
      <c r="AS17" s="9">
        <f>($AK$2+(M17+AE17)*12*7.57%)*SUM(Fasering!$D$5:$D$9)</f>
        <v>2814.3105229405364</v>
      </c>
      <c r="AT17" s="9">
        <f>($AK$2+(N17+AF17)*12*7.57%)*SUM(Fasering!$D$5:$D$10)</f>
        <v>3809.1039845054211</v>
      </c>
      <c r="AU17" s="86">
        <f>($AK$2+(O17+AG17)*12*7.57%)*SUM(Fasering!$D$5:$D$11)</f>
        <v>4946.6130213309998</v>
      </c>
    </row>
    <row r="18" spans="1:47" x14ac:dyDescent="0.3">
      <c r="A18" s="32">
        <f t="shared" si="8"/>
        <v>10</v>
      </c>
      <c r="B18" s="125">
        <v>49860.85</v>
      </c>
      <c r="C18" s="126"/>
      <c r="D18" s="125">
        <f t="shared" si="0"/>
        <v>65791.391574999987</v>
      </c>
      <c r="E18" s="127">
        <f t="shared" si="1"/>
        <v>1630.9259957263153</v>
      </c>
      <c r="F18" s="125">
        <f t="shared" si="2"/>
        <v>5482.6159645833332</v>
      </c>
      <c r="G18" s="127">
        <f t="shared" si="3"/>
        <v>135.91049964385962</v>
      </c>
      <c r="H18" s="45">
        <f>'L4'!$H$10</f>
        <v>1674.41</v>
      </c>
      <c r="I18" s="45">
        <f>GEW!$E$12+($F18-GEW!$E$12)*SUM(Fasering!$D$5)</f>
        <v>1786.2247433333332</v>
      </c>
      <c r="J18" s="45">
        <f>GEW!$E$12+($F18-GEW!$E$12)*SUM(Fasering!$D$5:$D$6)</f>
        <v>2741.977306528986</v>
      </c>
      <c r="K18" s="45">
        <f>GEW!$E$12+($F18-GEW!$E$12)*SUM(Fasering!$D$5:$D$7)</f>
        <v>3290.3515885237575</v>
      </c>
      <c r="L18" s="45">
        <f>GEW!$E$12+($F18-GEW!$E$12)*SUM(Fasering!$D$5:$D$8)</f>
        <v>3838.7258705185286</v>
      </c>
      <c r="M18" s="45">
        <f>GEW!$E$12+($F18-GEW!$E$12)*SUM(Fasering!$D$5:$D$9)</f>
        <v>4387.1001525132997</v>
      </c>
      <c r="N18" s="45">
        <f>GEW!$E$12+($F18-GEW!$E$12)*SUM(Fasering!$D$5:$D$10)</f>
        <v>4934.2416825885621</v>
      </c>
      <c r="O18" s="75">
        <f>GEW!$E$12+($F18-GEW!$E$12)*SUM(Fasering!$D$5:$D$11)</f>
        <v>5482.6159645833332</v>
      </c>
      <c r="P18" s="125">
        <f t="shared" si="4"/>
        <v>0</v>
      </c>
      <c r="Q18" s="127">
        <f t="shared" si="5"/>
        <v>0</v>
      </c>
      <c r="R18" s="45">
        <f>$P18*SUM(Fasering!$D$5)</f>
        <v>0</v>
      </c>
      <c r="S18" s="45">
        <f>$P18*SUM(Fasering!$D$5:$D$6)</f>
        <v>0</v>
      </c>
      <c r="T18" s="45">
        <f>$P18*SUM(Fasering!$D$5:$D$7)</f>
        <v>0</v>
      </c>
      <c r="U18" s="45">
        <f>$P18*SUM(Fasering!$D$5:$D$8)</f>
        <v>0</v>
      </c>
      <c r="V18" s="45">
        <f>$P18*SUM(Fasering!$D$5:$D$9)</f>
        <v>0</v>
      </c>
      <c r="W18" s="45">
        <f>$P18*SUM(Fasering!$D$5:$D$10)</f>
        <v>0</v>
      </c>
      <c r="X18" s="75">
        <f>$P18*SUM(Fasering!$D$5:$D$11)</f>
        <v>0</v>
      </c>
      <c r="Y18" s="125">
        <f t="shared" si="6"/>
        <v>0</v>
      </c>
      <c r="Z18" s="127">
        <f t="shared" si="7"/>
        <v>0</v>
      </c>
      <c r="AA18" s="74">
        <f>$Y18*SUM(Fasering!$D$5)</f>
        <v>0</v>
      </c>
      <c r="AB18" s="45">
        <f>$Y18*SUM(Fasering!$D$5:$D$6)</f>
        <v>0</v>
      </c>
      <c r="AC18" s="45">
        <f>$Y18*SUM(Fasering!$D$5:$D$7)</f>
        <v>0</v>
      </c>
      <c r="AD18" s="45">
        <f>$Y18*SUM(Fasering!$D$5:$D$8)</f>
        <v>0</v>
      </c>
      <c r="AE18" s="45">
        <f>$Y18*SUM(Fasering!$D$5:$D$9)</f>
        <v>0</v>
      </c>
      <c r="AF18" s="45">
        <f>$Y18*SUM(Fasering!$D$5:$D$10)</f>
        <v>0</v>
      </c>
      <c r="AG18" s="75">
        <f>$Y18*SUM(Fasering!$D$5:$D$11)</f>
        <v>0</v>
      </c>
      <c r="AH18" s="5">
        <f>($AK$2+(I18+R18)*12*7.57%)*SUM(Fasering!$D$5)</f>
        <v>0</v>
      </c>
      <c r="AI18" s="9">
        <f>($AK$2+(J18+S18)*12*7.57%)*SUM(Fasering!$D$5:$D$6)</f>
        <v>677.41675435533637</v>
      </c>
      <c r="AJ18" s="9">
        <f>($AK$2+(K18+T18)*12*7.57%)*SUM(Fasering!$D$5:$D$7)</f>
        <v>1268.7958516646952</v>
      </c>
      <c r="AK18" s="9">
        <f>($AK$2+(L18+U18)*12*7.57%)*SUM(Fasering!$D$5:$D$8)</f>
        <v>2007.9779828271983</v>
      </c>
      <c r="AL18" s="9">
        <f>($AK$2+(M18+V18)*12*7.57%)*SUM(Fasering!$D$5:$D$9)</f>
        <v>2894.963147842846</v>
      </c>
      <c r="AM18" s="9">
        <f>($AK$2+(N18+W18)*12*7.57%)*SUM(Fasering!$D$5:$D$10)</f>
        <v>3927.2593724866579</v>
      </c>
      <c r="AN18" s="86">
        <f>($AK$2+(O18+X18)*12*7.57%)*SUM(Fasering!$D$5:$D$11)</f>
        <v>5109.5183422275004</v>
      </c>
      <c r="AO18" s="5">
        <f>($AK$2+(I18+AA18)*12*7.57%)*SUM(Fasering!$D$5)</f>
        <v>0</v>
      </c>
      <c r="AP18" s="9">
        <f>($AK$2+(J18+AB18)*12*7.57%)*SUM(Fasering!$D$5:$D$6)</f>
        <v>677.41675435533637</v>
      </c>
      <c r="AQ18" s="9">
        <f>($AK$2+(K18+AC18)*12*7.57%)*SUM(Fasering!$D$5:$D$7)</f>
        <v>1268.7958516646952</v>
      </c>
      <c r="AR18" s="9">
        <f>($AK$2+(L18+AD18)*12*7.57%)*SUM(Fasering!$D$5:$D$8)</f>
        <v>2007.9779828271983</v>
      </c>
      <c r="AS18" s="9">
        <f>($AK$2+(M18+AE18)*12*7.57%)*SUM(Fasering!$D$5:$D$9)</f>
        <v>2894.963147842846</v>
      </c>
      <c r="AT18" s="9">
        <f>($AK$2+(N18+AF18)*12*7.57%)*SUM(Fasering!$D$5:$D$10)</f>
        <v>3927.2593724866579</v>
      </c>
      <c r="AU18" s="86">
        <f>($AK$2+(O18+AG18)*12*7.57%)*SUM(Fasering!$D$5:$D$11)</f>
        <v>5109.5183422275004</v>
      </c>
    </row>
    <row r="19" spans="1:47" x14ac:dyDescent="0.3">
      <c r="A19" s="32">
        <f t="shared" si="8"/>
        <v>11</v>
      </c>
      <c r="B19" s="125">
        <v>49860.85</v>
      </c>
      <c r="C19" s="126"/>
      <c r="D19" s="125">
        <f t="shared" si="0"/>
        <v>65791.391574999987</v>
      </c>
      <c r="E19" s="127">
        <f t="shared" si="1"/>
        <v>1630.9259957263153</v>
      </c>
      <c r="F19" s="125">
        <f t="shared" si="2"/>
        <v>5482.6159645833332</v>
      </c>
      <c r="G19" s="127">
        <f t="shared" si="3"/>
        <v>135.91049964385962</v>
      </c>
      <c r="H19" s="45">
        <f>'L4'!$H$10</f>
        <v>1674.41</v>
      </c>
      <c r="I19" s="45">
        <f>GEW!$E$12+($F19-GEW!$E$12)*SUM(Fasering!$D$5)</f>
        <v>1786.2247433333332</v>
      </c>
      <c r="J19" s="45">
        <f>GEW!$E$12+($F19-GEW!$E$12)*SUM(Fasering!$D$5:$D$6)</f>
        <v>2741.977306528986</v>
      </c>
      <c r="K19" s="45">
        <f>GEW!$E$12+($F19-GEW!$E$12)*SUM(Fasering!$D$5:$D$7)</f>
        <v>3290.3515885237575</v>
      </c>
      <c r="L19" s="45">
        <f>GEW!$E$12+($F19-GEW!$E$12)*SUM(Fasering!$D$5:$D$8)</f>
        <v>3838.7258705185286</v>
      </c>
      <c r="M19" s="45">
        <f>GEW!$E$12+($F19-GEW!$E$12)*SUM(Fasering!$D$5:$D$9)</f>
        <v>4387.1001525132997</v>
      </c>
      <c r="N19" s="45">
        <f>GEW!$E$12+($F19-GEW!$E$12)*SUM(Fasering!$D$5:$D$10)</f>
        <v>4934.2416825885621</v>
      </c>
      <c r="O19" s="75">
        <f>GEW!$E$12+($F19-GEW!$E$12)*SUM(Fasering!$D$5:$D$11)</f>
        <v>5482.6159645833332</v>
      </c>
      <c r="P19" s="125">
        <f t="shared" si="4"/>
        <v>0</v>
      </c>
      <c r="Q19" s="127">
        <f t="shared" si="5"/>
        <v>0</v>
      </c>
      <c r="R19" s="45">
        <f>$P19*SUM(Fasering!$D$5)</f>
        <v>0</v>
      </c>
      <c r="S19" s="45">
        <f>$P19*SUM(Fasering!$D$5:$D$6)</f>
        <v>0</v>
      </c>
      <c r="T19" s="45">
        <f>$P19*SUM(Fasering!$D$5:$D$7)</f>
        <v>0</v>
      </c>
      <c r="U19" s="45">
        <f>$P19*SUM(Fasering!$D$5:$D$8)</f>
        <v>0</v>
      </c>
      <c r="V19" s="45">
        <f>$P19*SUM(Fasering!$D$5:$D$9)</f>
        <v>0</v>
      </c>
      <c r="W19" s="45">
        <f>$P19*SUM(Fasering!$D$5:$D$10)</f>
        <v>0</v>
      </c>
      <c r="X19" s="75">
        <f>$P19*SUM(Fasering!$D$5:$D$11)</f>
        <v>0</v>
      </c>
      <c r="Y19" s="125">
        <f t="shared" si="6"/>
        <v>0</v>
      </c>
      <c r="Z19" s="127">
        <f t="shared" si="7"/>
        <v>0</v>
      </c>
      <c r="AA19" s="74">
        <f>$Y19*SUM(Fasering!$D$5)</f>
        <v>0</v>
      </c>
      <c r="AB19" s="45">
        <f>$Y19*SUM(Fasering!$D$5:$D$6)</f>
        <v>0</v>
      </c>
      <c r="AC19" s="45">
        <f>$Y19*SUM(Fasering!$D$5:$D$7)</f>
        <v>0</v>
      </c>
      <c r="AD19" s="45">
        <f>$Y19*SUM(Fasering!$D$5:$D$8)</f>
        <v>0</v>
      </c>
      <c r="AE19" s="45">
        <f>$Y19*SUM(Fasering!$D$5:$D$9)</f>
        <v>0</v>
      </c>
      <c r="AF19" s="45">
        <f>$Y19*SUM(Fasering!$D$5:$D$10)</f>
        <v>0</v>
      </c>
      <c r="AG19" s="75">
        <f>$Y19*SUM(Fasering!$D$5:$D$11)</f>
        <v>0</v>
      </c>
      <c r="AH19" s="5">
        <f>($AK$2+(I19+R19)*12*7.57%)*SUM(Fasering!$D$5)</f>
        <v>0</v>
      </c>
      <c r="AI19" s="9">
        <f>($AK$2+(J19+S19)*12*7.57%)*SUM(Fasering!$D$5:$D$6)</f>
        <v>677.41675435533637</v>
      </c>
      <c r="AJ19" s="9">
        <f>($AK$2+(K19+T19)*12*7.57%)*SUM(Fasering!$D$5:$D$7)</f>
        <v>1268.7958516646952</v>
      </c>
      <c r="AK19" s="9">
        <f>($AK$2+(L19+U19)*12*7.57%)*SUM(Fasering!$D$5:$D$8)</f>
        <v>2007.9779828271983</v>
      </c>
      <c r="AL19" s="9">
        <f>($AK$2+(M19+V19)*12*7.57%)*SUM(Fasering!$D$5:$D$9)</f>
        <v>2894.963147842846</v>
      </c>
      <c r="AM19" s="9">
        <f>($AK$2+(N19+W19)*12*7.57%)*SUM(Fasering!$D$5:$D$10)</f>
        <v>3927.2593724866579</v>
      </c>
      <c r="AN19" s="86">
        <f>($AK$2+(O19+X19)*12*7.57%)*SUM(Fasering!$D$5:$D$11)</f>
        <v>5109.5183422275004</v>
      </c>
      <c r="AO19" s="5">
        <f>($AK$2+(I19+AA19)*12*7.57%)*SUM(Fasering!$D$5)</f>
        <v>0</v>
      </c>
      <c r="AP19" s="9">
        <f>($AK$2+(J19+AB19)*12*7.57%)*SUM(Fasering!$D$5:$D$6)</f>
        <v>677.41675435533637</v>
      </c>
      <c r="AQ19" s="9">
        <f>($AK$2+(K19+AC19)*12*7.57%)*SUM(Fasering!$D$5:$D$7)</f>
        <v>1268.7958516646952</v>
      </c>
      <c r="AR19" s="9">
        <f>($AK$2+(L19+AD19)*12*7.57%)*SUM(Fasering!$D$5:$D$8)</f>
        <v>2007.9779828271983</v>
      </c>
      <c r="AS19" s="9">
        <f>($AK$2+(M19+AE19)*12*7.57%)*SUM(Fasering!$D$5:$D$9)</f>
        <v>2894.963147842846</v>
      </c>
      <c r="AT19" s="9">
        <f>($AK$2+(N19+AF19)*12*7.57%)*SUM(Fasering!$D$5:$D$10)</f>
        <v>3927.2593724866579</v>
      </c>
      <c r="AU19" s="86">
        <f>($AK$2+(O19+AG19)*12*7.57%)*SUM(Fasering!$D$5:$D$11)</f>
        <v>5109.5183422275004</v>
      </c>
    </row>
    <row r="20" spans="1:47" x14ac:dyDescent="0.3">
      <c r="A20" s="32">
        <f t="shared" si="8"/>
        <v>12</v>
      </c>
      <c r="B20" s="125">
        <v>51491.75</v>
      </c>
      <c r="C20" s="126"/>
      <c r="D20" s="125">
        <f t="shared" si="0"/>
        <v>67943.364124999993</v>
      </c>
      <c r="E20" s="127">
        <f t="shared" si="1"/>
        <v>1684.2720017897911</v>
      </c>
      <c r="F20" s="125">
        <f t="shared" si="2"/>
        <v>5661.9470104166667</v>
      </c>
      <c r="G20" s="127">
        <f t="shared" si="3"/>
        <v>140.35600014914928</v>
      </c>
      <c r="H20" s="45">
        <f>'L4'!$H$10</f>
        <v>1674.41</v>
      </c>
      <c r="I20" s="45">
        <f>GEW!$E$12+($F20-GEW!$E$12)*SUM(Fasering!$D$5)</f>
        <v>1786.2247433333332</v>
      </c>
      <c r="J20" s="45">
        <f>GEW!$E$12+($F20-GEW!$E$12)*SUM(Fasering!$D$5:$D$6)</f>
        <v>2788.3458039246175</v>
      </c>
      <c r="K20" s="45">
        <f>GEW!$E$12+($F20-GEW!$E$12)*SUM(Fasering!$D$5:$D$7)</f>
        <v>3363.3245570405406</v>
      </c>
      <c r="L20" s="45">
        <f>GEW!$E$12+($F20-GEW!$E$12)*SUM(Fasering!$D$5:$D$8)</f>
        <v>3938.3033101564642</v>
      </c>
      <c r="M20" s="45">
        <f>GEW!$E$12+($F20-GEW!$E$12)*SUM(Fasering!$D$5:$D$9)</f>
        <v>4513.2820632723879</v>
      </c>
      <c r="N20" s="45">
        <f>GEW!$E$12+($F20-GEW!$E$12)*SUM(Fasering!$D$5:$D$10)</f>
        <v>5086.9682573007431</v>
      </c>
      <c r="O20" s="75">
        <f>GEW!$E$12+($F20-GEW!$E$12)*SUM(Fasering!$D$5:$D$11)</f>
        <v>5661.9470104166667</v>
      </c>
      <c r="P20" s="125">
        <f t="shared" si="4"/>
        <v>0</v>
      </c>
      <c r="Q20" s="127">
        <f t="shared" si="5"/>
        <v>0</v>
      </c>
      <c r="R20" s="45">
        <f>$P20*SUM(Fasering!$D$5)</f>
        <v>0</v>
      </c>
      <c r="S20" s="45">
        <f>$P20*SUM(Fasering!$D$5:$D$6)</f>
        <v>0</v>
      </c>
      <c r="T20" s="45">
        <f>$P20*SUM(Fasering!$D$5:$D$7)</f>
        <v>0</v>
      </c>
      <c r="U20" s="45">
        <f>$P20*SUM(Fasering!$D$5:$D$8)</f>
        <v>0</v>
      </c>
      <c r="V20" s="45">
        <f>$P20*SUM(Fasering!$D$5:$D$9)</f>
        <v>0</v>
      </c>
      <c r="W20" s="45">
        <f>$P20*SUM(Fasering!$D$5:$D$10)</f>
        <v>0</v>
      </c>
      <c r="X20" s="75">
        <f>$P20*SUM(Fasering!$D$5:$D$11)</f>
        <v>0</v>
      </c>
      <c r="Y20" s="125">
        <f t="shared" si="6"/>
        <v>0</v>
      </c>
      <c r="Z20" s="127">
        <f t="shared" si="7"/>
        <v>0</v>
      </c>
      <c r="AA20" s="74">
        <f>$Y20*SUM(Fasering!$D$5)</f>
        <v>0</v>
      </c>
      <c r="AB20" s="45">
        <f>$Y20*SUM(Fasering!$D$5:$D$6)</f>
        <v>0</v>
      </c>
      <c r="AC20" s="45">
        <f>$Y20*SUM(Fasering!$D$5:$D$7)</f>
        <v>0</v>
      </c>
      <c r="AD20" s="45">
        <f>$Y20*SUM(Fasering!$D$5:$D$8)</f>
        <v>0</v>
      </c>
      <c r="AE20" s="45">
        <f>$Y20*SUM(Fasering!$D$5:$D$9)</f>
        <v>0</v>
      </c>
      <c r="AF20" s="45">
        <f>$Y20*SUM(Fasering!$D$5:$D$10)</f>
        <v>0</v>
      </c>
      <c r="AG20" s="75">
        <f>$Y20*SUM(Fasering!$D$5:$D$11)</f>
        <v>0</v>
      </c>
      <c r="AH20" s="5">
        <f>($AK$2+(I20+R20)*12*7.57%)*SUM(Fasering!$D$5)</f>
        <v>0</v>
      </c>
      <c r="AI20" s="9">
        <f>($AK$2+(J20+S20)*12*7.57%)*SUM(Fasering!$D$5:$D$6)</f>
        <v>688.30775263177031</v>
      </c>
      <c r="AJ20" s="9">
        <f>($AK$2+(K20+T20)*12*7.57%)*SUM(Fasering!$D$5:$D$7)</f>
        <v>1295.7698714334686</v>
      </c>
      <c r="AK20" s="9">
        <f>($AK$2+(L20+U20)*12*7.57%)*SUM(Fasering!$D$5:$D$8)</f>
        <v>2058.2057132961659</v>
      </c>
      <c r="AL20" s="9">
        <f>($AK$2+(M20+V20)*12*7.57%)*SUM(Fasering!$D$5:$D$9)</f>
        <v>2975.6152782198615</v>
      </c>
      <c r="AM20" s="9">
        <f>($AK$2+(N20+W20)*12*7.57%)*SUM(Fasering!$D$5:$D$10)</f>
        <v>4045.4140359926769</v>
      </c>
      <c r="AN20" s="86">
        <f>($AK$2+(O20+X20)*12*7.57%)*SUM(Fasering!$D$5:$D$11)</f>
        <v>5272.422664262499</v>
      </c>
      <c r="AO20" s="5">
        <f>($AK$2+(I20+AA20)*12*7.57%)*SUM(Fasering!$D$5)</f>
        <v>0</v>
      </c>
      <c r="AP20" s="9">
        <f>($AK$2+(J20+AB20)*12*7.57%)*SUM(Fasering!$D$5:$D$6)</f>
        <v>688.30775263177031</v>
      </c>
      <c r="AQ20" s="9">
        <f>($AK$2+(K20+AC20)*12*7.57%)*SUM(Fasering!$D$5:$D$7)</f>
        <v>1295.7698714334686</v>
      </c>
      <c r="AR20" s="9">
        <f>($AK$2+(L20+AD20)*12*7.57%)*SUM(Fasering!$D$5:$D$8)</f>
        <v>2058.2057132961659</v>
      </c>
      <c r="AS20" s="9">
        <f>($AK$2+(M20+AE20)*12*7.57%)*SUM(Fasering!$D$5:$D$9)</f>
        <v>2975.6152782198615</v>
      </c>
      <c r="AT20" s="9">
        <f>($AK$2+(N20+AF20)*12*7.57%)*SUM(Fasering!$D$5:$D$10)</f>
        <v>4045.4140359926769</v>
      </c>
      <c r="AU20" s="86">
        <f>($AK$2+(O20+AG20)*12*7.57%)*SUM(Fasering!$D$5:$D$11)</f>
        <v>5272.422664262499</v>
      </c>
    </row>
    <row r="21" spans="1:47" x14ac:dyDescent="0.3">
      <c r="A21" s="32">
        <f t="shared" si="8"/>
        <v>13</v>
      </c>
      <c r="B21" s="125">
        <v>51491.75</v>
      </c>
      <c r="C21" s="126"/>
      <c r="D21" s="125">
        <f t="shared" si="0"/>
        <v>67943.364124999993</v>
      </c>
      <c r="E21" s="127">
        <f t="shared" si="1"/>
        <v>1684.2720017897911</v>
      </c>
      <c r="F21" s="125">
        <f t="shared" si="2"/>
        <v>5661.9470104166667</v>
      </c>
      <c r="G21" s="127">
        <f t="shared" si="3"/>
        <v>140.35600014914928</v>
      </c>
      <c r="H21" s="45">
        <f>'L4'!$H$10</f>
        <v>1674.41</v>
      </c>
      <c r="I21" s="45">
        <f>GEW!$E$12+($F21-GEW!$E$12)*SUM(Fasering!$D$5)</f>
        <v>1786.2247433333332</v>
      </c>
      <c r="J21" s="45">
        <f>GEW!$E$12+($F21-GEW!$E$12)*SUM(Fasering!$D$5:$D$6)</f>
        <v>2788.3458039246175</v>
      </c>
      <c r="K21" s="45">
        <f>GEW!$E$12+($F21-GEW!$E$12)*SUM(Fasering!$D$5:$D$7)</f>
        <v>3363.3245570405406</v>
      </c>
      <c r="L21" s="45">
        <f>GEW!$E$12+($F21-GEW!$E$12)*SUM(Fasering!$D$5:$D$8)</f>
        <v>3938.3033101564642</v>
      </c>
      <c r="M21" s="45">
        <f>GEW!$E$12+($F21-GEW!$E$12)*SUM(Fasering!$D$5:$D$9)</f>
        <v>4513.2820632723879</v>
      </c>
      <c r="N21" s="45">
        <f>GEW!$E$12+($F21-GEW!$E$12)*SUM(Fasering!$D$5:$D$10)</f>
        <v>5086.9682573007431</v>
      </c>
      <c r="O21" s="75">
        <f>GEW!$E$12+($F21-GEW!$E$12)*SUM(Fasering!$D$5:$D$11)</f>
        <v>5661.9470104166667</v>
      </c>
      <c r="P21" s="125">
        <f t="shared" si="4"/>
        <v>0</v>
      </c>
      <c r="Q21" s="127">
        <f t="shared" si="5"/>
        <v>0</v>
      </c>
      <c r="R21" s="45">
        <f>$P21*SUM(Fasering!$D$5)</f>
        <v>0</v>
      </c>
      <c r="S21" s="45">
        <f>$P21*SUM(Fasering!$D$5:$D$6)</f>
        <v>0</v>
      </c>
      <c r="T21" s="45">
        <f>$P21*SUM(Fasering!$D$5:$D$7)</f>
        <v>0</v>
      </c>
      <c r="U21" s="45">
        <f>$P21*SUM(Fasering!$D$5:$D$8)</f>
        <v>0</v>
      </c>
      <c r="V21" s="45">
        <f>$P21*SUM(Fasering!$D$5:$D$9)</f>
        <v>0</v>
      </c>
      <c r="W21" s="45">
        <f>$P21*SUM(Fasering!$D$5:$D$10)</f>
        <v>0</v>
      </c>
      <c r="X21" s="75">
        <f>$P21*SUM(Fasering!$D$5:$D$11)</f>
        <v>0</v>
      </c>
      <c r="Y21" s="125">
        <f t="shared" si="6"/>
        <v>0</v>
      </c>
      <c r="Z21" s="127">
        <f t="shared" si="7"/>
        <v>0</v>
      </c>
      <c r="AA21" s="74">
        <f>$Y21*SUM(Fasering!$D$5)</f>
        <v>0</v>
      </c>
      <c r="AB21" s="45">
        <f>$Y21*SUM(Fasering!$D$5:$D$6)</f>
        <v>0</v>
      </c>
      <c r="AC21" s="45">
        <f>$Y21*SUM(Fasering!$D$5:$D$7)</f>
        <v>0</v>
      </c>
      <c r="AD21" s="45">
        <f>$Y21*SUM(Fasering!$D$5:$D$8)</f>
        <v>0</v>
      </c>
      <c r="AE21" s="45">
        <f>$Y21*SUM(Fasering!$D$5:$D$9)</f>
        <v>0</v>
      </c>
      <c r="AF21" s="45">
        <f>$Y21*SUM(Fasering!$D$5:$D$10)</f>
        <v>0</v>
      </c>
      <c r="AG21" s="75">
        <f>$Y21*SUM(Fasering!$D$5:$D$11)</f>
        <v>0</v>
      </c>
      <c r="AH21" s="5">
        <f>($AK$2+(I21+R21)*12*7.57%)*SUM(Fasering!$D$5)</f>
        <v>0</v>
      </c>
      <c r="AI21" s="9">
        <f>($AK$2+(J21+S21)*12*7.57%)*SUM(Fasering!$D$5:$D$6)</f>
        <v>688.30775263177031</v>
      </c>
      <c r="AJ21" s="9">
        <f>($AK$2+(K21+T21)*12*7.57%)*SUM(Fasering!$D$5:$D$7)</f>
        <v>1295.7698714334686</v>
      </c>
      <c r="AK21" s="9">
        <f>($AK$2+(L21+U21)*12*7.57%)*SUM(Fasering!$D$5:$D$8)</f>
        <v>2058.2057132961659</v>
      </c>
      <c r="AL21" s="9">
        <f>($AK$2+(M21+V21)*12*7.57%)*SUM(Fasering!$D$5:$D$9)</f>
        <v>2975.6152782198615</v>
      </c>
      <c r="AM21" s="9">
        <f>($AK$2+(N21+W21)*12*7.57%)*SUM(Fasering!$D$5:$D$10)</f>
        <v>4045.4140359926769</v>
      </c>
      <c r="AN21" s="86">
        <f>($AK$2+(O21+X21)*12*7.57%)*SUM(Fasering!$D$5:$D$11)</f>
        <v>5272.422664262499</v>
      </c>
      <c r="AO21" s="5">
        <f>($AK$2+(I21+AA21)*12*7.57%)*SUM(Fasering!$D$5)</f>
        <v>0</v>
      </c>
      <c r="AP21" s="9">
        <f>($AK$2+(J21+AB21)*12*7.57%)*SUM(Fasering!$D$5:$D$6)</f>
        <v>688.30775263177031</v>
      </c>
      <c r="AQ21" s="9">
        <f>($AK$2+(K21+AC21)*12*7.57%)*SUM(Fasering!$D$5:$D$7)</f>
        <v>1295.7698714334686</v>
      </c>
      <c r="AR21" s="9">
        <f>($AK$2+(L21+AD21)*12*7.57%)*SUM(Fasering!$D$5:$D$8)</f>
        <v>2058.2057132961659</v>
      </c>
      <c r="AS21" s="9">
        <f>($AK$2+(M21+AE21)*12*7.57%)*SUM(Fasering!$D$5:$D$9)</f>
        <v>2975.6152782198615</v>
      </c>
      <c r="AT21" s="9">
        <f>($AK$2+(N21+AF21)*12*7.57%)*SUM(Fasering!$D$5:$D$10)</f>
        <v>4045.4140359926769</v>
      </c>
      <c r="AU21" s="86">
        <f>($AK$2+(O21+AG21)*12*7.57%)*SUM(Fasering!$D$5:$D$11)</f>
        <v>5272.422664262499</v>
      </c>
    </row>
    <row r="22" spans="1:47" x14ac:dyDescent="0.3">
      <c r="A22" s="32">
        <f t="shared" si="8"/>
        <v>14</v>
      </c>
      <c r="B22" s="125">
        <v>53122.66</v>
      </c>
      <c r="C22" s="126"/>
      <c r="D22" s="125">
        <f t="shared" si="0"/>
        <v>70095.349870000005</v>
      </c>
      <c r="E22" s="127">
        <f t="shared" si="1"/>
        <v>1737.6183349487728</v>
      </c>
      <c r="F22" s="125">
        <f t="shared" si="2"/>
        <v>5841.2791558333329</v>
      </c>
      <c r="G22" s="127">
        <f t="shared" si="3"/>
        <v>144.80152791239772</v>
      </c>
      <c r="H22" s="45">
        <f>'L4'!$H$10</f>
        <v>1674.41</v>
      </c>
      <c r="I22" s="45">
        <f>GEW!$E$12+($F22-GEW!$E$12)*SUM(Fasering!$D$5)</f>
        <v>1786.2247433333332</v>
      </c>
      <c r="J22" s="45">
        <f>GEW!$E$12+($F22-GEW!$E$12)*SUM(Fasering!$D$5:$D$6)</f>
        <v>2834.7145856325756</v>
      </c>
      <c r="K22" s="45">
        <f>GEW!$E$12+($F22-GEW!$E$12)*SUM(Fasering!$D$5:$D$7)</f>
        <v>3436.2979729971948</v>
      </c>
      <c r="L22" s="45">
        <f>GEW!$E$12+($F22-GEW!$E$12)*SUM(Fasering!$D$5:$D$8)</f>
        <v>4037.8813603618141</v>
      </c>
      <c r="M22" s="45">
        <f>GEW!$E$12+($F22-GEW!$E$12)*SUM(Fasering!$D$5:$D$9)</f>
        <v>4639.4647477264334</v>
      </c>
      <c r="N22" s="45">
        <f>GEW!$E$12+($F22-GEW!$E$12)*SUM(Fasering!$D$5:$D$10)</f>
        <v>5239.695768468714</v>
      </c>
      <c r="O22" s="75">
        <f>GEW!$E$12+($F22-GEW!$E$12)*SUM(Fasering!$D$5:$D$11)</f>
        <v>5841.2791558333329</v>
      </c>
      <c r="P22" s="125">
        <f t="shared" si="4"/>
        <v>0</v>
      </c>
      <c r="Q22" s="127">
        <f t="shared" si="5"/>
        <v>0</v>
      </c>
      <c r="R22" s="45">
        <f>$P22*SUM(Fasering!$D$5)</f>
        <v>0</v>
      </c>
      <c r="S22" s="45">
        <f>$P22*SUM(Fasering!$D$5:$D$6)</f>
        <v>0</v>
      </c>
      <c r="T22" s="45">
        <f>$P22*SUM(Fasering!$D$5:$D$7)</f>
        <v>0</v>
      </c>
      <c r="U22" s="45">
        <f>$P22*SUM(Fasering!$D$5:$D$8)</f>
        <v>0</v>
      </c>
      <c r="V22" s="45">
        <f>$P22*SUM(Fasering!$D$5:$D$9)</f>
        <v>0</v>
      </c>
      <c r="W22" s="45">
        <f>$P22*SUM(Fasering!$D$5:$D$10)</f>
        <v>0</v>
      </c>
      <c r="X22" s="75">
        <f>$P22*SUM(Fasering!$D$5:$D$11)</f>
        <v>0</v>
      </c>
      <c r="Y22" s="125">
        <f t="shared" si="6"/>
        <v>0</v>
      </c>
      <c r="Z22" s="127">
        <f t="shared" si="7"/>
        <v>0</v>
      </c>
      <c r="AA22" s="74">
        <f>$Y22*SUM(Fasering!$D$5)</f>
        <v>0</v>
      </c>
      <c r="AB22" s="45">
        <f>$Y22*SUM(Fasering!$D$5:$D$6)</f>
        <v>0</v>
      </c>
      <c r="AC22" s="45">
        <f>$Y22*SUM(Fasering!$D$5:$D$7)</f>
        <v>0</v>
      </c>
      <c r="AD22" s="45">
        <f>$Y22*SUM(Fasering!$D$5:$D$8)</f>
        <v>0</v>
      </c>
      <c r="AE22" s="45">
        <f>$Y22*SUM(Fasering!$D$5:$D$9)</f>
        <v>0</v>
      </c>
      <c r="AF22" s="45">
        <f>$Y22*SUM(Fasering!$D$5:$D$10)</f>
        <v>0</v>
      </c>
      <c r="AG22" s="75">
        <f>$Y22*SUM(Fasering!$D$5:$D$11)</f>
        <v>0</v>
      </c>
      <c r="AH22" s="5">
        <f>($AK$2+(I22+R22)*12*7.57%)*SUM(Fasering!$D$5)</f>
        <v>0</v>
      </c>
      <c r="AI22" s="9">
        <f>($AK$2+(J22+S22)*12*7.57%)*SUM(Fasering!$D$5:$D$6)</f>
        <v>699.19881768727271</v>
      </c>
      <c r="AJ22" s="9">
        <f>($AK$2+(K22+T22)*12*7.57%)*SUM(Fasering!$D$5:$D$7)</f>
        <v>1322.7440565957045</v>
      </c>
      <c r="AK22" s="9">
        <f>($AK$2+(L22+U22)*12*7.57%)*SUM(Fasering!$D$5:$D$8)</f>
        <v>2108.4337517406711</v>
      </c>
      <c r="AL22" s="9">
        <f>($AK$2+(M22+V22)*12*7.57%)*SUM(Fasering!$D$5:$D$9)</f>
        <v>3056.2679031221724</v>
      </c>
      <c r="AM22" s="9">
        <f>($AK$2+(N22+W22)*12*7.57%)*SUM(Fasering!$D$5:$D$10)</f>
        <v>4163.5694239739132</v>
      </c>
      <c r="AN22" s="86">
        <f>($AK$2+(O22+X22)*12*7.57%)*SUM(Fasering!$D$5:$D$11)</f>
        <v>5435.3279851589996</v>
      </c>
      <c r="AO22" s="5">
        <f>($AK$2+(I22+AA22)*12*7.57%)*SUM(Fasering!$D$5)</f>
        <v>0</v>
      </c>
      <c r="AP22" s="9">
        <f>($AK$2+(J22+AB22)*12*7.57%)*SUM(Fasering!$D$5:$D$6)</f>
        <v>699.19881768727271</v>
      </c>
      <c r="AQ22" s="9">
        <f>($AK$2+(K22+AC22)*12*7.57%)*SUM(Fasering!$D$5:$D$7)</f>
        <v>1322.7440565957045</v>
      </c>
      <c r="AR22" s="9">
        <f>($AK$2+(L22+AD22)*12*7.57%)*SUM(Fasering!$D$5:$D$8)</f>
        <v>2108.4337517406711</v>
      </c>
      <c r="AS22" s="9">
        <f>($AK$2+(M22+AE22)*12*7.57%)*SUM(Fasering!$D$5:$D$9)</f>
        <v>3056.2679031221724</v>
      </c>
      <c r="AT22" s="9">
        <f>($AK$2+(N22+AF22)*12*7.57%)*SUM(Fasering!$D$5:$D$10)</f>
        <v>4163.5694239739132</v>
      </c>
      <c r="AU22" s="86">
        <f>($AK$2+(O22+AG22)*12*7.57%)*SUM(Fasering!$D$5:$D$11)</f>
        <v>5435.3279851589996</v>
      </c>
    </row>
    <row r="23" spans="1:47" x14ac:dyDescent="0.3">
      <c r="A23" s="32">
        <f t="shared" si="8"/>
        <v>15</v>
      </c>
      <c r="B23" s="125">
        <v>53122.66</v>
      </c>
      <c r="C23" s="126"/>
      <c r="D23" s="125">
        <f t="shared" si="0"/>
        <v>70095.349870000005</v>
      </c>
      <c r="E23" s="127">
        <f t="shared" si="1"/>
        <v>1737.6183349487728</v>
      </c>
      <c r="F23" s="125">
        <f t="shared" si="2"/>
        <v>5841.2791558333329</v>
      </c>
      <c r="G23" s="127">
        <f t="shared" si="3"/>
        <v>144.80152791239772</v>
      </c>
      <c r="H23" s="45">
        <f>'L4'!$H$10</f>
        <v>1674.41</v>
      </c>
      <c r="I23" s="45">
        <f>GEW!$E$12+($F23-GEW!$E$12)*SUM(Fasering!$D$5)</f>
        <v>1786.2247433333332</v>
      </c>
      <c r="J23" s="45">
        <f>GEW!$E$12+($F23-GEW!$E$12)*SUM(Fasering!$D$5:$D$6)</f>
        <v>2834.7145856325756</v>
      </c>
      <c r="K23" s="45">
        <f>GEW!$E$12+($F23-GEW!$E$12)*SUM(Fasering!$D$5:$D$7)</f>
        <v>3436.2979729971948</v>
      </c>
      <c r="L23" s="45">
        <f>GEW!$E$12+($F23-GEW!$E$12)*SUM(Fasering!$D$5:$D$8)</f>
        <v>4037.8813603618141</v>
      </c>
      <c r="M23" s="45">
        <f>GEW!$E$12+($F23-GEW!$E$12)*SUM(Fasering!$D$5:$D$9)</f>
        <v>4639.4647477264334</v>
      </c>
      <c r="N23" s="45">
        <f>GEW!$E$12+($F23-GEW!$E$12)*SUM(Fasering!$D$5:$D$10)</f>
        <v>5239.695768468714</v>
      </c>
      <c r="O23" s="75">
        <f>GEW!$E$12+($F23-GEW!$E$12)*SUM(Fasering!$D$5:$D$11)</f>
        <v>5841.2791558333329</v>
      </c>
      <c r="P23" s="125">
        <f t="shared" si="4"/>
        <v>0</v>
      </c>
      <c r="Q23" s="127">
        <f t="shared" si="5"/>
        <v>0</v>
      </c>
      <c r="R23" s="45">
        <f>$P23*SUM(Fasering!$D$5)</f>
        <v>0</v>
      </c>
      <c r="S23" s="45">
        <f>$P23*SUM(Fasering!$D$5:$D$6)</f>
        <v>0</v>
      </c>
      <c r="T23" s="45">
        <f>$P23*SUM(Fasering!$D$5:$D$7)</f>
        <v>0</v>
      </c>
      <c r="U23" s="45">
        <f>$P23*SUM(Fasering!$D$5:$D$8)</f>
        <v>0</v>
      </c>
      <c r="V23" s="45">
        <f>$P23*SUM(Fasering!$D$5:$D$9)</f>
        <v>0</v>
      </c>
      <c r="W23" s="45">
        <f>$P23*SUM(Fasering!$D$5:$D$10)</f>
        <v>0</v>
      </c>
      <c r="X23" s="75">
        <f>$P23*SUM(Fasering!$D$5:$D$11)</f>
        <v>0</v>
      </c>
      <c r="Y23" s="125">
        <f t="shared" si="6"/>
        <v>0</v>
      </c>
      <c r="Z23" s="127">
        <f t="shared" si="7"/>
        <v>0</v>
      </c>
      <c r="AA23" s="74">
        <f>$Y23*SUM(Fasering!$D$5)</f>
        <v>0</v>
      </c>
      <c r="AB23" s="45">
        <f>$Y23*SUM(Fasering!$D$5:$D$6)</f>
        <v>0</v>
      </c>
      <c r="AC23" s="45">
        <f>$Y23*SUM(Fasering!$D$5:$D$7)</f>
        <v>0</v>
      </c>
      <c r="AD23" s="45">
        <f>$Y23*SUM(Fasering!$D$5:$D$8)</f>
        <v>0</v>
      </c>
      <c r="AE23" s="45">
        <f>$Y23*SUM(Fasering!$D$5:$D$9)</f>
        <v>0</v>
      </c>
      <c r="AF23" s="45">
        <f>$Y23*SUM(Fasering!$D$5:$D$10)</f>
        <v>0</v>
      </c>
      <c r="AG23" s="75">
        <f>$Y23*SUM(Fasering!$D$5:$D$11)</f>
        <v>0</v>
      </c>
      <c r="AH23" s="5">
        <f>($AK$2+(I23+R23)*12*7.57%)*SUM(Fasering!$D$5)</f>
        <v>0</v>
      </c>
      <c r="AI23" s="9">
        <f>($AK$2+(J23+S23)*12*7.57%)*SUM(Fasering!$D$5:$D$6)</f>
        <v>699.19881768727271</v>
      </c>
      <c r="AJ23" s="9">
        <f>($AK$2+(K23+T23)*12*7.57%)*SUM(Fasering!$D$5:$D$7)</f>
        <v>1322.7440565957045</v>
      </c>
      <c r="AK23" s="9">
        <f>($AK$2+(L23+U23)*12*7.57%)*SUM(Fasering!$D$5:$D$8)</f>
        <v>2108.4337517406711</v>
      </c>
      <c r="AL23" s="9">
        <f>($AK$2+(M23+V23)*12*7.57%)*SUM(Fasering!$D$5:$D$9)</f>
        <v>3056.2679031221724</v>
      </c>
      <c r="AM23" s="9">
        <f>($AK$2+(N23+W23)*12*7.57%)*SUM(Fasering!$D$5:$D$10)</f>
        <v>4163.5694239739132</v>
      </c>
      <c r="AN23" s="86">
        <f>($AK$2+(O23+X23)*12*7.57%)*SUM(Fasering!$D$5:$D$11)</f>
        <v>5435.3279851589996</v>
      </c>
      <c r="AO23" s="5">
        <f>($AK$2+(I23+AA23)*12*7.57%)*SUM(Fasering!$D$5)</f>
        <v>0</v>
      </c>
      <c r="AP23" s="9">
        <f>($AK$2+(J23+AB23)*12*7.57%)*SUM(Fasering!$D$5:$D$6)</f>
        <v>699.19881768727271</v>
      </c>
      <c r="AQ23" s="9">
        <f>($AK$2+(K23+AC23)*12*7.57%)*SUM(Fasering!$D$5:$D$7)</f>
        <v>1322.7440565957045</v>
      </c>
      <c r="AR23" s="9">
        <f>($AK$2+(L23+AD23)*12*7.57%)*SUM(Fasering!$D$5:$D$8)</f>
        <v>2108.4337517406711</v>
      </c>
      <c r="AS23" s="9">
        <f>($AK$2+(M23+AE23)*12*7.57%)*SUM(Fasering!$D$5:$D$9)</f>
        <v>3056.2679031221724</v>
      </c>
      <c r="AT23" s="9">
        <f>($AK$2+(N23+AF23)*12*7.57%)*SUM(Fasering!$D$5:$D$10)</f>
        <v>4163.5694239739132</v>
      </c>
      <c r="AU23" s="86">
        <f>($AK$2+(O23+AG23)*12*7.57%)*SUM(Fasering!$D$5:$D$11)</f>
        <v>5435.3279851589996</v>
      </c>
    </row>
    <row r="24" spans="1:47" x14ac:dyDescent="0.3">
      <c r="A24" s="32">
        <f t="shared" si="8"/>
        <v>16</v>
      </c>
      <c r="B24" s="125">
        <v>54753.57</v>
      </c>
      <c r="C24" s="126"/>
      <c r="D24" s="125">
        <f t="shared" si="0"/>
        <v>72247.335614999989</v>
      </c>
      <c r="E24" s="127">
        <f t="shared" si="1"/>
        <v>1790.9646681077541</v>
      </c>
      <c r="F24" s="125">
        <f t="shared" si="2"/>
        <v>6020.6113012499991</v>
      </c>
      <c r="G24" s="127">
        <f t="shared" si="3"/>
        <v>149.24705567564618</v>
      </c>
      <c r="H24" s="45">
        <f>'L4'!$H$10</f>
        <v>1674.41</v>
      </c>
      <c r="I24" s="45">
        <f>GEW!$E$12+($F24-GEW!$E$12)*SUM(Fasering!$D$5)</f>
        <v>1786.2247433333332</v>
      </c>
      <c r="J24" s="45">
        <f>GEW!$E$12+($F24-GEW!$E$12)*SUM(Fasering!$D$5:$D$6)</f>
        <v>2881.0833673405341</v>
      </c>
      <c r="K24" s="45">
        <f>GEW!$E$12+($F24-GEW!$E$12)*SUM(Fasering!$D$5:$D$7)</f>
        <v>3509.2713889538491</v>
      </c>
      <c r="L24" s="45">
        <f>GEW!$E$12+($F24-GEW!$E$12)*SUM(Fasering!$D$5:$D$8)</f>
        <v>4137.459410567164</v>
      </c>
      <c r="M24" s="45">
        <f>GEW!$E$12+($F24-GEW!$E$12)*SUM(Fasering!$D$5:$D$9)</f>
        <v>4765.647432180479</v>
      </c>
      <c r="N24" s="45">
        <f>GEW!$E$12+($F24-GEW!$E$12)*SUM(Fasering!$D$5:$D$10)</f>
        <v>5392.423279636685</v>
      </c>
      <c r="O24" s="75">
        <f>GEW!$E$12+($F24-GEW!$E$12)*SUM(Fasering!$D$5:$D$11)</f>
        <v>6020.6113012499991</v>
      </c>
      <c r="P24" s="125">
        <f t="shared" si="4"/>
        <v>0</v>
      </c>
      <c r="Q24" s="127">
        <f t="shared" si="5"/>
        <v>0</v>
      </c>
      <c r="R24" s="45">
        <f>$P24*SUM(Fasering!$D$5)</f>
        <v>0</v>
      </c>
      <c r="S24" s="45">
        <f>$P24*SUM(Fasering!$D$5:$D$6)</f>
        <v>0</v>
      </c>
      <c r="T24" s="45">
        <f>$P24*SUM(Fasering!$D$5:$D$7)</f>
        <v>0</v>
      </c>
      <c r="U24" s="45">
        <f>$P24*SUM(Fasering!$D$5:$D$8)</f>
        <v>0</v>
      </c>
      <c r="V24" s="45">
        <f>$P24*SUM(Fasering!$D$5:$D$9)</f>
        <v>0</v>
      </c>
      <c r="W24" s="45">
        <f>$P24*SUM(Fasering!$D$5:$D$10)</f>
        <v>0</v>
      </c>
      <c r="X24" s="75">
        <f>$P24*SUM(Fasering!$D$5:$D$11)</f>
        <v>0</v>
      </c>
      <c r="Y24" s="125">
        <f t="shared" si="6"/>
        <v>0</v>
      </c>
      <c r="Z24" s="127">
        <f t="shared" si="7"/>
        <v>0</v>
      </c>
      <c r="AA24" s="74">
        <f>$Y24*SUM(Fasering!$D$5)</f>
        <v>0</v>
      </c>
      <c r="AB24" s="45">
        <f>$Y24*SUM(Fasering!$D$5:$D$6)</f>
        <v>0</v>
      </c>
      <c r="AC24" s="45">
        <f>$Y24*SUM(Fasering!$D$5:$D$7)</f>
        <v>0</v>
      </c>
      <c r="AD24" s="45">
        <f>$Y24*SUM(Fasering!$D$5:$D$8)</f>
        <v>0</v>
      </c>
      <c r="AE24" s="45">
        <f>$Y24*SUM(Fasering!$D$5:$D$9)</f>
        <v>0</v>
      </c>
      <c r="AF24" s="45">
        <f>$Y24*SUM(Fasering!$D$5:$D$10)</f>
        <v>0</v>
      </c>
      <c r="AG24" s="75">
        <f>$Y24*SUM(Fasering!$D$5:$D$11)</f>
        <v>0</v>
      </c>
      <c r="AH24" s="5">
        <f>($AK$2+(I24+R24)*12*7.57%)*SUM(Fasering!$D$5)</f>
        <v>0</v>
      </c>
      <c r="AI24" s="9">
        <f>($AK$2+(J24+S24)*12*7.57%)*SUM(Fasering!$D$5:$D$6)</f>
        <v>710.08988274277522</v>
      </c>
      <c r="AJ24" s="9">
        <f>($AK$2+(K24+T24)*12*7.57%)*SUM(Fasering!$D$5:$D$7)</f>
        <v>1349.7182417579406</v>
      </c>
      <c r="AK24" s="9">
        <f>($AK$2+(L24+U24)*12*7.57%)*SUM(Fasering!$D$5:$D$8)</f>
        <v>2158.6617901851764</v>
      </c>
      <c r="AL24" s="9">
        <f>($AK$2+(M24+V24)*12*7.57%)*SUM(Fasering!$D$5:$D$9)</f>
        <v>3136.9205280244828</v>
      </c>
      <c r="AM24" s="9">
        <f>($AK$2+(N24+W24)*12*7.57%)*SUM(Fasering!$D$5:$D$10)</f>
        <v>4281.7248119551514</v>
      </c>
      <c r="AN24" s="86">
        <f>($AK$2+(O24+X24)*12*7.57%)*SUM(Fasering!$D$5:$D$11)</f>
        <v>5598.2333060554993</v>
      </c>
      <c r="AO24" s="5">
        <f>($AK$2+(I24+AA24)*12*7.57%)*SUM(Fasering!$D$5)</f>
        <v>0</v>
      </c>
      <c r="AP24" s="9">
        <f>($AK$2+(J24+AB24)*12*7.57%)*SUM(Fasering!$D$5:$D$6)</f>
        <v>710.08988274277522</v>
      </c>
      <c r="AQ24" s="9">
        <f>($AK$2+(K24+AC24)*12*7.57%)*SUM(Fasering!$D$5:$D$7)</f>
        <v>1349.7182417579406</v>
      </c>
      <c r="AR24" s="9">
        <f>($AK$2+(L24+AD24)*12*7.57%)*SUM(Fasering!$D$5:$D$8)</f>
        <v>2158.6617901851764</v>
      </c>
      <c r="AS24" s="9">
        <f>($AK$2+(M24+AE24)*12*7.57%)*SUM(Fasering!$D$5:$D$9)</f>
        <v>3136.9205280244828</v>
      </c>
      <c r="AT24" s="9">
        <f>($AK$2+(N24+AF24)*12*7.57%)*SUM(Fasering!$D$5:$D$10)</f>
        <v>4281.7248119551514</v>
      </c>
      <c r="AU24" s="86">
        <f>($AK$2+(O24+AG24)*12*7.57%)*SUM(Fasering!$D$5:$D$11)</f>
        <v>5598.2333060554993</v>
      </c>
    </row>
    <row r="25" spans="1:47" x14ac:dyDescent="0.3">
      <c r="A25" s="32">
        <f t="shared" si="8"/>
        <v>17</v>
      </c>
      <c r="B25" s="125">
        <v>54753.57</v>
      </c>
      <c r="C25" s="126"/>
      <c r="D25" s="125">
        <f t="shared" si="0"/>
        <v>72247.335614999989</v>
      </c>
      <c r="E25" s="127">
        <f t="shared" si="1"/>
        <v>1790.9646681077541</v>
      </c>
      <c r="F25" s="125">
        <f t="shared" si="2"/>
        <v>6020.6113012499991</v>
      </c>
      <c r="G25" s="127">
        <f t="shared" si="3"/>
        <v>149.24705567564618</v>
      </c>
      <c r="H25" s="45">
        <f>'L4'!$H$10</f>
        <v>1674.41</v>
      </c>
      <c r="I25" s="45">
        <f>GEW!$E$12+($F25-GEW!$E$12)*SUM(Fasering!$D$5)</f>
        <v>1786.2247433333332</v>
      </c>
      <c r="J25" s="45">
        <f>GEW!$E$12+($F25-GEW!$E$12)*SUM(Fasering!$D$5:$D$6)</f>
        <v>2881.0833673405341</v>
      </c>
      <c r="K25" s="45">
        <f>GEW!$E$12+($F25-GEW!$E$12)*SUM(Fasering!$D$5:$D$7)</f>
        <v>3509.2713889538491</v>
      </c>
      <c r="L25" s="45">
        <f>GEW!$E$12+($F25-GEW!$E$12)*SUM(Fasering!$D$5:$D$8)</f>
        <v>4137.459410567164</v>
      </c>
      <c r="M25" s="45">
        <f>GEW!$E$12+($F25-GEW!$E$12)*SUM(Fasering!$D$5:$D$9)</f>
        <v>4765.647432180479</v>
      </c>
      <c r="N25" s="45">
        <f>GEW!$E$12+($F25-GEW!$E$12)*SUM(Fasering!$D$5:$D$10)</f>
        <v>5392.423279636685</v>
      </c>
      <c r="O25" s="75">
        <f>GEW!$E$12+($F25-GEW!$E$12)*SUM(Fasering!$D$5:$D$11)</f>
        <v>6020.6113012499991</v>
      </c>
      <c r="P25" s="125">
        <f t="shared" si="4"/>
        <v>0</v>
      </c>
      <c r="Q25" s="127">
        <f t="shared" si="5"/>
        <v>0</v>
      </c>
      <c r="R25" s="45">
        <f>$P25*SUM(Fasering!$D$5)</f>
        <v>0</v>
      </c>
      <c r="S25" s="45">
        <f>$P25*SUM(Fasering!$D$5:$D$6)</f>
        <v>0</v>
      </c>
      <c r="T25" s="45">
        <f>$P25*SUM(Fasering!$D$5:$D$7)</f>
        <v>0</v>
      </c>
      <c r="U25" s="45">
        <f>$P25*SUM(Fasering!$D$5:$D$8)</f>
        <v>0</v>
      </c>
      <c r="V25" s="45">
        <f>$P25*SUM(Fasering!$D$5:$D$9)</f>
        <v>0</v>
      </c>
      <c r="W25" s="45">
        <f>$P25*SUM(Fasering!$D$5:$D$10)</f>
        <v>0</v>
      </c>
      <c r="X25" s="75">
        <f>$P25*SUM(Fasering!$D$5:$D$11)</f>
        <v>0</v>
      </c>
      <c r="Y25" s="125">
        <f t="shared" si="6"/>
        <v>0</v>
      </c>
      <c r="Z25" s="127">
        <f t="shared" si="7"/>
        <v>0</v>
      </c>
      <c r="AA25" s="74">
        <f>$Y25*SUM(Fasering!$D$5)</f>
        <v>0</v>
      </c>
      <c r="AB25" s="45">
        <f>$Y25*SUM(Fasering!$D$5:$D$6)</f>
        <v>0</v>
      </c>
      <c r="AC25" s="45">
        <f>$Y25*SUM(Fasering!$D$5:$D$7)</f>
        <v>0</v>
      </c>
      <c r="AD25" s="45">
        <f>$Y25*SUM(Fasering!$D$5:$D$8)</f>
        <v>0</v>
      </c>
      <c r="AE25" s="45">
        <f>$Y25*SUM(Fasering!$D$5:$D$9)</f>
        <v>0</v>
      </c>
      <c r="AF25" s="45">
        <f>$Y25*SUM(Fasering!$D$5:$D$10)</f>
        <v>0</v>
      </c>
      <c r="AG25" s="75">
        <f>$Y25*SUM(Fasering!$D$5:$D$11)</f>
        <v>0</v>
      </c>
      <c r="AH25" s="5">
        <f>($AK$2+(I25+R25)*12*7.57%)*SUM(Fasering!$D$5)</f>
        <v>0</v>
      </c>
      <c r="AI25" s="9">
        <f>($AK$2+(J25+S25)*12*7.57%)*SUM(Fasering!$D$5:$D$6)</f>
        <v>710.08988274277522</v>
      </c>
      <c r="AJ25" s="9">
        <f>($AK$2+(K25+T25)*12*7.57%)*SUM(Fasering!$D$5:$D$7)</f>
        <v>1349.7182417579406</v>
      </c>
      <c r="AK25" s="9">
        <f>($AK$2+(L25+U25)*12*7.57%)*SUM(Fasering!$D$5:$D$8)</f>
        <v>2158.6617901851764</v>
      </c>
      <c r="AL25" s="9">
        <f>($AK$2+(M25+V25)*12*7.57%)*SUM(Fasering!$D$5:$D$9)</f>
        <v>3136.9205280244828</v>
      </c>
      <c r="AM25" s="9">
        <f>($AK$2+(N25+W25)*12*7.57%)*SUM(Fasering!$D$5:$D$10)</f>
        <v>4281.7248119551514</v>
      </c>
      <c r="AN25" s="86">
        <f>($AK$2+(O25+X25)*12*7.57%)*SUM(Fasering!$D$5:$D$11)</f>
        <v>5598.2333060554993</v>
      </c>
      <c r="AO25" s="5">
        <f>($AK$2+(I25+AA25)*12*7.57%)*SUM(Fasering!$D$5)</f>
        <v>0</v>
      </c>
      <c r="AP25" s="9">
        <f>($AK$2+(J25+AB25)*12*7.57%)*SUM(Fasering!$D$5:$D$6)</f>
        <v>710.08988274277522</v>
      </c>
      <c r="AQ25" s="9">
        <f>($AK$2+(K25+AC25)*12*7.57%)*SUM(Fasering!$D$5:$D$7)</f>
        <v>1349.7182417579406</v>
      </c>
      <c r="AR25" s="9">
        <f>($AK$2+(L25+AD25)*12*7.57%)*SUM(Fasering!$D$5:$D$8)</f>
        <v>2158.6617901851764</v>
      </c>
      <c r="AS25" s="9">
        <f>($AK$2+(M25+AE25)*12*7.57%)*SUM(Fasering!$D$5:$D$9)</f>
        <v>3136.9205280244828</v>
      </c>
      <c r="AT25" s="9">
        <f>($AK$2+(N25+AF25)*12*7.57%)*SUM(Fasering!$D$5:$D$10)</f>
        <v>4281.7248119551514</v>
      </c>
      <c r="AU25" s="86">
        <f>($AK$2+(O25+AG25)*12*7.57%)*SUM(Fasering!$D$5:$D$11)</f>
        <v>5598.2333060554993</v>
      </c>
    </row>
    <row r="26" spans="1:47" x14ac:dyDescent="0.3">
      <c r="A26" s="32">
        <f t="shared" si="8"/>
        <v>18</v>
      </c>
      <c r="B26" s="125">
        <v>56384.480000000003</v>
      </c>
      <c r="C26" s="126"/>
      <c r="D26" s="125">
        <f t="shared" si="0"/>
        <v>74399.321360000002</v>
      </c>
      <c r="E26" s="127">
        <f t="shared" si="1"/>
        <v>1844.311001266736</v>
      </c>
      <c r="F26" s="125">
        <f t="shared" si="2"/>
        <v>6199.9434466666662</v>
      </c>
      <c r="G26" s="127">
        <f t="shared" si="3"/>
        <v>153.69258343889464</v>
      </c>
      <c r="H26" s="45">
        <f>'L4'!$H$10</f>
        <v>1674.41</v>
      </c>
      <c r="I26" s="45">
        <f>GEW!$E$12+($F26-GEW!$E$12)*SUM(Fasering!$D$5)</f>
        <v>1786.2247433333332</v>
      </c>
      <c r="J26" s="45">
        <f>GEW!$E$12+($F26-GEW!$E$12)*SUM(Fasering!$D$5:$D$6)</f>
        <v>2927.4521490484922</v>
      </c>
      <c r="K26" s="45">
        <f>GEW!$E$12+($F26-GEW!$E$12)*SUM(Fasering!$D$5:$D$7)</f>
        <v>3582.2448049105033</v>
      </c>
      <c r="L26" s="45">
        <f>GEW!$E$12+($F26-GEW!$E$12)*SUM(Fasering!$D$5:$D$8)</f>
        <v>4237.0374607725144</v>
      </c>
      <c r="M26" s="45">
        <f>GEW!$E$12+($F26-GEW!$E$12)*SUM(Fasering!$D$5:$D$9)</f>
        <v>4891.8301166345254</v>
      </c>
      <c r="N26" s="45">
        <f>GEW!$E$12+($F26-GEW!$E$12)*SUM(Fasering!$D$5:$D$10)</f>
        <v>5545.1507908046551</v>
      </c>
      <c r="O26" s="75">
        <f>GEW!$E$12+($F26-GEW!$E$12)*SUM(Fasering!$D$5:$D$11)</f>
        <v>6199.9434466666662</v>
      </c>
      <c r="P26" s="125">
        <f t="shared" si="4"/>
        <v>0</v>
      </c>
      <c r="Q26" s="127">
        <f t="shared" si="5"/>
        <v>0</v>
      </c>
      <c r="R26" s="45">
        <f>$P26*SUM(Fasering!$D$5)</f>
        <v>0</v>
      </c>
      <c r="S26" s="45">
        <f>$P26*SUM(Fasering!$D$5:$D$6)</f>
        <v>0</v>
      </c>
      <c r="T26" s="45">
        <f>$P26*SUM(Fasering!$D$5:$D$7)</f>
        <v>0</v>
      </c>
      <c r="U26" s="45">
        <f>$P26*SUM(Fasering!$D$5:$D$8)</f>
        <v>0</v>
      </c>
      <c r="V26" s="45">
        <f>$P26*SUM(Fasering!$D$5:$D$9)</f>
        <v>0</v>
      </c>
      <c r="W26" s="45">
        <f>$P26*SUM(Fasering!$D$5:$D$10)</f>
        <v>0</v>
      </c>
      <c r="X26" s="75">
        <f>$P26*SUM(Fasering!$D$5:$D$11)</f>
        <v>0</v>
      </c>
      <c r="Y26" s="125">
        <f t="shared" si="6"/>
        <v>0</v>
      </c>
      <c r="Z26" s="127">
        <f t="shared" si="7"/>
        <v>0</v>
      </c>
      <c r="AA26" s="74">
        <f>$Y26*SUM(Fasering!$D$5)</f>
        <v>0</v>
      </c>
      <c r="AB26" s="45">
        <f>$Y26*SUM(Fasering!$D$5:$D$6)</f>
        <v>0</v>
      </c>
      <c r="AC26" s="45">
        <f>$Y26*SUM(Fasering!$D$5:$D$7)</f>
        <v>0</v>
      </c>
      <c r="AD26" s="45">
        <f>$Y26*SUM(Fasering!$D$5:$D$8)</f>
        <v>0</v>
      </c>
      <c r="AE26" s="45">
        <f>$Y26*SUM(Fasering!$D$5:$D$9)</f>
        <v>0</v>
      </c>
      <c r="AF26" s="45">
        <f>$Y26*SUM(Fasering!$D$5:$D$10)</f>
        <v>0</v>
      </c>
      <c r="AG26" s="75">
        <f>$Y26*SUM(Fasering!$D$5:$D$11)</f>
        <v>0</v>
      </c>
      <c r="AH26" s="5">
        <f>($AK$2+(I26+R26)*12*7.57%)*SUM(Fasering!$D$5)</f>
        <v>0</v>
      </c>
      <c r="AI26" s="9">
        <f>($AK$2+(J26+S26)*12*7.57%)*SUM(Fasering!$D$5:$D$6)</f>
        <v>720.98094779827761</v>
      </c>
      <c r="AJ26" s="9">
        <f>($AK$2+(K26+T26)*12*7.57%)*SUM(Fasering!$D$5:$D$7)</f>
        <v>1376.6924269201766</v>
      </c>
      <c r="AK26" s="9">
        <f>($AK$2+(L26+U26)*12*7.57%)*SUM(Fasering!$D$5:$D$8)</f>
        <v>2208.8898286296821</v>
      </c>
      <c r="AL26" s="9">
        <f>($AK$2+(M26+V26)*12*7.57%)*SUM(Fasering!$D$5:$D$9)</f>
        <v>3217.5731529267932</v>
      </c>
      <c r="AM26" s="9">
        <f>($AK$2+(N26+W26)*12*7.57%)*SUM(Fasering!$D$5:$D$10)</f>
        <v>4399.8801999363877</v>
      </c>
      <c r="AN26" s="86">
        <f>($AK$2+(O26+X26)*12*7.57%)*SUM(Fasering!$D$5:$D$11)</f>
        <v>5761.1386269519999</v>
      </c>
      <c r="AO26" s="5">
        <f>($AK$2+(I26+AA26)*12*7.57%)*SUM(Fasering!$D$5)</f>
        <v>0</v>
      </c>
      <c r="AP26" s="9">
        <f>($AK$2+(J26+AB26)*12*7.57%)*SUM(Fasering!$D$5:$D$6)</f>
        <v>720.98094779827761</v>
      </c>
      <c r="AQ26" s="9">
        <f>($AK$2+(K26+AC26)*12*7.57%)*SUM(Fasering!$D$5:$D$7)</f>
        <v>1376.6924269201766</v>
      </c>
      <c r="AR26" s="9">
        <f>($AK$2+(L26+AD26)*12*7.57%)*SUM(Fasering!$D$5:$D$8)</f>
        <v>2208.8898286296821</v>
      </c>
      <c r="AS26" s="9">
        <f>($AK$2+(M26+AE26)*12*7.57%)*SUM(Fasering!$D$5:$D$9)</f>
        <v>3217.5731529267932</v>
      </c>
      <c r="AT26" s="9">
        <f>($AK$2+(N26+AF26)*12*7.57%)*SUM(Fasering!$D$5:$D$10)</f>
        <v>4399.8801999363877</v>
      </c>
      <c r="AU26" s="86">
        <f>($AK$2+(O26+AG26)*12*7.57%)*SUM(Fasering!$D$5:$D$11)</f>
        <v>5761.1386269519999</v>
      </c>
    </row>
    <row r="27" spans="1:47" x14ac:dyDescent="0.3">
      <c r="A27" s="32">
        <f t="shared" si="8"/>
        <v>19</v>
      </c>
      <c r="B27" s="125">
        <v>56384.480000000003</v>
      </c>
      <c r="C27" s="126"/>
      <c r="D27" s="125">
        <f t="shared" si="0"/>
        <v>74399.321360000002</v>
      </c>
      <c r="E27" s="127">
        <f t="shared" si="1"/>
        <v>1844.311001266736</v>
      </c>
      <c r="F27" s="125">
        <f t="shared" si="2"/>
        <v>6199.9434466666662</v>
      </c>
      <c r="G27" s="127">
        <f t="shared" si="3"/>
        <v>153.69258343889464</v>
      </c>
      <c r="H27" s="45">
        <f>'L4'!$H$10</f>
        <v>1674.41</v>
      </c>
      <c r="I27" s="45">
        <f>GEW!$E$12+($F27-GEW!$E$12)*SUM(Fasering!$D$5)</f>
        <v>1786.2247433333332</v>
      </c>
      <c r="J27" s="45">
        <f>GEW!$E$12+($F27-GEW!$E$12)*SUM(Fasering!$D$5:$D$6)</f>
        <v>2927.4521490484922</v>
      </c>
      <c r="K27" s="45">
        <f>GEW!$E$12+($F27-GEW!$E$12)*SUM(Fasering!$D$5:$D$7)</f>
        <v>3582.2448049105033</v>
      </c>
      <c r="L27" s="45">
        <f>GEW!$E$12+($F27-GEW!$E$12)*SUM(Fasering!$D$5:$D$8)</f>
        <v>4237.0374607725144</v>
      </c>
      <c r="M27" s="45">
        <f>GEW!$E$12+($F27-GEW!$E$12)*SUM(Fasering!$D$5:$D$9)</f>
        <v>4891.8301166345254</v>
      </c>
      <c r="N27" s="45">
        <f>GEW!$E$12+($F27-GEW!$E$12)*SUM(Fasering!$D$5:$D$10)</f>
        <v>5545.1507908046551</v>
      </c>
      <c r="O27" s="75">
        <f>GEW!$E$12+($F27-GEW!$E$12)*SUM(Fasering!$D$5:$D$11)</f>
        <v>6199.9434466666662</v>
      </c>
      <c r="P27" s="125">
        <f t="shared" si="4"/>
        <v>0</v>
      </c>
      <c r="Q27" s="127">
        <f t="shared" si="5"/>
        <v>0</v>
      </c>
      <c r="R27" s="45">
        <f>$P27*SUM(Fasering!$D$5)</f>
        <v>0</v>
      </c>
      <c r="S27" s="45">
        <f>$P27*SUM(Fasering!$D$5:$D$6)</f>
        <v>0</v>
      </c>
      <c r="T27" s="45">
        <f>$P27*SUM(Fasering!$D$5:$D$7)</f>
        <v>0</v>
      </c>
      <c r="U27" s="45">
        <f>$P27*SUM(Fasering!$D$5:$D$8)</f>
        <v>0</v>
      </c>
      <c r="V27" s="45">
        <f>$P27*SUM(Fasering!$D$5:$D$9)</f>
        <v>0</v>
      </c>
      <c r="W27" s="45">
        <f>$P27*SUM(Fasering!$D$5:$D$10)</f>
        <v>0</v>
      </c>
      <c r="X27" s="75">
        <f>$P27*SUM(Fasering!$D$5:$D$11)</f>
        <v>0</v>
      </c>
      <c r="Y27" s="125">
        <f t="shared" si="6"/>
        <v>0</v>
      </c>
      <c r="Z27" s="127">
        <f t="shared" si="7"/>
        <v>0</v>
      </c>
      <c r="AA27" s="74">
        <f>$Y27*SUM(Fasering!$D$5)</f>
        <v>0</v>
      </c>
      <c r="AB27" s="45">
        <f>$Y27*SUM(Fasering!$D$5:$D$6)</f>
        <v>0</v>
      </c>
      <c r="AC27" s="45">
        <f>$Y27*SUM(Fasering!$D$5:$D$7)</f>
        <v>0</v>
      </c>
      <c r="AD27" s="45">
        <f>$Y27*SUM(Fasering!$D$5:$D$8)</f>
        <v>0</v>
      </c>
      <c r="AE27" s="45">
        <f>$Y27*SUM(Fasering!$D$5:$D$9)</f>
        <v>0</v>
      </c>
      <c r="AF27" s="45">
        <f>$Y27*SUM(Fasering!$D$5:$D$10)</f>
        <v>0</v>
      </c>
      <c r="AG27" s="75">
        <f>$Y27*SUM(Fasering!$D$5:$D$11)</f>
        <v>0</v>
      </c>
      <c r="AH27" s="5">
        <f>($AK$2+(I27+R27)*12*7.57%)*SUM(Fasering!$D$5)</f>
        <v>0</v>
      </c>
      <c r="AI27" s="9">
        <f>($AK$2+(J27+S27)*12*7.57%)*SUM(Fasering!$D$5:$D$6)</f>
        <v>720.98094779827761</v>
      </c>
      <c r="AJ27" s="9">
        <f>($AK$2+(K27+T27)*12*7.57%)*SUM(Fasering!$D$5:$D$7)</f>
        <v>1376.6924269201766</v>
      </c>
      <c r="AK27" s="9">
        <f>($AK$2+(L27+U27)*12*7.57%)*SUM(Fasering!$D$5:$D$8)</f>
        <v>2208.8898286296821</v>
      </c>
      <c r="AL27" s="9">
        <f>($AK$2+(M27+V27)*12*7.57%)*SUM(Fasering!$D$5:$D$9)</f>
        <v>3217.5731529267932</v>
      </c>
      <c r="AM27" s="9">
        <f>($AK$2+(N27+W27)*12*7.57%)*SUM(Fasering!$D$5:$D$10)</f>
        <v>4399.8801999363877</v>
      </c>
      <c r="AN27" s="86">
        <f>($AK$2+(O27+X27)*12*7.57%)*SUM(Fasering!$D$5:$D$11)</f>
        <v>5761.1386269519999</v>
      </c>
      <c r="AO27" s="5">
        <f>($AK$2+(I27+AA27)*12*7.57%)*SUM(Fasering!$D$5)</f>
        <v>0</v>
      </c>
      <c r="AP27" s="9">
        <f>($AK$2+(J27+AB27)*12*7.57%)*SUM(Fasering!$D$5:$D$6)</f>
        <v>720.98094779827761</v>
      </c>
      <c r="AQ27" s="9">
        <f>($AK$2+(K27+AC27)*12*7.57%)*SUM(Fasering!$D$5:$D$7)</f>
        <v>1376.6924269201766</v>
      </c>
      <c r="AR27" s="9">
        <f>($AK$2+(L27+AD27)*12*7.57%)*SUM(Fasering!$D$5:$D$8)</f>
        <v>2208.8898286296821</v>
      </c>
      <c r="AS27" s="9">
        <f>($AK$2+(M27+AE27)*12*7.57%)*SUM(Fasering!$D$5:$D$9)</f>
        <v>3217.5731529267932</v>
      </c>
      <c r="AT27" s="9">
        <f>($AK$2+(N27+AF27)*12*7.57%)*SUM(Fasering!$D$5:$D$10)</f>
        <v>4399.8801999363877</v>
      </c>
      <c r="AU27" s="86">
        <f>($AK$2+(O27+AG27)*12*7.57%)*SUM(Fasering!$D$5:$D$11)</f>
        <v>5761.1386269519999</v>
      </c>
    </row>
    <row r="28" spans="1:47" x14ac:dyDescent="0.3">
      <c r="A28" s="32">
        <f t="shared" si="8"/>
        <v>20</v>
      </c>
      <c r="B28" s="125">
        <v>58015.39</v>
      </c>
      <c r="C28" s="126"/>
      <c r="D28" s="125">
        <f t="shared" si="0"/>
        <v>76551.307105</v>
      </c>
      <c r="E28" s="127">
        <f t="shared" si="1"/>
        <v>1897.6573344257174</v>
      </c>
      <c r="F28" s="125">
        <f t="shared" si="2"/>
        <v>6379.2755920833324</v>
      </c>
      <c r="G28" s="127">
        <f t="shared" si="3"/>
        <v>158.13811120214311</v>
      </c>
      <c r="H28" s="45">
        <f>'L4'!$H$10</f>
        <v>1674.41</v>
      </c>
      <c r="I28" s="45">
        <f>GEW!$E$12+($F28-GEW!$E$12)*SUM(Fasering!$D$5)</f>
        <v>1786.2247433333332</v>
      </c>
      <c r="J28" s="45">
        <f>GEW!$E$12+($F28-GEW!$E$12)*SUM(Fasering!$D$5:$D$6)</f>
        <v>2973.8209307564503</v>
      </c>
      <c r="K28" s="45">
        <f>GEW!$E$12+($F28-GEW!$E$12)*SUM(Fasering!$D$5:$D$7)</f>
        <v>3655.2182208671575</v>
      </c>
      <c r="L28" s="45">
        <f>GEW!$E$12+($F28-GEW!$E$12)*SUM(Fasering!$D$5:$D$8)</f>
        <v>4336.6155109778647</v>
      </c>
      <c r="M28" s="45">
        <f>GEW!$E$12+($F28-GEW!$E$12)*SUM(Fasering!$D$5:$D$9)</f>
        <v>5018.012801088571</v>
      </c>
      <c r="N28" s="45">
        <f>GEW!$E$12+($F28-GEW!$E$12)*SUM(Fasering!$D$5:$D$10)</f>
        <v>5697.8783019726261</v>
      </c>
      <c r="O28" s="75">
        <f>GEW!$E$12+($F28-GEW!$E$12)*SUM(Fasering!$D$5:$D$11)</f>
        <v>6379.2755920833324</v>
      </c>
      <c r="P28" s="125">
        <f t="shared" si="4"/>
        <v>0</v>
      </c>
      <c r="Q28" s="127">
        <f t="shared" si="5"/>
        <v>0</v>
      </c>
      <c r="R28" s="45">
        <f>$P28*SUM(Fasering!$D$5)</f>
        <v>0</v>
      </c>
      <c r="S28" s="45">
        <f>$P28*SUM(Fasering!$D$5:$D$6)</f>
        <v>0</v>
      </c>
      <c r="T28" s="45">
        <f>$P28*SUM(Fasering!$D$5:$D$7)</f>
        <v>0</v>
      </c>
      <c r="U28" s="45">
        <f>$P28*SUM(Fasering!$D$5:$D$8)</f>
        <v>0</v>
      </c>
      <c r="V28" s="45">
        <f>$P28*SUM(Fasering!$D$5:$D$9)</f>
        <v>0</v>
      </c>
      <c r="W28" s="45">
        <f>$P28*SUM(Fasering!$D$5:$D$10)</f>
        <v>0</v>
      </c>
      <c r="X28" s="75">
        <f>$P28*SUM(Fasering!$D$5:$D$11)</f>
        <v>0</v>
      </c>
      <c r="Y28" s="125">
        <f t="shared" si="6"/>
        <v>0</v>
      </c>
      <c r="Z28" s="127">
        <f t="shared" si="7"/>
        <v>0</v>
      </c>
      <c r="AA28" s="74">
        <f>$Y28*SUM(Fasering!$D$5)</f>
        <v>0</v>
      </c>
      <c r="AB28" s="45">
        <f>$Y28*SUM(Fasering!$D$5:$D$6)</f>
        <v>0</v>
      </c>
      <c r="AC28" s="45">
        <f>$Y28*SUM(Fasering!$D$5:$D$7)</f>
        <v>0</v>
      </c>
      <c r="AD28" s="45">
        <f>$Y28*SUM(Fasering!$D$5:$D$8)</f>
        <v>0</v>
      </c>
      <c r="AE28" s="45">
        <f>$Y28*SUM(Fasering!$D$5:$D$9)</f>
        <v>0</v>
      </c>
      <c r="AF28" s="45">
        <f>$Y28*SUM(Fasering!$D$5:$D$10)</f>
        <v>0</v>
      </c>
      <c r="AG28" s="75">
        <f>$Y28*SUM(Fasering!$D$5:$D$11)</f>
        <v>0</v>
      </c>
      <c r="AH28" s="5">
        <f>($AK$2+(I28+R28)*12*7.57%)*SUM(Fasering!$D$5)</f>
        <v>0</v>
      </c>
      <c r="AI28" s="9">
        <f>($AK$2+(J28+S28)*12*7.57%)*SUM(Fasering!$D$5:$D$6)</f>
        <v>731.87201285378001</v>
      </c>
      <c r="AJ28" s="9">
        <f>($AK$2+(K28+T28)*12*7.57%)*SUM(Fasering!$D$5:$D$7)</f>
        <v>1403.6666120824125</v>
      </c>
      <c r="AK28" s="9">
        <f>($AK$2+(L28+U28)*12*7.57%)*SUM(Fasering!$D$5:$D$8)</f>
        <v>2259.1178670741879</v>
      </c>
      <c r="AL28" s="9">
        <f>($AK$2+(M28+V28)*12*7.57%)*SUM(Fasering!$D$5:$D$9)</f>
        <v>3298.2257778291037</v>
      </c>
      <c r="AM28" s="9">
        <f>($AK$2+(N28+W28)*12*7.57%)*SUM(Fasering!$D$5:$D$10)</f>
        <v>4518.0355879176259</v>
      </c>
      <c r="AN28" s="86">
        <f>($AK$2+(O28+X28)*12*7.57%)*SUM(Fasering!$D$5:$D$11)</f>
        <v>5924.0439478484986</v>
      </c>
      <c r="AO28" s="5">
        <f>($AK$2+(I28+AA28)*12*7.57%)*SUM(Fasering!$D$5)</f>
        <v>0</v>
      </c>
      <c r="AP28" s="9">
        <f>($AK$2+(J28+AB28)*12*7.57%)*SUM(Fasering!$D$5:$D$6)</f>
        <v>731.87201285378001</v>
      </c>
      <c r="AQ28" s="9">
        <f>($AK$2+(K28+AC28)*12*7.57%)*SUM(Fasering!$D$5:$D$7)</f>
        <v>1403.6666120824125</v>
      </c>
      <c r="AR28" s="9">
        <f>($AK$2+(L28+AD28)*12*7.57%)*SUM(Fasering!$D$5:$D$8)</f>
        <v>2259.1178670741879</v>
      </c>
      <c r="AS28" s="9">
        <f>($AK$2+(M28+AE28)*12*7.57%)*SUM(Fasering!$D$5:$D$9)</f>
        <v>3298.2257778291037</v>
      </c>
      <c r="AT28" s="9">
        <f>($AK$2+(N28+AF28)*12*7.57%)*SUM(Fasering!$D$5:$D$10)</f>
        <v>4518.0355879176259</v>
      </c>
      <c r="AU28" s="86">
        <f>($AK$2+(O28+AG28)*12*7.57%)*SUM(Fasering!$D$5:$D$11)</f>
        <v>5924.0439478484986</v>
      </c>
    </row>
    <row r="29" spans="1:47" x14ac:dyDescent="0.3">
      <c r="A29" s="32">
        <f t="shared" si="8"/>
        <v>21</v>
      </c>
      <c r="B29" s="125">
        <v>58015.39</v>
      </c>
      <c r="C29" s="126"/>
      <c r="D29" s="125">
        <f t="shared" si="0"/>
        <v>76551.307105</v>
      </c>
      <c r="E29" s="127">
        <f t="shared" si="1"/>
        <v>1897.6573344257174</v>
      </c>
      <c r="F29" s="125">
        <f t="shared" si="2"/>
        <v>6379.2755920833324</v>
      </c>
      <c r="G29" s="127">
        <f t="shared" si="3"/>
        <v>158.13811120214311</v>
      </c>
      <c r="H29" s="45">
        <f>'L4'!$H$10</f>
        <v>1674.41</v>
      </c>
      <c r="I29" s="45">
        <f>GEW!$E$12+($F29-GEW!$E$12)*SUM(Fasering!$D$5)</f>
        <v>1786.2247433333332</v>
      </c>
      <c r="J29" s="45">
        <f>GEW!$E$12+($F29-GEW!$E$12)*SUM(Fasering!$D$5:$D$6)</f>
        <v>2973.8209307564503</v>
      </c>
      <c r="K29" s="45">
        <f>GEW!$E$12+($F29-GEW!$E$12)*SUM(Fasering!$D$5:$D$7)</f>
        <v>3655.2182208671575</v>
      </c>
      <c r="L29" s="45">
        <f>GEW!$E$12+($F29-GEW!$E$12)*SUM(Fasering!$D$5:$D$8)</f>
        <v>4336.6155109778647</v>
      </c>
      <c r="M29" s="45">
        <f>GEW!$E$12+($F29-GEW!$E$12)*SUM(Fasering!$D$5:$D$9)</f>
        <v>5018.012801088571</v>
      </c>
      <c r="N29" s="45">
        <f>GEW!$E$12+($F29-GEW!$E$12)*SUM(Fasering!$D$5:$D$10)</f>
        <v>5697.8783019726261</v>
      </c>
      <c r="O29" s="75">
        <f>GEW!$E$12+($F29-GEW!$E$12)*SUM(Fasering!$D$5:$D$11)</f>
        <v>6379.2755920833324</v>
      </c>
      <c r="P29" s="125">
        <f t="shared" si="4"/>
        <v>0</v>
      </c>
      <c r="Q29" s="127">
        <f t="shared" si="5"/>
        <v>0</v>
      </c>
      <c r="R29" s="45">
        <f>$P29*SUM(Fasering!$D$5)</f>
        <v>0</v>
      </c>
      <c r="S29" s="45">
        <f>$P29*SUM(Fasering!$D$5:$D$6)</f>
        <v>0</v>
      </c>
      <c r="T29" s="45">
        <f>$P29*SUM(Fasering!$D$5:$D$7)</f>
        <v>0</v>
      </c>
      <c r="U29" s="45">
        <f>$P29*SUM(Fasering!$D$5:$D$8)</f>
        <v>0</v>
      </c>
      <c r="V29" s="45">
        <f>$P29*SUM(Fasering!$D$5:$D$9)</f>
        <v>0</v>
      </c>
      <c r="W29" s="45">
        <f>$P29*SUM(Fasering!$D$5:$D$10)</f>
        <v>0</v>
      </c>
      <c r="X29" s="75">
        <f>$P29*SUM(Fasering!$D$5:$D$11)</f>
        <v>0</v>
      </c>
      <c r="Y29" s="125">
        <f t="shared" si="6"/>
        <v>0</v>
      </c>
      <c r="Z29" s="127">
        <f t="shared" si="7"/>
        <v>0</v>
      </c>
      <c r="AA29" s="74">
        <f>$Y29*SUM(Fasering!$D$5)</f>
        <v>0</v>
      </c>
      <c r="AB29" s="45">
        <f>$Y29*SUM(Fasering!$D$5:$D$6)</f>
        <v>0</v>
      </c>
      <c r="AC29" s="45">
        <f>$Y29*SUM(Fasering!$D$5:$D$7)</f>
        <v>0</v>
      </c>
      <c r="AD29" s="45">
        <f>$Y29*SUM(Fasering!$D$5:$D$8)</f>
        <v>0</v>
      </c>
      <c r="AE29" s="45">
        <f>$Y29*SUM(Fasering!$D$5:$D$9)</f>
        <v>0</v>
      </c>
      <c r="AF29" s="45">
        <f>$Y29*SUM(Fasering!$D$5:$D$10)</f>
        <v>0</v>
      </c>
      <c r="AG29" s="75">
        <f>$Y29*SUM(Fasering!$D$5:$D$11)</f>
        <v>0</v>
      </c>
      <c r="AH29" s="5">
        <f>($AK$2+(I29+R29)*12*7.57%)*SUM(Fasering!$D$5)</f>
        <v>0</v>
      </c>
      <c r="AI29" s="9">
        <f>($AK$2+(J29+S29)*12*7.57%)*SUM(Fasering!$D$5:$D$6)</f>
        <v>731.87201285378001</v>
      </c>
      <c r="AJ29" s="9">
        <f>($AK$2+(K29+T29)*12*7.57%)*SUM(Fasering!$D$5:$D$7)</f>
        <v>1403.6666120824125</v>
      </c>
      <c r="AK29" s="9">
        <f>($AK$2+(L29+U29)*12*7.57%)*SUM(Fasering!$D$5:$D$8)</f>
        <v>2259.1178670741879</v>
      </c>
      <c r="AL29" s="9">
        <f>($AK$2+(M29+V29)*12*7.57%)*SUM(Fasering!$D$5:$D$9)</f>
        <v>3298.2257778291037</v>
      </c>
      <c r="AM29" s="9">
        <f>($AK$2+(N29+W29)*12*7.57%)*SUM(Fasering!$D$5:$D$10)</f>
        <v>4518.0355879176259</v>
      </c>
      <c r="AN29" s="86">
        <f>($AK$2+(O29+X29)*12*7.57%)*SUM(Fasering!$D$5:$D$11)</f>
        <v>5924.0439478484986</v>
      </c>
      <c r="AO29" s="5">
        <f>($AK$2+(I29+AA29)*12*7.57%)*SUM(Fasering!$D$5)</f>
        <v>0</v>
      </c>
      <c r="AP29" s="9">
        <f>($AK$2+(J29+AB29)*12*7.57%)*SUM(Fasering!$D$5:$D$6)</f>
        <v>731.87201285378001</v>
      </c>
      <c r="AQ29" s="9">
        <f>($AK$2+(K29+AC29)*12*7.57%)*SUM(Fasering!$D$5:$D$7)</f>
        <v>1403.6666120824125</v>
      </c>
      <c r="AR29" s="9">
        <f>($AK$2+(L29+AD29)*12*7.57%)*SUM(Fasering!$D$5:$D$8)</f>
        <v>2259.1178670741879</v>
      </c>
      <c r="AS29" s="9">
        <f>($AK$2+(M29+AE29)*12*7.57%)*SUM(Fasering!$D$5:$D$9)</f>
        <v>3298.2257778291037</v>
      </c>
      <c r="AT29" s="9">
        <f>($AK$2+(N29+AF29)*12*7.57%)*SUM(Fasering!$D$5:$D$10)</f>
        <v>4518.0355879176259</v>
      </c>
      <c r="AU29" s="86">
        <f>($AK$2+(O29+AG29)*12*7.57%)*SUM(Fasering!$D$5:$D$11)</f>
        <v>5924.0439478484986</v>
      </c>
    </row>
    <row r="30" spans="1:47" x14ac:dyDescent="0.3">
      <c r="A30" s="32">
        <f t="shared" si="8"/>
        <v>22</v>
      </c>
      <c r="B30" s="125">
        <v>59645.91</v>
      </c>
      <c r="C30" s="126"/>
      <c r="D30" s="125">
        <f t="shared" si="0"/>
        <v>78702.778244999994</v>
      </c>
      <c r="E30" s="127">
        <f t="shared" si="1"/>
        <v>1950.9909108599672</v>
      </c>
      <c r="F30" s="125">
        <f t="shared" si="2"/>
        <v>6558.5648537500001</v>
      </c>
      <c r="G30" s="127">
        <f t="shared" si="3"/>
        <v>162.5825759049973</v>
      </c>
      <c r="H30" s="45">
        <f>'L4'!$H$10</f>
        <v>1674.41</v>
      </c>
      <c r="I30" s="45">
        <f>GEW!$E$12+($F30-GEW!$E$12)*SUM(Fasering!$D$5)</f>
        <v>1786.2247433333332</v>
      </c>
      <c r="J30" s="45">
        <f>GEW!$E$12+($F30-GEW!$E$12)*SUM(Fasering!$D$5:$D$6)</f>
        <v>3020.1786242836597</v>
      </c>
      <c r="K30" s="45">
        <f>GEW!$E$12+($F30-GEW!$E$12)*SUM(Fasering!$D$5:$D$7)</f>
        <v>3728.1741866688535</v>
      </c>
      <c r="L30" s="45">
        <f>GEW!$E$12+($F30-GEW!$E$12)*SUM(Fasering!$D$5:$D$8)</f>
        <v>4436.1697490540482</v>
      </c>
      <c r="M30" s="45">
        <f>GEW!$E$12+($F30-GEW!$E$12)*SUM(Fasering!$D$5:$D$9)</f>
        <v>5144.1653114392411</v>
      </c>
      <c r="N30" s="45">
        <f>GEW!$E$12+($F30-GEW!$E$12)*SUM(Fasering!$D$5:$D$10)</f>
        <v>5850.5692913648072</v>
      </c>
      <c r="O30" s="75">
        <f>GEW!$E$12+($F30-GEW!$E$12)*SUM(Fasering!$D$5:$D$11)</f>
        <v>6558.5648537500001</v>
      </c>
      <c r="P30" s="125">
        <f t="shared" si="4"/>
        <v>0</v>
      </c>
      <c r="Q30" s="127">
        <f t="shared" si="5"/>
        <v>0</v>
      </c>
      <c r="R30" s="45">
        <f>$P30*SUM(Fasering!$D$5)</f>
        <v>0</v>
      </c>
      <c r="S30" s="45">
        <f>$P30*SUM(Fasering!$D$5:$D$6)</f>
        <v>0</v>
      </c>
      <c r="T30" s="45">
        <f>$P30*SUM(Fasering!$D$5:$D$7)</f>
        <v>0</v>
      </c>
      <c r="U30" s="45">
        <f>$P30*SUM(Fasering!$D$5:$D$8)</f>
        <v>0</v>
      </c>
      <c r="V30" s="45">
        <f>$P30*SUM(Fasering!$D$5:$D$9)</f>
        <v>0</v>
      </c>
      <c r="W30" s="45">
        <f>$P30*SUM(Fasering!$D$5:$D$10)</f>
        <v>0</v>
      </c>
      <c r="X30" s="75">
        <f>$P30*SUM(Fasering!$D$5:$D$11)</f>
        <v>0</v>
      </c>
      <c r="Y30" s="125">
        <f t="shared" si="6"/>
        <v>0</v>
      </c>
      <c r="Z30" s="127">
        <f t="shared" si="7"/>
        <v>0</v>
      </c>
      <c r="AA30" s="74">
        <f>$Y30*SUM(Fasering!$D$5)</f>
        <v>0</v>
      </c>
      <c r="AB30" s="45">
        <f>$Y30*SUM(Fasering!$D$5:$D$6)</f>
        <v>0</v>
      </c>
      <c r="AC30" s="45">
        <f>$Y30*SUM(Fasering!$D$5:$D$7)</f>
        <v>0</v>
      </c>
      <c r="AD30" s="45">
        <f>$Y30*SUM(Fasering!$D$5:$D$8)</f>
        <v>0</v>
      </c>
      <c r="AE30" s="45">
        <f>$Y30*SUM(Fasering!$D$5:$D$9)</f>
        <v>0</v>
      </c>
      <c r="AF30" s="45">
        <f>$Y30*SUM(Fasering!$D$5:$D$10)</f>
        <v>0</v>
      </c>
      <c r="AG30" s="75">
        <f>$Y30*SUM(Fasering!$D$5:$D$11)</f>
        <v>0</v>
      </c>
      <c r="AH30" s="5">
        <f>($AK$2+(I30+R30)*12*7.57%)*SUM(Fasering!$D$5)</f>
        <v>0</v>
      </c>
      <c r="AI30" s="9">
        <f>($AK$2+(J30+S30)*12*7.57%)*SUM(Fasering!$D$5:$D$6)</f>
        <v>742.76047352561216</v>
      </c>
      <c r="AJ30" s="9">
        <f>($AK$2+(K30+T30)*12*7.57%)*SUM(Fasering!$D$5:$D$7)</f>
        <v>1430.6343468996185</v>
      </c>
      <c r="AK30" s="9">
        <f>($AK$2+(L30+U30)*12*7.57%)*SUM(Fasering!$D$5:$D$8)</f>
        <v>2309.333894472717</v>
      </c>
      <c r="AL30" s="9">
        <f>($AK$2+(M30+V30)*12*7.57%)*SUM(Fasering!$D$5:$D$9)</f>
        <v>3378.8591162449061</v>
      </c>
      <c r="AM30" s="9">
        <f>($AK$2+(N30+W30)*12*7.57%)*SUM(Fasering!$D$5:$D$10)</f>
        <v>4636.1627213653128</v>
      </c>
      <c r="AN30" s="86">
        <f>($AK$2+(O30+X30)*12*7.57%)*SUM(Fasering!$D$5:$D$11)</f>
        <v>6086.9103131464999</v>
      </c>
      <c r="AO30" s="5">
        <f>($AK$2+(I30+AA30)*12*7.57%)*SUM(Fasering!$D$5)</f>
        <v>0</v>
      </c>
      <c r="AP30" s="9">
        <f>($AK$2+(J30+AB30)*12*7.57%)*SUM(Fasering!$D$5:$D$6)</f>
        <v>742.76047352561216</v>
      </c>
      <c r="AQ30" s="9">
        <f>($AK$2+(K30+AC30)*12*7.57%)*SUM(Fasering!$D$5:$D$7)</f>
        <v>1430.6343468996185</v>
      </c>
      <c r="AR30" s="9">
        <f>($AK$2+(L30+AD30)*12*7.57%)*SUM(Fasering!$D$5:$D$8)</f>
        <v>2309.333894472717</v>
      </c>
      <c r="AS30" s="9">
        <f>($AK$2+(M30+AE30)*12*7.57%)*SUM(Fasering!$D$5:$D$9)</f>
        <v>3378.8591162449061</v>
      </c>
      <c r="AT30" s="9">
        <f>($AK$2+(N30+AF30)*12*7.57%)*SUM(Fasering!$D$5:$D$10)</f>
        <v>4636.1627213653128</v>
      </c>
      <c r="AU30" s="86">
        <f>($AK$2+(O30+AG30)*12*7.57%)*SUM(Fasering!$D$5:$D$11)</f>
        <v>6086.9103131464999</v>
      </c>
    </row>
    <row r="31" spans="1:47" x14ac:dyDescent="0.3">
      <c r="A31" s="32">
        <f t="shared" si="8"/>
        <v>23</v>
      </c>
      <c r="B31" s="125">
        <v>59645.91</v>
      </c>
      <c r="C31" s="126"/>
      <c r="D31" s="125">
        <f t="shared" si="0"/>
        <v>78702.778244999994</v>
      </c>
      <c r="E31" s="127">
        <f t="shared" si="1"/>
        <v>1950.9909108599672</v>
      </c>
      <c r="F31" s="125">
        <f t="shared" si="2"/>
        <v>6558.5648537500001</v>
      </c>
      <c r="G31" s="127">
        <f t="shared" si="3"/>
        <v>162.5825759049973</v>
      </c>
      <c r="H31" s="45">
        <f>'L4'!$H$10</f>
        <v>1674.41</v>
      </c>
      <c r="I31" s="45">
        <f>GEW!$E$12+($F31-GEW!$E$12)*SUM(Fasering!$D$5)</f>
        <v>1786.2247433333332</v>
      </c>
      <c r="J31" s="45">
        <f>GEW!$E$12+($F31-GEW!$E$12)*SUM(Fasering!$D$5:$D$6)</f>
        <v>3020.1786242836597</v>
      </c>
      <c r="K31" s="45">
        <f>GEW!$E$12+($F31-GEW!$E$12)*SUM(Fasering!$D$5:$D$7)</f>
        <v>3728.1741866688535</v>
      </c>
      <c r="L31" s="45">
        <f>GEW!$E$12+($F31-GEW!$E$12)*SUM(Fasering!$D$5:$D$8)</f>
        <v>4436.1697490540482</v>
      </c>
      <c r="M31" s="45">
        <f>GEW!$E$12+($F31-GEW!$E$12)*SUM(Fasering!$D$5:$D$9)</f>
        <v>5144.1653114392411</v>
      </c>
      <c r="N31" s="45">
        <f>GEW!$E$12+($F31-GEW!$E$12)*SUM(Fasering!$D$5:$D$10)</f>
        <v>5850.5692913648072</v>
      </c>
      <c r="O31" s="75">
        <f>GEW!$E$12+($F31-GEW!$E$12)*SUM(Fasering!$D$5:$D$11)</f>
        <v>6558.5648537500001</v>
      </c>
      <c r="P31" s="125">
        <f t="shared" si="4"/>
        <v>0</v>
      </c>
      <c r="Q31" s="127">
        <f t="shared" si="5"/>
        <v>0</v>
      </c>
      <c r="R31" s="45">
        <f>$P31*SUM(Fasering!$D$5)</f>
        <v>0</v>
      </c>
      <c r="S31" s="45">
        <f>$P31*SUM(Fasering!$D$5:$D$6)</f>
        <v>0</v>
      </c>
      <c r="T31" s="45">
        <f>$P31*SUM(Fasering!$D$5:$D$7)</f>
        <v>0</v>
      </c>
      <c r="U31" s="45">
        <f>$P31*SUM(Fasering!$D$5:$D$8)</f>
        <v>0</v>
      </c>
      <c r="V31" s="45">
        <f>$P31*SUM(Fasering!$D$5:$D$9)</f>
        <v>0</v>
      </c>
      <c r="W31" s="45">
        <f>$P31*SUM(Fasering!$D$5:$D$10)</f>
        <v>0</v>
      </c>
      <c r="X31" s="75">
        <f>$P31*SUM(Fasering!$D$5:$D$11)</f>
        <v>0</v>
      </c>
      <c r="Y31" s="125">
        <f t="shared" si="6"/>
        <v>0</v>
      </c>
      <c r="Z31" s="127">
        <f t="shared" si="7"/>
        <v>0</v>
      </c>
      <c r="AA31" s="74">
        <f>$Y31*SUM(Fasering!$D$5)</f>
        <v>0</v>
      </c>
      <c r="AB31" s="45">
        <f>$Y31*SUM(Fasering!$D$5:$D$6)</f>
        <v>0</v>
      </c>
      <c r="AC31" s="45">
        <f>$Y31*SUM(Fasering!$D$5:$D$7)</f>
        <v>0</v>
      </c>
      <c r="AD31" s="45">
        <f>$Y31*SUM(Fasering!$D$5:$D$8)</f>
        <v>0</v>
      </c>
      <c r="AE31" s="45">
        <f>$Y31*SUM(Fasering!$D$5:$D$9)</f>
        <v>0</v>
      </c>
      <c r="AF31" s="45">
        <f>$Y31*SUM(Fasering!$D$5:$D$10)</f>
        <v>0</v>
      </c>
      <c r="AG31" s="75">
        <f>$Y31*SUM(Fasering!$D$5:$D$11)</f>
        <v>0</v>
      </c>
      <c r="AH31" s="5">
        <f>($AK$2+(I31+R31)*12*7.57%)*SUM(Fasering!$D$5)</f>
        <v>0</v>
      </c>
      <c r="AI31" s="9">
        <f>($AK$2+(J31+S31)*12*7.57%)*SUM(Fasering!$D$5:$D$6)</f>
        <v>742.76047352561216</v>
      </c>
      <c r="AJ31" s="9">
        <f>($AK$2+(K31+T31)*12*7.57%)*SUM(Fasering!$D$5:$D$7)</f>
        <v>1430.6343468996185</v>
      </c>
      <c r="AK31" s="9">
        <f>($AK$2+(L31+U31)*12*7.57%)*SUM(Fasering!$D$5:$D$8)</f>
        <v>2309.333894472717</v>
      </c>
      <c r="AL31" s="9">
        <f>($AK$2+(M31+V31)*12*7.57%)*SUM(Fasering!$D$5:$D$9)</f>
        <v>3378.8591162449061</v>
      </c>
      <c r="AM31" s="9">
        <f>($AK$2+(N31+W31)*12*7.57%)*SUM(Fasering!$D$5:$D$10)</f>
        <v>4636.1627213653128</v>
      </c>
      <c r="AN31" s="86">
        <f>($AK$2+(O31+X31)*12*7.57%)*SUM(Fasering!$D$5:$D$11)</f>
        <v>6086.9103131464999</v>
      </c>
      <c r="AO31" s="5">
        <f>($AK$2+(I31+AA31)*12*7.57%)*SUM(Fasering!$D$5)</f>
        <v>0</v>
      </c>
      <c r="AP31" s="9">
        <f>($AK$2+(J31+AB31)*12*7.57%)*SUM(Fasering!$D$5:$D$6)</f>
        <v>742.76047352561216</v>
      </c>
      <c r="AQ31" s="9">
        <f>($AK$2+(K31+AC31)*12*7.57%)*SUM(Fasering!$D$5:$D$7)</f>
        <v>1430.6343468996185</v>
      </c>
      <c r="AR31" s="9">
        <f>($AK$2+(L31+AD31)*12*7.57%)*SUM(Fasering!$D$5:$D$8)</f>
        <v>2309.333894472717</v>
      </c>
      <c r="AS31" s="9">
        <f>($AK$2+(M31+AE31)*12*7.57%)*SUM(Fasering!$D$5:$D$9)</f>
        <v>3378.8591162449061</v>
      </c>
      <c r="AT31" s="9">
        <f>($AK$2+(N31+AF31)*12*7.57%)*SUM(Fasering!$D$5:$D$10)</f>
        <v>4636.1627213653128</v>
      </c>
      <c r="AU31" s="86">
        <f>($AK$2+(O31+AG31)*12*7.57%)*SUM(Fasering!$D$5:$D$11)</f>
        <v>6086.9103131464999</v>
      </c>
    </row>
    <row r="32" spans="1:47" x14ac:dyDescent="0.3">
      <c r="A32" s="32">
        <f t="shared" si="8"/>
        <v>24</v>
      </c>
      <c r="B32" s="125">
        <v>59645.91</v>
      </c>
      <c r="C32" s="126"/>
      <c r="D32" s="125">
        <f t="shared" si="0"/>
        <v>78702.778244999994</v>
      </c>
      <c r="E32" s="127">
        <f t="shared" si="1"/>
        <v>1950.9909108599672</v>
      </c>
      <c r="F32" s="125">
        <f t="shared" si="2"/>
        <v>6558.5648537500001</v>
      </c>
      <c r="G32" s="127">
        <f t="shared" si="3"/>
        <v>162.5825759049973</v>
      </c>
      <c r="H32" s="45">
        <f>'L4'!$H$10</f>
        <v>1674.41</v>
      </c>
      <c r="I32" s="45">
        <f>GEW!$E$12+($F32-GEW!$E$12)*SUM(Fasering!$D$5)</f>
        <v>1786.2247433333332</v>
      </c>
      <c r="J32" s="45">
        <f>GEW!$E$12+($F32-GEW!$E$12)*SUM(Fasering!$D$5:$D$6)</f>
        <v>3020.1786242836597</v>
      </c>
      <c r="K32" s="45">
        <f>GEW!$E$12+($F32-GEW!$E$12)*SUM(Fasering!$D$5:$D$7)</f>
        <v>3728.1741866688535</v>
      </c>
      <c r="L32" s="45">
        <f>GEW!$E$12+($F32-GEW!$E$12)*SUM(Fasering!$D$5:$D$8)</f>
        <v>4436.1697490540482</v>
      </c>
      <c r="M32" s="45">
        <f>GEW!$E$12+($F32-GEW!$E$12)*SUM(Fasering!$D$5:$D$9)</f>
        <v>5144.1653114392411</v>
      </c>
      <c r="N32" s="45">
        <f>GEW!$E$12+($F32-GEW!$E$12)*SUM(Fasering!$D$5:$D$10)</f>
        <v>5850.5692913648072</v>
      </c>
      <c r="O32" s="75">
        <f>GEW!$E$12+($F32-GEW!$E$12)*SUM(Fasering!$D$5:$D$11)</f>
        <v>6558.5648537500001</v>
      </c>
      <c r="P32" s="125">
        <f t="shared" si="4"/>
        <v>0</v>
      </c>
      <c r="Q32" s="127">
        <f t="shared" si="5"/>
        <v>0</v>
      </c>
      <c r="R32" s="45">
        <f>$P32*SUM(Fasering!$D$5)</f>
        <v>0</v>
      </c>
      <c r="S32" s="45">
        <f>$P32*SUM(Fasering!$D$5:$D$6)</f>
        <v>0</v>
      </c>
      <c r="T32" s="45">
        <f>$P32*SUM(Fasering!$D$5:$D$7)</f>
        <v>0</v>
      </c>
      <c r="U32" s="45">
        <f>$P32*SUM(Fasering!$D$5:$D$8)</f>
        <v>0</v>
      </c>
      <c r="V32" s="45">
        <f>$P32*SUM(Fasering!$D$5:$D$9)</f>
        <v>0</v>
      </c>
      <c r="W32" s="45">
        <f>$P32*SUM(Fasering!$D$5:$D$10)</f>
        <v>0</v>
      </c>
      <c r="X32" s="75">
        <f>$P32*SUM(Fasering!$D$5:$D$11)</f>
        <v>0</v>
      </c>
      <c r="Y32" s="125">
        <f t="shared" si="6"/>
        <v>0</v>
      </c>
      <c r="Z32" s="127">
        <f t="shared" si="7"/>
        <v>0</v>
      </c>
      <c r="AA32" s="74">
        <f>$Y32*SUM(Fasering!$D$5)</f>
        <v>0</v>
      </c>
      <c r="AB32" s="45">
        <f>$Y32*SUM(Fasering!$D$5:$D$6)</f>
        <v>0</v>
      </c>
      <c r="AC32" s="45">
        <f>$Y32*SUM(Fasering!$D$5:$D$7)</f>
        <v>0</v>
      </c>
      <c r="AD32" s="45">
        <f>$Y32*SUM(Fasering!$D$5:$D$8)</f>
        <v>0</v>
      </c>
      <c r="AE32" s="45">
        <f>$Y32*SUM(Fasering!$D$5:$D$9)</f>
        <v>0</v>
      </c>
      <c r="AF32" s="45">
        <f>$Y32*SUM(Fasering!$D$5:$D$10)</f>
        <v>0</v>
      </c>
      <c r="AG32" s="75">
        <f>$Y32*SUM(Fasering!$D$5:$D$11)</f>
        <v>0</v>
      </c>
      <c r="AH32" s="5">
        <f>($AK$2+(I32+R32)*12*7.57%)*SUM(Fasering!$D$5)</f>
        <v>0</v>
      </c>
      <c r="AI32" s="9">
        <f>($AK$2+(J32+S32)*12*7.57%)*SUM(Fasering!$D$5:$D$6)</f>
        <v>742.76047352561216</v>
      </c>
      <c r="AJ32" s="9">
        <f>($AK$2+(K32+T32)*12*7.57%)*SUM(Fasering!$D$5:$D$7)</f>
        <v>1430.6343468996185</v>
      </c>
      <c r="AK32" s="9">
        <f>($AK$2+(L32+U32)*12*7.57%)*SUM(Fasering!$D$5:$D$8)</f>
        <v>2309.333894472717</v>
      </c>
      <c r="AL32" s="9">
        <f>($AK$2+(M32+V32)*12*7.57%)*SUM(Fasering!$D$5:$D$9)</f>
        <v>3378.8591162449061</v>
      </c>
      <c r="AM32" s="9">
        <f>($AK$2+(N32+W32)*12*7.57%)*SUM(Fasering!$D$5:$D$10)</f>
        <v>4636.1627213653128</v>
      </c>
      <c r="AN32" s="86">
        <f>($AK$2+(O32+X32)*12*7.57%)*SUM(Fasering!$D$5:$D$11)</f>
        <v>6086.9103131464999</v>
      </c>
      <c r="AO32" s="5">
        <f>($AK$2+(I32+AA32)*12*7.57%)*SUM(Fasering!$D$5)</f>
        <v>0</v>
      </c>
      <c r="AP32" s="9">
        <f>($AK$2+(J32+AB32)*12*7.57%)*SUM(Fasering!$D$5:$D$6)</f>
        <v>742.76047352561216</v>
      </c>
      <c r="AQ32" s="9">
        <f>($AK$2+(K32+AC32)*12*7.57%)*SUM(Fasering!$D$5:$D$7)</f>
        <v>1430.6343468996185</v>
      </c>
      <c r="AR32" s="9">
        <f>($AK$2+(L32+AD32)*12*7.57%)*SUM(Fasering!$D$5:$D$8)</f>
        <v>2309.333894472717</v>
      </c>
      <c r="AS32" s="9">
        <f>($AK$2+(M32+AE32)*12*7.57%)*SUM(Fasering!$D$5:$D$9)</f>
        <v>3378.8591162449061</v>
      </c>
      <c r="AT32" s="9">
        <f>($AK$2+(N32+AF32)*12*7.57%)*SUM(Fasering!$D$5:$D$10)</f>
        <v>4636.1627213653128</v>
      </c>
      <c r="AU32" s="86">
        <f>($AK$2+(O32+AG32)*12*7.57%)*SUM(Fasering!$D$5:$D$11)</f>
        <v>6086.9103131464999</v>
      </c>
    </row>
    <row r="33" spans="1:47" x14ac:dyDescent="0.3">
      <c r="A33" s="32">
        <f t="shared" si="8"/>
        <v>25</v>
      </c>
      <c r="B33" s="125">
        <v>59645.91</v>
      </c>
      <c r="C33" s="126"/>
      <c r="D33" s="125">
        <f t="shared" si="0"/>
        <v>78702.778244999994</v>
      </c>
      <c r="E33" s="127">
        <f t="shared" si="1"/>
        <v>1950.9909108599672</v>
      </c>
      <c r="F33" s="125">
        <f t="shared" si="2"/>
        <v>6558.5648537500001</v>
      </c>
      <c r="G33" s="127">
        <f t="shared" si="3"/>
        <v>162.5825759049973</v>
      </c>
      <c r="H33" s="45">
        <f>'L4'!$H$10</f>
        <v>1674.41</v>
      </c>
      <c r="I33" s="45">
        <f>GEW!$E$12+($F33-GEW!$E$12)*SUM(Fasering!$D$5)</f>
        <v>1786.2247433333332</v>
      </c>
      <c r="J33" s="45">
        <f>GEW!$E$12+($F33-GEW!$E$12)*SUM(Fasering!$D$5:$D$6)</f>
        <v>3020.1786242836597</v>
      </c>
      <c r="K33" s="45">
        <f>GEW!$E$12+($F33-GEW!$E$12)*SUM(Fasering!$D$5:$D$7)</f>
        <v>3728.1741866688535</v>
      </c>
      <c r="L33" s="45">
        <f>GEW!$E$12+($F33-GEW!$E$12)*SUM(Fasering!$D$5:$D$8)</f>
        <v>4436.1697490540482</v>
      </c>
      <c r="M33" s="45">
        <f>GEW!$E$12+($F33-GEW!$E$12)*SUM(Fasering!$D$5:$D$9)</f>
        <v>5144.1653114392411</v>
      </c>
      <c r="N33" s="45">
        <f>GEW!$E$12+($F33-GEW!$E$12)*SUM(Fasering!$D$5:$D$10)</f>
        <v>5850.5692913648072</v>
      </c>
      <c r="O33" s="75">
        <f>GEW!$E$12+($F33-GEW!$E$12)*SUM(Fasering!$D$5:$D$11)</f>
        <v>6558.5648537500001</v>
      </c>
      <c r="P33" s="125">
        <f t="shared" si="4"/>
        <v>0</v>
      </c>
      <c r="Q33" s="127">
        <f t="shared" si="5"/>
        <v>0</v>
      </c>
      <c r="R33" s="45">
        <f>$P33*SUM(Fasering!$D$5)</f>
        <v>0</v>
      </c>
      <c r="S33" s="45">
        <f>$P33*SUM(Fasering!$D$5:$D$6)</f>
        <v>0</v>
      </c>
      <c r="T33" s="45">
        <f>$P33*SUM(Fasering!$D$5:$D$7)</f>
        <v>0</v>
      </c>
      <c r="U33" s="45">
        <f>$P33*SUM(Fasering!$D$5:$D$8)</f>
        <v>0</v>
      </c>
      <c r="V33" s="45">
        <f>$P33*SUM(Fasering!$D$5:$D$9)</f>
        <v>0</v>
      </c>
      <c r="W33" s="45">
        <f>$P33*SUM(Fasering!$D$5:$D$10)</f>
        <v>0</v>
      </c>
      <c r="X33" s="75">
        <f>$P33*SUM(Fasering!$D$5:$D$11)</f>
        <v>0</v>
      </c>
      <c r="Y33" s="125">
        <f t="shared" si="6"/>
        <v>0</v>
      </c>
      <c r="Z33" s="127">
        <f t="shared" si="7"/>
        <v>0</v>
      </c>
      <c r="AA33" s="74">
        <f>$Y33*SUM(Fasering!$D$5)</f>
        <v>0</v>
      </c>
      <c r="AB33" s="45">
        <f>$Y33*SUM(Fasering!$D$5:$D$6)</f>
        <v>0</v>
      </c>
      <c r="AC33" s="45">
        <f>$Y33*SUM(Fasering!$D$5:$D$7)</f>
        <v>0</v>
      </c>
      <c r="AD33" s="45">
        <f>$Y33*SUM(Fasering!$D$5:$D$8)</f>
        <v>0</v>
      </c>
      <c r="AE33" s="45">
        <f>$Y33*SUM(Fasering!$D$5:$D$9)</f>
        <v>0</v>
      </c>
      <c r="AF33" s="45">
        <f>$Y33*SUM(Fasering!$D$5:$D$10)</f>
        <v>0</v>
      </c>
      <c r="AG33" s="75">
        <f>$Y33*SUM(Fasering!$D$5:$D$11)</f>
        <v>0</v>
      </c>
      <c r="AH33" s="5">
        <f>($AK$2+(I33+R33)*12*7.57%)*SUM(Fasering!$D$5)</f>
        <v>0</v>
      </c>
      <c r="AI33" s="9">
        <f>($AK$2+(J33+S33)*12*7.57%)*SUM(Fasering!$D$5:$D$6)</f>
        <v>742.76047352561216</v>
      </c>
      <c r="AJ33" s="9">
        <f>($AK$2+(K33+T33)*12*7.57%)*SUM(Fasering!$D$5:$D$7)</f>
        <v>1430.6343468996185</v>
      </c>
      <c r="AK33" s="9">
        <f>($AK$2+(L33+U33)*12*7.57%)*SUM(Fasering!$D$5:$D$8)</f>
        <v>2309.333894472717</v>
      </c>
      <c r="AL33" s="9">
        <f>($AK$2+(M33+V33)*12*7.57%)*SUM(Fasering!$D$5:$D$9)</f>
        <v>3378.8591162449061</v>
      </c>
      <c r="AM33" s="9">
        <f>($AK$2+(N33+W33)*12*7.57%)*SUM(Fasering!$D$5:$D$10)</f>
        <v>4636.1627213653128</v>
      </c>
      <c r="AN33" s="86">
        <f>($AK$2+(O33+X33)*12*7.57%)*SUM(Fasering!$D$5:$D$11)</f>
        <v>6086.9103131464999</v>
      </c>
      <c r="AO33" s="5">
        <f>($AK$2+(I33+AA33)*12*7.57%)*SUM(Fasering!$D$5)</f>
        <v>0</v>
      </c>
      <c r="AP33" s="9">
        <f>($AK$2+(J33+AB33)*12*7.57%)*SUM(Fasering!$D$5:$D$6)</f>
        <v>742.76047352561216</v>
      </c>
      <c r="AQ33" s="9">
        <f>($AK$2+(K33+AC33)*12*7.57%)*SUM(Fasering!$D$5:$D$7)</f>
        <v>1430.6343468996185</v>
      </c>
      <c r="AR33" s="9">
        <f>($AK$2+(L33+AD33)*12*7.57%)*SUM(Fasering!$D$5:$D$8)</f>
        <v>2309.333894472717</v>
      </c>
      <c r="AS33" s="9">
        <f>($AK$2+(M33+AE33)*12*7.57%)*SUM(Fasering!$D$5:$D$9)</f>
        <v>3378.8591162449061</v>
      </c>
      <c r="AT33" s="9">
        <f>($AK$2+(N33+AF33)*12*7.57%)*SUM(Fasering!$D$5:$D$10)</f>
        <v>4636.1627213653128</v>
      </c>
      <c r="AU33" s="86">
        <f>($AK$2+(O33+AG33)*12*7.57%)*SUM(Fasering!$D$5:$D$11)</f>
        <v>6086.9103131464999</v>
      </c>
    </row>
    <row r="34" spans="1:47" x14ac:dyDescent="0.3">
      <c r="A34" s="32">
        <f t="shared" si="8"/>
        <v>26</v>
      </c>
      <c r="B34" s="125">
        <v>59645.91</v>
      </c>
      <c r="C34" s="126"/>
      <c r="D34" s="125">
        <f t="shared" si="0"/>
        <v>78702.778244999994</v>
      </c>
      <c r="E34" s="127">
        <f t="shared" si="1"/>
        <v>1950.9909108599672</v>
      </c>
      <c r="F34" s="125">
        <f t="shared" si="2"/>
        <v>6558.5648537500001</v>
      </c>
      <c r="G34" s="127">
        <f t="shared" si="3"/>
        <v>162.5825759049973</v>
      </c>
      <c r="H34" s="45">
        <f>'L4'!$H$10</f>
        <v>1674.41</v>
      </c>
      <c r="I34" s="45">
        <f>GEW!$E$12+($F34-GEW!$E$12)*SUM(Fasering!$D$5)</f>
        <v>1786.2247433333332</v>
      </c>
      <c r="J34" s="45">
        <f>GEW!$E$12+($F34-GEW!$E$12)*SUM(Fasering!$D$5:$D$6)</f>
        <v>3020.1786242836597</v>
      </c>
      <c r="K34" s="45">
        <f>GEW!$E$12+($F34-GEW!$E$12)*SUM(Fasering!$D$5:$D$7)</f>
        <v>3728.1741866688535</v>
      </c>
      <c r="L34" s="45">
        <f>GEW!$E$12+($F34-GEW!$E$12)*SUM(Fasering!$D$5:$D$8)</f>
        <v>4436.1697490540482</v>
      </c>
      <c r="M34" s="45">
        <f>GEW!$E$12+($F34-GEW!$E$12)*SUM(Fasering!$D$5:$D$9)</f>
        <v>5144.1653114392411</v>
      </c>
      <c r="N34" s="45">
        <f>GEW!$E$12+($F34-GEW!$E$12)*SUM(Fasering!$D$5:$D$10)</f>
        <v>5850.5692913648072</v>
      </c>
      <c r="O34" s="75">
        <f>GEW!$E$12+($F34-GEW!$E$12)*SUM(Fasering!$D$5:$D$11)</f>
        <v>6558.5648537500001</v>
      </c>
      <c r="P34" s="125">
        <f t="shared" si="4"/>
        <v>0</v>
      </c>
      <c r="Q34" s="127">
        <f t="shared" si="5"/>
        <v>0</v>
      </c>
      <c r="R34" s="45">
        <f>$P34*SUM(Fasering!$D$5)</f>
        <v>0</v>
      </c>
      <c r="S34" s="45">
        <f>$P34*SUM(Fasering!$D$5:$D$6)</f>
        <v>0</v>
      </c>
      <c r="T34" s="45">
        <f>$P34*SUM(Fasering!$D$5:$D$7)</f>
        <v>0</v>
      </c>
      <c r="U34" s="45">
        <f>$P34*SUM(Fasering!$D$5:$D$8)</f>
        <v>0</v>
      </c>
      <c r="V34" s="45">
        <f>$P34*SUM(Fasering!$D$5:$D$9)</f>
        <v>0</v>
      </c>
      <c r="W34" s="45">
        <f>$P34*SUM(Fasering!$D$5:$D$10)</f>
        <v>0</v>
      </c>
      <c r="X34" s="75">
        <f>$P34*SUM(Fasering!$D$5:$D$11)</f>
        <v>0</v>
      </c>
      <c r="Y34" s="125">
        <f t="shared" si="6"/>
        <v>0</v>
      </c>
      <c r="Z34" s="127">
        <f t="shared" si="7"/>
        <v>0</v>
      </c>
      <c r="AA34" s="74">
        <f>$Y34*SUM(Fasering!$D$5)</f>
        <v>0</v>
      </c>
      <c r="AB34" s="45">
        <f>$Y34*SUM(Fasering!$D$5:$D$6)</f>
        <v>0</v>
      </c>
      <c r="AC34" s="45">
        <f>$Y34*SUM(Fasering!$D$5:$D$7)</f>
        <v>0</v>
      </c>
      <c r="AD34" s="45">
        <f>$Y34*SUM(Fasering!$D$5:$D$8)</f>
        <v>0</v>
      </c>
      <c r="AE34" s="45">
        <f>$Y34*SUM(Fasering!$D$5:$D$9)</f>
        <v>0</v>
      </c>
      <c r="AF34" s="45">
        <f>$Y34*SUM(Fasering!$D$5:$D$10)</f>
        <v>0</v>
      </c>
      <c r="AG34" s="75">
        <f>$Y34*SUM(Fasering!$D$5:$D$11)</f>
        <v>0</v>
      </c>
      <c r="AH34" s="5">
        <f>($AK$2+(I34+R34)*12*7.57%)*SUM(Fasering!$D$5)</f>
        <v>0</v>
      </c>
      <c r="AI34" s="9">
        <f>($AK$2+(J34+S34)*12*7.57%)*SUM(Fasering!$D$5:$D$6)</f>
        <v>742.76047352561216</v>
      </c>
      <c r="AJ34" s="9">
        <f>($AK$2+(K34+T34)*12*7.57%)*SUM(Fasering!$D$5:$D$7)</f>
        <v>1430.6343468996185</v>
      </c>
      <c r="AK34" s="9">
        <f>($AK$2+(L34+U34)*12*7.57%)*SUM(Fasering!$D$5:$D$8)</f>
        <v>2309.333894472717</v>
      </c>
      <c r="AL34" s="9">
        <f>($AK$2+(M34+V34)*12*7.57%)*SUM(Fasering!$D$5:$D$9)</f>
        <v>3378.8591162449061</v>
      </c>
      <c r="AM34" s="9">
        <f>($AK$2+(N34+W34)*12*7.57%)*SUM(Fasering!$D$5:$D$10)</f>
        <v>4636.1627213653128</v>
      </c>
      <c r="AN34" s="86">
        <f>($AK$2+(O34+X34)*12*7.57%)*SUM(Fasering!$D$5:$D$11)</f>
        <v>6086.9103131464999</v>
      </c>
      <c r="AO34" s="5">
        <f>($AK$2+(I34+AA34)*12*7.57%)*SUM(Fasering!$D$5)</f>
        <v>0</v>
      </c>
      <c r="AP34" s="9">
        <f>($AK$2+(J34+AB34)*12*7.57%)*SUM(Fasering!$D$5:$D$6)</f>
        <v>742.76047352561216</v>
      </c>
      <c r="AQ34" s="9">
        <f>($AK$2+(K34+AC34)*12*7.57%)*SUM(Fasering!$D$5:$D$7)</f>
        <v>1430.6343468996185</v>
      </c>
      <c r="AR34" s="9">
        <f>($AK$2+(L34+AD34)*12*7.57%)*SUM(Fasering!$D$5:$D$8)</f>
        <v>2309.333894472717</v>
      </c>
      <c r="AS34" s="9">
        <f>($AK$2+(M34+AE34)*12*7.57%)*SUM(Fasering!$D$5:$D$9)</f>
        <v>3378.8591162449061</v>
      </c>
      <c r="AT34" s="9">
        <f>($AK$2+(N34+AF34)*12*7.57%)*SUM(Fasering!$D$5:$D$10)</f>
        <v>4636.1627213653128</v>
      </c>
      <c r="AU34" s="86">
        <f>($AK$2+(O34+AG34)*12*7.57%)*SUM(Fasering!$D$5:$D$11)</f>
        <v>6086.9103131464999</v>
      </c>
    </row>
    <row r="35" spans="1:47" x14ac:dyDescent="0.3">
      <c r="A35" s="32">
        <f t="shared" si="8"/>
        <v>27</v>
      </c>
      <c r="B35" s="125">
        <v>59645.91</v>
      </c>
      <c r="C35" s="126"/>
      <c r="D35" s="125">
        <f t="shared" si="0"/>
        <v>78702.778244999994</v>
      </c>
      <c r="E35" s="127">
        <f t="shared" si="1"/>
        <v>1950.9909108599672</v>
      </c>
      <c r="F35" s="125">
        <f t="shared" si="2"/>
        <v>6558.5648537500001</v>
      </c>
      <c r="G35" s="127">
        <f t="shared" si="3"/>
        <v>162.5825759049973</v>
      </c>
      <c r="H35" s="45">
        <f>'L4'!$H$10</f>
        <v>1674.41</v>
      </c>
      <c r="I35" s="45">
        <f>GEW!$E$12+($F35-GEW!$E$12)*SUM(Fasering!$D$5)</f>
        <v>1786.2247433333332</v>
      </c>
      <c r="J35" s="45">
        <f>GEW!$E$12+($F35-GEW!$E$12)*SUM(Fasering!$D$5:$D$6)</f>
        <v>3020.1786242836597</v>
      </c>
      <c r="K35" s="45">
        <f>GEW!$E$12+($F35-GEW!$E$12)*SUM(Fasering!$D$5:$D$7)</f>
        <v>3728.1741866688535</v>
      </c>
      <c r="L35" s="45">
        <f>GEW!$E$12+($F35-GEW!$E$12)*SUM(Fasering!$D$5:$D$8)</f>
        <v>4436.1697490540482</v>
      </c>
      <c r="M35" s="45">
        <f>GEW!$E$12+($F35-GEW!$E$12)*SUM(Fasering!$D$5:$D$9)</f>
        <v>5144.1653114392411</v>
      </c>
      <c r="N35" s="45">
        <f>GEW!$E$12+($F35-GEW!$E$12)*SUM(Fasering!$D$5:$D$10)</f>
        <v>5850.5692913648072</v>
      </c>
      <c r="O35" s="75">
        <f>GEW!$E$12+($F35-GEW!$E$12)*SUM(Fasering!$D$5:$D$11)</f>
        <v>6558.5648537500001</v>
      </c>
      <c r="P35" s="125">
        <f t="shared" si="4"/>
        <v>0</v>
      </c>
      <c r="Q35" s="127">
        <f t="shared" si="5"/>
        <v>0</v>
      </c>
      <c r="R35" s="45">
        <f>$P35*SUM(Fasering!$D$5)</f>
        <v>0</v>
      </c>
      <c r="S35" s="45">
        <f>$P35*SUM(Fasering!$D$5:$D$6)</f>
        <v>0</v>
      </c>
      <c r="T35" s="45">
        <f>$P35*SUM(Fasering!$D$5:$D$7)</f>
        <v>0</v>
      </c>
      <c r="U35" s="45">
        <f>$P35*SUM(Fasering!$D$5:$D$8)</f>
        <v>0</v>
      </c>
      <c r="V35" s="45">
        <f>$P35*SUM(Fasering!$D$5:$D$9)</f>
        <v>0</v>
      </c>
      <c r="W35" s="45">
        <f>$P35*SUM(Fasering!$D$5:$D$10)</f>
        <v>0</v>
      </c>
      <c r="X35" s="75">
        <f>$P35*SUM(Fasering!$D$5:$D$11)</f>
        <v>0</v>
      </c>
      <c r="Y35" s="125">
        <f t="shared" si="6"/>
        <v>0</v>
      </c>
      <c r="Z35" s="127">
        <f t="shared" si="7"/>
        <v>0</v>
      </c>
      <c r="AA35" s="74">
        <f>$Y35*SUM(Fasering!$D$5)</f>
        <v>0</v>
      </c>
      <c r="AB35" s="45">
        <f>$Y35*SUM(Fasering!$D$5:$D$6)</f>
        <v>0</v>
      </c>
      <c r="AC35" s="45">
        <f>$Y35*SUM(Fasering!$D$5:$D$7)</f>
        <v>0</v>
      </c>
      <c r="AD35" s="45">
        <f>$Y35*SUM(Fasering!$D$5:$D$8)</f>
        <v>0</v>
      </c>
      <c r="AE35" s="45">
        <f>$Y35*SUM(Fasering!$D$5:$D$9)</f>
        <v>0</v>
      </c>
      <c r="AF35" s="45">
        <f>$Y35*SUM(Fasering!$D$5:$D$10)</f>
        <v>0</v>
      </c>
      <c r="AG35" s="75">
        <f>$Y35*SUM(Fasering!$D$5:$D$11)</f>
        <v>0</v>
      </c>
      <c r="AH35" s="5">
        <f>($AK$2+(I35+R35)*12*7.57%)*SUM(Fasering!$D$5)</f>
        <v>0</v>
      </c>
      <c r="AI35" s="9">
        <f>($AK$2+(J35+S35)*12*7.57%)*SUM(Fasering!$D$5:$D$6)</f>
        <v>742.76047352561216</v>
      </c>
      <c r="AJ35" s="9">
        <f>($AK$2+(K35+T35)*12*7.57%)*SUM(Fasering!$D$5:$D$7)</f>
        <v>1430.6343468996185</v>
      </c>
      <c r="AK35" s="9">
        <f>($AK$2+(L35+U35)*12*7.57%)*SUM(Fasering!$D$5:$D$8)</f>
        <v>2309.333894472717</v>
      </c>
      <c r="AL35" s="9">
        <f>($AK$2+(M35+V35)*12*7.57%)*SUM(Fasering!$D$5:$D$9)</f>
        <v>3378.8591162449061</v>
      </c>
      <c r="AM35" s="9">
        <f>($AK$2+(N35+W35)*12*7.57%)*SUM(Fasering!$D$5:$D$10)</f>
        <v>4636.1627213653128</v>
      </c>
      <c r="AN35" s="86">
        <f>($AK$2+(O35+X35)*12*7.57%)*SUM(Fasering!$D$5:$D$11)</f>
        <v>6086.9103131464999</v>
      </c>
      <c r="AO35" s="5">
        <f>($AK$2+(I35+AA35)*12*7.57%)*SUM(Fasering!$D$5)</f>
        <v>0</v>
      </c>
      <c r="AP35" s="9">
        <f>($AK$2+(J35+AB35)*12*7.57%)*SUM(Fasering!$D$5:$D$6)</f>
        <v>742.76047352561216</v>
      </c>
      <c r="AQ35" s="9">
        <f>($AK$2+(K35+AC35)*12*7.57%)*SUM(Fasering!$D$5:$D$7)</f>
        <v>1430.6343468996185</v>
      </c>
      <c r="AR35" s="9">
        <f>($AK$2+(L35+AD35)*12*7.57%)*SUM(Fasering!$D$5:$D$8)</f>
        <v>2309.333894472717</v>
      </c>
      <c r="AS35" s="9">
        <f>($AK$2+(M35+AE35)*12*7.57%)*SUM(Fasering!$D$5:$D$9)</f>
        <v>3378.8591162449061</v>
      </c>
      <c r="AT35" s="9">
        <f>($AK$2+(N35+AF35)*12*7.57%)*SUM(Fasering!$D$5:$D$10)</f>
        <v>4636.1627213653128</v>
      </c>
      <c r="AU35" s="86">
        <f>($AK$2+(O35+AG35)*12*7.57%)*SUM(Fasering!$D$5:$D$11)</f>
        <v>6086.9103131464999</v>
      </c>
    </row>
    <row r="36" spans="1:47" x14ac:dyDescent="0.3">
      <c r="A36" s="35"/>
      <c r="B36" s="128"/>
      <c r="C36" s="129"/>
      <c r="D36" s="128"/>
      <c r="E36" s="129"/>
      <c r="F36" s="128"/>
      <c r="G36" s="129"/>
      <c r="H36" s="46"/>
      <c r="I36" s="46"/>
      <c r="J36" s="46"/>
      <c r="K36" s="46"/>
      <c r="L36" s="46"/>
      <c r="M36" s="46"/>
      <c r="N36" s="46"/>
      <c r="O36" s="73"/>
      <c r="P36" s="128"/>
      <c r="Q36" s="129"/>
      <c r="R36" s="46"/>
      <c r="S36" s="46"/>
      <c r="T36" s="46"/>
      <c r="U36" s="46"/>
      <c r="V36" s="46"/>
      <c r="W36" s="46"/>
      <c r="X36" s="73"/>
      <c r="Y36" s="128"/>
      <c r="Z36" s="129"/>
      <c r="AA36" s="72"/>
      <c r="AB36" s="46"/>
      <c r="AC36" s="46"/>
      <c r="AD36" s="46"/>
      <c r="AE36" s="46"/>
      <c r="AF36" s="46"/>
      <c r="AG36" s="73"/>
      <c r="AH36" s="87"/>
      <c r="AI36" s="88"/>
      <c r="AJ36" s="88"/>
      <c r="AK36" s="88"/>
      <c r="AL36" s="88"/>
      <c r="AM36" s="88"/>
      <c r="AN36" s="89"/>
      <c r="AO36" s="87"/>
      <c r="AP36" s="88"/>
      <c r="AQ36" s="88"/>
      <c r="AR36" s="88"/>
      <c r="AS36" s="88"/>
      <c r="AT36" s="88"/>
      <c r="AU36" s="89"/>
    </row>
  </sheetData>
  <mergeCells count="169">
    <mergeCell ref="AH4:AN4"/>
    <mergeCell ref="AO4:AU4"/>
    <mergeCell ref="AA4:AG4"/>
    <mergeCell ref="B5:C5"/>
    <mergeCell ref="D5:E5"/>
    <mergeCell ref="F5:G5"/>
    <mergeCell ref="P5:Q5"/>
    <mergeCell ref="Y5:Z5"/>
    <mergeCell ref="B4:E4"/>
    <mergeCell ref="F4:G4"/>
    <mergeCell ref="P4:Q4"/>
    <mergeCell ref="R4:X4"/>
    <mergeCell ref="Y4:Z4"/>
    <mergeCell ref="H4:O4"/>
    <mergeCell ref="B6:C6"/>
    <mergeCell ref="D6:E6"/>
    <mergeCell ref="F6:G6"/>
    <mergeCell ref="P6:Q6"/>
    <mergeCell ref="Y6:Z6"/>
    <mergeCell ref="B7:C7"/>
    <mergeCell ref="D7:E7"/>
    <mergeCell ref="F7:G7"/>
    <mergeCell ref="P7:Q7"/>
    <mergeCell ref="Y7:Z7"/>
    <mergeCell ref="B8:C8"/>
    <mergeCell ref="D8:E8"/>
    <mergeCell ref="F8:G8"/>
    <mergeCell ref="P8:Q8"/>
    <mergeCell ref="Y8:Z8"/>
    <mergeCell ref="B9:C9"/>
    <mergeCell ref="D9:E9"/>
    <mergeCell ref="F9:G9"/>
    <mergeCell ref="P9:Q9"/>
    <mergeCell ref="Y9:Z9"/>
    <mergeCell ref="B10:C10"/>
    <mergeCell ref="D10:E10"/>
    <mergeCell ref="F10:G10"/>
    <mergeCell ref="P10:Q10"/>
    <mergeCell ref="Y10:Z10"/>
    <mergeCell ref="B11:C11"/>
    <mergeCell ref="D11:E11"/>
    <mergeCell ref="F11:G11"/>
    <mergeCell ref="P11:Q11"/>
    <mergeCell ref="Y11:Z11"/>
    <mergeCell ref="B12:C12"/>
    <mergeCell ref="D12:E12"/>
    <mergeCell ref="F12:G12"/>
    <mergeCell ref="P12:Q12"/>
    <mergeCell ref="Y12:Z12"/>
    <mergeCell ref="B13:C13"/>
    <mergeCell ref="D13:E13"/>
    <mergeCell ref="F13:G13"/>
    <mergeCell ref="P13:Q13"/>
    <mergeCell ref="Y13:Z13"/>
    <mergeCell ref="B14:C14"/>
    <mergeCell ref="D14:E14"/>
    <mergeCell ref="F14:G14"/>
    <mergeCell ref="P14:Q14"/>
    <mergeCell ref="Y14:Z14"/>
    <mergeCell ref="B15:C15"/>
    <mergeCell ref="D15:E15"/>
    <mergeCell ref="F15:G15"/>
    <mergeCell ref="P15:Q15"/>
    <mergeCell ref="Y15:Z15"/>
    <mergeCell ref="B16:C16"/>
    <mergeCell ref="D16:E16"/>
    <mergeCell ref="F16:G16"/>
    <mergeCell ref="P16:Q16"/>
    <mergeCell ref="Y16:Z16"/>
    <mergeCell ref="B17:C17"/>
    <mergeCell ref="D17:E17"/>
    <mergeCell ref="F17:G17"/>
    <mergeCell ref="P17:Q17"/>
    <mergeCell ref="Y17:Z17"/>
    <mergeCell ref="B18:C18"/>
    <mergeCell ref="D18:E18"/>
    <mergeCell ref="F18:G18"/>
    <mergeCell ref="P18:Q18"/>
    <mergeCell ref="Y18:Z18"/>
    <mergeCell ref="B19:C19"/>
    <mergeCell ref="D19:E19"/>
    <mergeCell ref="F19:G19"/>
    <mergeCell ref="P19:Q19"/>
    <mergeCell ref="Y19:Z19"/>
    <mergeCell ref="B20:C20"/>
    <mergeCell ref="D20:E20"/>
    <mergeCell ref="F20:G20"/>
    <mergeCell ref="P20:Q20"/>
    <mergeCell ref="Y20:Z20"/>
    <mergeCell ref="B21:C21"/>
    <mergeCell ref="D21:E21"/>
    <mergeCell ref="F21:G21"/>
    <mergeCell ref="P21:Q21"/>
    <mergeCell ref="Y21:Z21"/>
    <mergeCell ref="B22:C22"/>
    <mergeCell ref="D22:E22"/>
    <mergeCell ref="F22:G22"/>
    <mergeCell ref="P22:Q22"/>
    <mergeCell ref="Y22:Z22"/>
    <mergeCell ref="B23:C23"/>
    <mergeCell ref="D23:E23"/>
    <mergeCell ref="F23:G23"/>
    <mergeCell ref="P23:Q23"/>
    <mergeCell ref="Y23:Z23"/>
    <mergeCell ref="B24:C24"/>
    <mergeCell ref="D24:E24"/>
    <mergeCell ref="F24:G24"/>
    <mergeCell ref="P24:Q24"/>
    <mergeCell ref="Y24:Z24"/>
    <mergeCell ref="B25:C25"/>
    <mergeCell ref="D25:E25"/>
    <mergeCell ref="F25:G25"/>
    <mergeCell ref="P25:Q25"/>
    <mergeCell ref="Y25:Z25"/>
    <mergeCell ref="B26:C26"/>
    <mergeCell ref="D26:E26"/>
    <mergeCell ref="F26:G26"/>
    <mergeCell ref="P26:Q26"/>
    <mergeCell ref="Y26:Z26"/>
    <mergeCell ref="B27:C27"/>
    <mergeCell ref="D27:E27"/>
    <mergeCell ref="F27:G27"/>
    <mergeCell ref="P27:Q27"/>
    <mergeCell ref="Y27:Z27"/>
    <mergeCell ref="B28:C28"/>
    <mergeCell ref="D28:E28"/>
    <mergeCell ref="F28:G28"/>
    <mergeCell ref="P28:Q28"/>
    <mergeCell ref="Y28:Z28"/>
    <mergeCell ref="B29:C29"/>
    <mergeCell ref="D29:E29"/>
    <mergeCell ref="F29:G29"/>
    <mergeCell ref="P29:Q29"/>
    <mergeCell ref="Y29:Z29"/>
    <mergeCell ref="B30:C30"/>
    <mergeCell ref="D30:E30"/>
    <mergeCell ref="F30:G30"/>
    <mergeCell ref="P30:Q30"/>
    <mergeCell ref="Y30:Z30"/>
    <mergeCell ref="B31:C31"/>
    <mergeCell ref="D31:E31"/>
    <mergeCell ref="F31:G31"/>
    <mergeCell ref="P31:Q31"/>
    <mergeCell ref="Y31:Z31"/>
    <mergeCell ref="B32:C32"/>
    <mergeCell ref="D32:E32"/>
    <mergeCell ref="F32:G32"/>
    <mergeCell ref="P32:Q32"/>
    <mergeCell ref="Y32:Z32"/>
    <mergeCell ref="B33:C33"/>
    <mergeCell ref="D33:E33"/>
    <mergeCell ref="F33:G33"/>
    <mergeCell ref="P33:Q33"/>
    <mergeCell ref="Y33:Z33"/>
    <mergeCell ref="B36:C36"/>
    <mergeCell ref="D36:E36"/>
    <mergeCell ref="F36:G36"/>
    <mergeCell ref="P36:Q36"/>
    <mergeCell ref="Y36:Z36"/>
    <mergeCell ref="B34:C34"/>
    <mergeCell ref="D34:E34"/>
    <mergeCell ref="F34:G34"/>
    <mergeCell ref="P34:Q34"/>
    <mergeCell ref="Y34:Z34"/>
    <mergeCell ref="B35:C35"/>
    <mergeCell ref="D35:E35"/>
    <mergeCell ref="F35:G35"/>
    <mergeCell ref="P35:Q35"/>
    <mergeCell ref="Y35:Z3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colBreaks count="3" manualBreakCount="3">
    <brk id="15" max="1048575" man="1"/>
    <brk id="24" max="1048575" man="1"/>
    <brk id="3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zoomScale="80" zoomScaleNormal="80" workbookViewId="0"/>
  </sheetViews>
  <sheetFormatPr defaultRowHeight="15" x14ac:dyDescent="0.3"/>
  <cols>
    <col min="1" max="1" width="6.625" style="23" bestFit="1" customWidth="1"/>
    <col min="2" max="2" width="7.75" style="23" customWidth="1"/>
    <col min="3" max="3" width="6.625" style="23" bestFit="1" customWidth="1"/>
    <col min="4" max="12" width="9" style="23"/>
    <col min="13" max="13" width="9.5" style="23" bestFit="1" customWidth="1"/>
    <col min="14" max="15" width="9" style="23"/>
  </cols>
  <sheetData>
    <row r="1" spans="1:14" ht="16.5" x14ac:dyDescent="0.3">
      <c r="E1" s="36"/>
      <c r="M1" s="104">
        <f>C10</f>
        <v>42917</v>
      </c>
    </row>
    <row r="3" spans="1:14" ht="16.5" x14ac:dyDescent="0.3">
      <c r="A3" s="37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9"/>
      <c r="N3" s="39"/>
    </row>
    <row r="8" spans="1:14" x14ac:dyDescent="0.3">
      <c r="A8" s="29" t="s">
        <v>22</v>
      </c>
      <c r="B8" s="30"/>
      <c r="C8" s="31"/>
      <c r="D8" s="31"/>
      <c r="E8" s="29" t="s">
        <v>23</v>
      </c>
      <c r="F8" s="30"/>
      <c r="G8" s="29" t="s">
        <v>26</v>
      </c>
      <c r="H8" s="31"/>
      <c r="I8" s="31"/>
      <c r="J8" s="31"/>
      <c r="K8" s="31"/>
      <c r="L8" s="31"/>
      <c r="M8" s="31"/>
      <c r="N8" s="30"/>
    </row>
    <row r="9" spans="1:14" x14ac:dyDescent="0.3">
      <c r="A9" s="150">
        <v>1</v>
      </c>
      <c r="B9" s="151"/>
      <c r="C9" s="152"/>
      <c r="D9" s="151"/>
      <c r="E9" s="152"/>
      <c r="F9" s="151"/>
      <c r="G9" s="152" t="s">
        <v>28</v>
      </c>
      <c r="H9" s="157"/>
      <c r="I9" s="157"/>
      <c r="J9" s="157"/>
      <c r="K9" s="157"/>
      <c r="L9" s="151"/>
      <c r="M9" s="152" t="s">
        <v>29</v>
      </c>
      <c r="N9" s="151"/>
    </row>
    <row r="10" spans="1:14" x14ac:dyDescent="0.3">
      <c r="A10" s="33" t="s">
        <v>30</v>
      </c>
      <c r="B10" s="40"/>
      <c r="C10" s="144">
        <f>'L4'!$D$8</f>
        <v>42917</v>
      </c>
      <c r="D10" s="143"/>
      <c r="E10" s="41">
        <f>C10</f>
        <v>42917</v>
      </c>
      <c r="F10" s="34"/>
      <c r="G10" s="33">
        <v>1</v>
      </c>
      <c r="H10" s="34"/>
      <c r="I10" s="33">
        <v>0.5</v>
      </c>
      <c r="J10" s="34"/>
      <c r="K10" s="33">
        <v>0.2</v>
      </c>
      <c r="L10" s="34"/>
      <c r="N10" s="42"/>
    </row>
    <row r="11" spans="1:14" x14ac:dyDescent="0.3">
      <c r="A11" s="156"/>
      <c r="B11" s="135"/>
      <c r="C11" s="156"/>
      <c r="D11" s="135"/>
      <c r="E11" s="156"/>
      <c r="F11" s="135"/>
      <c r="G11" s="156"/>
      <c r="H11" s="135"/>
      <c r="I11" s="156"/>
      <c r="J11" s="135"/>
      <c r="K11" s="156"/>
      <c r="L11" s="135"/>
      <c r="M11" s="156"/>
      <c r="N11" s="135"/>
    </row>
    <row r="12" spans="1:14" x14ac:dyDescent="0.3">
      <c r="A12" s="125">
        <v>16244.56</v>
      </c>
      <c r="B12" s="127"/>
      <c r="C12" s="125">
        <f>A12*B2A!O3</f>
        <v>21434.696919999998</v>
      </c>
      <c r="D12" s="127">
        <f>C12/40.3399</f>
        <v>531.35225719448977</v>
      </c>
      <c r="E12" s="125">
        <f>A12*B2A!O3/12</f>
        <v>1786.2247433333332</v>
      </c>
      <c r="F12" s="127">
        <f>+E12/40.3399</f>
        <v>44.279354766207483</v>
      </c>
      <c r="G12" s="153">
        <f>C12/1976</f>
        <v>10.847518684210526</v>
      </c>
      <c r="H12" s="154">
        <f>+G12/40.3399</f>
        <v>0.2689029641672519</v>
      </c>
      <c r="I12" s="153">
        <f>+G12/2</f>
        <v>5.4237593421052628</v>
      </c>
      <c r="J12" s="154">
        <f>+I12/40.3399</f>
        <v>0.13445148208362595</v>
      </c>
      <c r="K12" s="153">
        <f>+G12/5</f>
        <v>2.1695037368421053</v>
      </c>
      <c r="L12" s="154">
        <f>+K12/40.3399</f>
        <v>5.3780592833450387E-2</v>
      </c>
      <c r="M12" s="153">
        <f>C12/2080</f>
        <v>10.30514275</v>
      </c>
      <c r="N12" s="154">
        <f>M12/40.3399</f>
        <v>0.25545781595888933</v>
      </c>
    </row>
    <row r="13" spans="1:14" x14ac:dyDescent="0.3">
      <c r="A13" s="155"/>
      <c r="B13" s="129"/>
      <c r="C13" s="155"/>
      <c r="D13" s="129"/>
      <c r="E13" s="155"/>
      <c r="F13" s="129"/>
      <c r="G13" s="155"/>
      <c r="H13" s="129"/>
      <c r="I13" s="155"/>
      <c r="J13" s="129"/>
      <c r="K13" s="155"/>
      <c r="L13" s="129"/>
      <c r="M13" s="155"/>
      <c r="N13" s="129"/>
    </row>
  </sheetData>
  <mergeCells count="27">
    <mergeCell ref="M9:N9"/>
    <mergeCell ref="K11:L11"/>
    <mergeCell ref="A9:B9"/>
    <mergeCell ref="C9:D9"/>
    <mergeCell ref="E9:F9"/>
    <mergeCell ref="G9:L9"/>
    <mergeCell ref="A11:B11"/>
    <mergeCell ref="C11:D11"/>
    <mergeCell ref="E11:F11"/>
    <mergeCell ref="G11:H11"/>
    <mergeCell ref="I11:J11"/>
    <mergeCell ref="C10:D10"/>
    <mergeCell ref="M11:N11"/>
    <mergeCell ref="M13:N13"/>
    <mergeCell ref="A13:B13"/>
    <mergeCell ref="C13:D13"/>
    <mergeCell ref="E13:F13"/>
    <mergeCell ref="G13:H13"/>
    <mergeCell ref="I13:J13"/>
    <mergeCell ref="K13:L13"/>
    <mergeCell ref="K12:L12"/>
    <mergeCell ref="M12:N12"/>
    <mergeCell ref="A12:B12"/>
    <mergeCell ref="C12:D12"/>
    <mergeCell ref="E12:F12"/>
    <mergeCell ref="G12:H12"/>
    <mergeCell ref="I12:J12"/>
  </mergeCells>
  <phoneticPr fontId="0" type="noConversion"/>
  <pageMargins left="0.75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38"/>
  <sheetViews>
    <sheetView zoomScale="80" zoomScaleNormal="80" workbookViewId="0"/>
  </sheetViews>
  <sheetFormatPr defaultRowHeight="15" x14ac:dyDescent="0.3"/>
  <cols>
    <col min="1" max="1" width="3.25" style="23" bestFit="1" customWidth="1"/>
    <col min="2" max="3" width="7.75" style="23" customWidth="1"/>
    <col min="4" max="4" width="8.875" style="23" bestFit="1" customWidth="1"/>
    <col min="5" max="7" width="7.75" style="23" customWidth="1"/>
    <col min="8" max="15" width="11.375" style="23" customWidth="1"/>
    <col min="16" max="17" width="7.75" style="23" customWidth="1"/>
    <col min="18" max="24" width="11.375" style="23" customWidth="1"/>
    <col min="25" max="26" width="7.75" style="23" customWidth="1"/>
    <col min="27" max="33" width="11.375" style="23" customWidth="1"/>
    <col min="34" max="43" width="11.25" customWidth="1"/>
    <col min="44" max="45" width="11.25" style="23" customWidth="1"/>
    <col min="46" max="47" width="11.25" customWidth="1"/>
  </cols>
  <sheetData>
    <row r="1" spans="1:47" ht="16.5" x14ac:dyDescent="0.3">
      <c r="A1" s="21" t="s">
        <v>41</v>
      </c>
      <c r="B1" s="21" t="s">
        <v>19</v>
      </c>
      <c r="C1" s="21" t="s">
        <v>42</v>
      </c>
      <c r="D1" s="21"/>
      <c r="E1" s="22"/>
      <c r="G1" s="56"/>
      <c r="H1" s="56"/>
      <c r="I1" s="56"/>
      <c r="J1" s="56"/>
      <c r="K1" s="56"/>
      <c r="L1" s="104">
        <f>D8</f>
        <v>42917</v>
      </c>
      <c r="O1" s="24" t="s">
        <v>43</v>
      </c>
      <c r="AR1"/>
      <c r="AS1"/>
    </row>
    <row r="2" spans="1:47" ht="16.5" x14ac:dyDescent="0.3">
      <c r="A2" s="21"/>
      <c r="B2" s="21"/>
      <c r="C2" s="21"/>
      <c r="D2" s="21"/>
      <c r="E2" s="57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AH2" s="105" t="s">
        <v>130</v>
      </c>
      <c r="AI2" s="106"/>
      <c r="AJ2" s="106"/>
    </row>
    <row r="3" spans="1:47" ht="17.25" x14ac:dyDescent="0.35">
      <c r="A3" s="21"/>
      <c r="B3" s="21"/>
      <c r="C3" s="21"/>
      <c r="D3" s="21"/>
      <c r="E3"/>
      <c r="F3"/>
      <c r="G3"/>
      <c r="H3"/>
      <c r="I3"/>
      <c r="J3"/>
      <c r="K3" s="27"/>
      <c r="L3" s="27"/>
      <c r="M3" s="27"/>
      <c r="N3" s="23" t="s">
        <v>21</v>
      </c>
      <c r="O3" s="71">
        <f>Inhoud!$C$4</f>
        <v>1.3194999999999999</v>
      </c>
      <c r="P3" s="27"/>
      <c r="Q3" s="58"/>
      <c r="R3" s="58"/>
      <c r="S3" s="58"/>
      <c r="T3" s="58"/>
      <c r="U3" s="58"/>
      <c r="V3" s="58"/>
      <c r="W3" s="58"/>
      <c r="X3" s="58"/>
      <c r="AH3" s="81" t="s">
        <v>94</v>
      </c>
      <c r="AK3" s="91">
        <v>129.11000000000001</v>
      </c>
    </row>
    <row r="4" spans="1:47" ht="15.75" x14ac:dyDescent="0.35">
      <c r="A4" s="24"/>
      <c r="E4"/>
      <c r="F4"/>
      <c r="G4"/>
      <c r="H4"/>
      <c r="I4"/>
      <c r="J4"/>
      <c r="K4" s="58"/>
      <c r="L4" s="58"/>
      <c r="M4" s="58"/>
      <c r="Y4"/>
      <c r="Z4"/>
      <c r="AA4"/>
      <c r="AB4"/>
      <c r="AC4"/>
      <c r="AD4"/>
      <c r="AE4"/>
      <c r="AF4"/>
      <c r="AG4"/>
      <c r="AH4" s="81" t="s">
        <v>49</v>
      </c>
      <c r="AR4"/>
      <c r="AS4"/>
    </row>
    <row r="6" spans="1:47" x14ac:dyDescent="0.3">
      <c r="A6" s="28"/>
      <c r="B6" s="134" t="s">
        <v>22</v>
      </c>
      <c r="C6" s="149"/>
      <c r="D6" s="149"/>
      <c r="E6" s="135"/>
      <c r="F6" s="134" t="s">
        <v>23</v>
      </c>
      <c r="G6" s="135"/>
      <c r="H6" s="146" t="s">
        <v>38</v>
      </c>
      <c r="I6" s="147"/>
      <c r="J6" s="147"/>
      <c r="K6" s="147"/>
      <c r="L6" s="147"/>
      <c r="M6" s="147"/>
      <c r="N6" s="147"/>
      <c r="O6" s="148"/>
      <c r="P6" s="134" t="s">
        <v>24</v>
      </c>
      <c r="Q6" s="137"/>
      <c r="R6" s="146" t="s">
        <v>39</v>
      </c>
      <c r="S6" s="147"/>
      <c r="T6" s="147"/>
      <c r="U6" s="147"/>
      <c r="V6" s="147"/>
      <c r="W6" s="147"/>
      <c r="X6" s="148"/>
      <c r="Y6" s="134" t="s">
        <v>25</v>
      </c>
      <c r="Z6" s="135"/>
      <c r="AA6" s="146" t="s">
        <v>40</v>
      </c>
      <c r="AB6" s="147"/>
      <c r="AC6" s="147"/>
      <c r="AD6" s="147"/>
      <c r="AE6" s="147"/>
      <c r="AF6" s="147"/>
      <c r="AG6" s="148"/>
      <c r="AH6" s="146" t="s">
        <v>101</v>
      </c>
      <c r="AI6" s="147"/>
      <c r="AJ6" s="147"/>
      <c r="AK6" s="147"/>
      <c r="AL6" s="147"/>
      <c r="AM6" s="147"/>
      <c r="AN6" s="148"/>
      <c r="AO6" s="146" t="s">
        <v>102</v>
      </c>
      <c r="AP6" s="147"/>
      <c r="AQ6" s="147"/>
      <c r="AR6" s="147"/>
      <c r="AS6" s="147"/>
      <c r="AT6" s="147"/>
      <c r="AU6" s="148"/>
    </row>
    <row r="7" spans="1:47" x14ac:dyDescent="0.3">
      <c r="A7" s="32"/>
      <c r="B7" s="150">
        <v>1</v>
      </c>
      <c r="C7" s="151"/>
      <c r="D7" s="150"/>
      <c r="E7" s="151"/>
      <c r="F7" s="150"/>
      <c r="G7" s="151"/>
      <c r="H7" s="43" t="s">
        <v>107</v>
      </c>
      <c r="I7" s="43" t="s">
        <v>108</v>
      </c>
      <c r="J7" s="43" t="s">
        <v>32</v>
      </c>
      <c r="K7" s="43" t="s">
        <v>33</v>
      </c>
      <c r="L7" s="43" t="s">
        <v>34</v>
      </c>
      <c r="M7" s="43" t="s">
        <v>35</v>
      </c>
      <c r="N7" s="43" t="s">
        <v>36</v>
      </c>
      <c r="O7" s="48" t="s">
        <v>37</v>
      </c>
      <c r="P7" s="150"/>
      <c r="Q7" s="151"/>
      <c r="R7" s="43" t="s">
        <v>109</v>
      </c>
      <c r="S7" s="43" t="s">
        <v>32</v>
      </c>
      <c r="T7" s="43" t="s">
        <v>33</v>
      </c>
      <c r="U7" s="43" t="s">
        <v>34</v>
      </c>
      <c r="V7" s="43" t="s">
        <v>35</v>
      </c>
      <c r="W7" s="43" t="s">
        <v>36</v>
      </c>
      <c r="X7" s="48" t="s">
        <v>37</v>
      </c>
      <c r="Y7" s="152" t="s">
        <v>27</v>
      </c>
      <c r="Z7" s="151"/>
      <c r="AA7" s="43" t="s">
        <v>109</v>
      </c>
      <c r="AB7" s="43" t="s">
        <v>32</v>
      </c>
      <c r="AC7" s="43" t="s">
        <v>33</v>
      </c>
      <c r="AD7" s="43" t="s">
        <v>34</v>
      </c>
      <c r="AE7" s="43" t="s">
        <v>35</v>
      </c>
      <c r="AF7" s="43" t="s">
        <v>36</v>
      </c>
      <c r="AG7" s="48" t="s">
        <v>37</v>
      </c>
      <c r="AH7" s="43" t="s">
        <v>109</v>
      </c>
      <c r="AI7" s="43" t="s">
        <v>32</v>
      </c>
      <c r="AJ7" s="43" t="s">
        <v>33</v>
      </c>
      <c r="AK7" s="43" t="s">
        <v>34</v>
      </c>
      <c r="AL7" s="43" t="s">
        <v>35</v>
      </c>
      <c r="AM7" s="43" t="s">
        <v>36</v>
      </c>
      <c r="AN7" s="103" t="s">
        <v>37</v>
      </c>
      <c r="AO7" s="43" t="s">
        <v>109</v>
      </c>
      <c r="AP7" s="43" t="s">
        <v>32</v>
      </c>
      <c r="AQ7" s="43" t="s">
        <v>33</v>
      </c>
      <c r="AR7" s="43" t="s">
        <v>34</v>
      </c>
      <c r="AS7" s="43" t="s">
        <v>35</v>
      </c>
      <c r="AT7" s="43" t="s">
        <v>36</v>
      </c>
      <c r="AU7" s="103" t="s">
        <v>37</v>
      </c>
    </row>
    <row r="8" spans="1:47" x14ac:dyDescent="0.3">
      <c r="A8" s="32"/>
      <c r="B8" s="138" t="s">
        <v>30</v>
      </c>
      <c r="C8" s="139"/>
      <c r="D8" s="140">
        <f>Inhoud!$C$3</f>
        <v>42917</v>
      </c>
      <c r="E8" s="141"/>
      <c r="F8" s="144">
        <f>D8</f>
        <v>42917</v>
      </c>
      <c r="G8" s="145"/>
      <c r="H8" s="47"/>
      <c r="I8" s="47" t="s">
        <v>103</v>
      </c>
      <c r="J8" s="47" t="s">
        <v>104</v>
      </c>
      <c r="K8" s="47" t="s">
        <v>105</v>
      </c>
      <c r="L8" s="47" t="s">
        <v>105</v>
      </c>
      <c r="M8" s="47" t="s">
        <v>105</v>
      </c>
      <c r="N8" s="47" t="s">
        <v>106</v>
      </c>
      <c r="O8" s="53" t="s">
        <v>105</v>
      </c>
      <c r="P8" s="142"/>
      <c r="Q8" s="143"/>
      <c r="R8" s="47" t="s">
        <v>103</v>
      </c>
      <c r="S8" s="47" t="s">
        <v>104</v>
      </c>
      <c r="T8" s="47" t="s">
        <v>105</v>
      </c>
      <c r="U8" s="47" t="s">
        <v>105</v>
      </c>
      <c r="V8" s="47" t="s">
        <v>105</v>
      </c>
      <c r="W8" s="47" t="s">
        <v>106</v>
      </c>
      <c r="X8" s="53" t="s">
        <v>105</v>
      </c>
      <c r="Y8" s="142"/>
      <c r="Z8" s="143"/>
      <c r="AA8" s="47" t="s">
        <v>103</v>
      </c>
      <c r="AB8" s="47" t="s">
        <v>104</v>
      </c>
      <c r="AC8" s="47" t="s">
        <v>105</v>
      </c>
      <c r="AD8" s="47" t="s">
        <v>105</v>
      </c>
      <c r="AE8" s="47" t="s">
        <v>105</v>
      </c>
      <c r="AF8" s="47" t="s">
        <v>106</v>
      </c>
      <c r="AG8" s="53" t="s">
        <v>105</v>
      </c>
      <c r="AH8" s="47" t="s">
        <v>103</v>
      </c>
      <c r="AI8" s="47" t="s">
        <v>104</v>
      </c>
      <c r="AJ8" s="47" t="s">
        <v>105</v>
      </c>
      <c r="AK8" s="47" t="s">
        <v>105</v>
      </c>
      <c r="AL8" s="47" t="s">
        <v>105</v>
      </c>
      <c r="AM8" s="47" t="s">
        <v>106</v>
      </c>
      <c r="AN8" s="53" t="s">
        <v>105</v>
      </c>
      <c r="AO8" s="47" t="s">
        <v>103</v>
      </c>
      <c r="AP8" s="47" t="s">
        <v>104</v>
      </c>
      <c r="AQ8" s="47" t="s">
        <v>105</v>
      </c>
      <c r="AR8" s="47" t="s">
        <v>105</v>
      </c>
      <c r="AS8" s="47" t="s">
        <v>105</v>
      </c>
      <c r="AT8" s="47" t="s">
        <v>106</v>
      </c>
      <c r="AU8" s="53" t="s">
        <v>105</v>
      </c>
    </row>
    <row r="9" spans="1:47" x14ac:dyDescent="0.3">
      <c r="A9" s="32"/>
      <c r="B9" s="134"/>
      <c r="C9" s="135"/>
      <c r="D9" s="136"/>
      <c r="E9" s="137"/>
      <c r="F9" s="59" t="s">
        <v>44</v>
      </c>
      <c r="G9" s="60"/>
      <c r="H9" s="64"/>
      <c r="I9" s="64"/>
      <c r="J9" s="64"/>
      <c r="K9" s="64"/>
      <c r="L9" s="65"/>
      <c r="M9" s="65"/>
      <c r="N9" s="65"/>
      <c r="O9" s="62"/>
      <c r="P9" s="61"/>
      <c r="Q9" s="62"/>
      <c r="R9" s="44"/>
      <c r="S9" s="44"/>
      <c r="T9" s="44"/>
      <c r="U9" s="44"/>
      <c r="V9" s="44"/>
      <c r="W9" s="44"/>
      <c r="X9" s="50"/>
      <c r="Y9" s="61"/>
      <c r="Z9" s="62"/>
      <c r="AA9" s="49"/>
      <c r="AB9" s="44"/>
      <c r="AC9" s="44"/>
      <c r="AD9" s="44"/>
      <c r="AE9" s="44"/>
      <c r="AF9" s="44"/>
      <c r="AG9" s="50"/>
      <c r="AH9" s="83"/>
      <c r="AI9" s="84"/>
      <c r="AJ9" s="84"/>
      <c r="AK9" s="84"/>
      <c r="AL9" s="84"/>
      <c r="AM9" s="84"/>
      <c r="AN9" s="85"/>
      <c r="AO9" s="83"/>
      <c r="AP9" s="84"/>
      <c r="AQ9" s="84"/>
      <c r="AR9" s="84"/>
      <c r="AS9" s="84"/>
      <c r="AT9" s="84"/>
      <c r="AU9" s="85"/>
    </row>
    <row r="10" spans="1:47" x14ac:dyDescent="0.3">
      <c r="A10" s="32">
        <v>0</v>
      </c>
      <c r="B10" s="125">
        <v>14951.23</v>
      </c>
      <c r="C10" s="126"/>
      <c r="D10" s="125">
        <f>B10*$O$3</f>
        <v>19728.147985</v>
      </c>
      <c r="E10" s="127">
        <f t="shared" ref="E10:E37" si="0">D10/40.3399</f>
        <v>489.04801412497301</v>
      </c>
      <c r="F10" s="132">
        <f t="shared" ref="F10:F37" si="1">B10/12*$O$3</f>
        <v>1644.0123320833331</v>
      </c>
      <c r="G10" s="133">
        <f t="shared" ref="G10:G37" si="2">F10/40.3399</f>
        <v>40.754001177081079</v>
      </c>
      <c r="H10" s="63">
        <f>ROUND(1562.59+(GEW!E12-1562.59)/2,2)</f>
        <v>1674.41</v>
      </c>
      <c r="I10" s="63">
        <f>GEW!$E$12</f>
        <v>1786.2247433333332</v>
      </c>
      <c r="J10" s="63">
        <f>GEW!$E$12</f>
        <v>1786.2247433333332</v>
      </c>
      <c r="K10" s="63">
        <f>GEW!$E$12</f>
        <v>1786.2247433333332</v>
      </c>
      <c r="L10" s="63">
        <f>GEW!$E$12</f>
        <v>1786.2247433333332</v>
      </c>
      <c r="M10" s="63">
        <f>GEW!$E$12</f>
        <v>1786.2247433333332</v>
      </c>
      <c r="N10" s="63">
        <f>GEW!$E$12</f>
        <v>1786.2247433333332</v>
      </c>
      <c r="O10" s="66">
        <f>GEW!$E$12</f>
        <v>1786.2247433333332</v>
      </c>
      <c r="P10" s="130">
        <f t="shared" ref="P10:P37" si="3">((B10&lt;19968.2)*913.03+(B10&gt;19968.2)*(B10&lt;20424.71)*(20424.71-B10+456.51)+(B10&gt;20424.71)*(B10&lt;22659.62)*456.51+(B10&gt;22659.62)*(B10&lt;23116.13)*(23116.13-B10))/12*$O$3</f>
        <v>100.39525708333332</v>
      </c>
      <c r="Q10" s="131">
        <f t="shared" ref="Q10:Q37" si="4">P10/40.3399</f>
        <v>2.4887334148903024</v>
      </c>
      <c r="R10" s="45">
        <f>$P10*SUM(Fasering!$D$5)</f>
        <v>0</v>
      </c>
      <c r="S10" s="45">
        <f>$P10*SUM(Fasering!$D$5:$D$6)</f>
        <v>25.958568383796269</v>
      </c>
      <c r="T10" s="45">
        <f>$P10*SUM(Fasering!$D$5:$D$7)</f>
        <v>40.852602516940827</v>
      </c>
      <c r="U10" s="45">
        <f>$P10*SUM(Fasering!$D$5:$D$8)</f>
        <v>55.746636650085385</v>
      </c>
      <c r="V10" s="45">
        <f>$P10*SUM(Fasering!$D$5:$D$9)</f>
        <v>70.64067078322995</v>
      </c>
      <c r="W10" s="45">
        <f>$P10*SUM(Fasering!$D$5:$D$10)</f>
        <v>85.501222950188776</v>
      </c>
      <c r="X10" s="55">
        <f>$P10*SUM(Fasering!$D$5:$D$11)</f>
        <v>100.39525708333332</v>
      </c>
      <c r="Y10" s="130">
        <f t="shared" ref="Y10:Y37" si="5">((B10&lt;19968.2)*456.51+(B10&gt;19968.2)*(B10&lt;20196.46)*(20196.46-B10+228.26)+(B10&gt;20196.46)*(B10&lt;22659.62)*228.26+(B10&gt;22659.62)*(B10&lt;22887.88)*(22887.88-B10))/12*$O$3</f>
        <v>50.197078749999989</v>
      </c>
      <c r="Z10" s="131">
        <f t="shared" ref="Z10:Z37" si="6">Y10/40.3399</f>
        <v>1.2443530784657371</v>
      </c>
      <c r="AA10" s="54">
        <f>$Y10*SUM(Fasering!$D$5)</f>
        <v>0</v>
      </c>
      <c r="AB10" s="45">
        <f>$Y10*SUM(Fasering!$D$5:$D$6)</f>
        <v>12.979142035734679</v>
      </c>
      <c r="AC10" s="45">
        <f>$Y10*SUM(Fasering!$D$5:$D$7)</f>
        <v>20.426077538535051</v>
      </c>
      <c r="AD10" s="45">
        <f>$Y10*SUM(Fasering!$D$5:$D$8)</f>
        <v>27.873013041335419</v>
      </c>
      <c r="AE10" s="45">
        <f>$Y10*SUM(Fasering!$D$5:$D$9)</f>
        <v>35.319948544135791</v>
      </c>
      <c r="AF10" s="45">
        <f>$Y10*SUM(Fasering!$D$5:$D$10)</f>
        <v>42.750143247199624</v>
      </c>
      <c r="AG10" s="55">
        <f>$Y10*SUM(Fasering!$D$5:$D$11)</f>
        <v>50.197078749999989</v>
      </c>
      <c r="AH10" s="5">
        <f>($AK$3+(I10+R10)*12*7.57%)*SUM(Fasering!$D$5)</f>
        <v>0</v>
      </c>
      <c r="AI10" s="9">
        <f>($AK$3+(J10+S10)*12*7.57%)*SUM(Fasering!$D$5:$D$6)</f>
        <v>459.02743048889994</v>
      </c>
      <c r="AJ10" s="9">
        <f>($AK$3+(K10+T10)*12*7.57%)*SUM(Fasering!$D$5:$D$7)</f>
        <v>727.90531162953266</v>
      </c>
      <c r="AK10" s="9">
        <f>($AK$3+(L10+U10)*12*7.57%)*SUM(Fasering!$D$5:$D$8)</f>
        <v>1000.797574012085</v>
      </c>
      <c r="AL10" s="9">
        <f>($AK$3+(M10+V10)*12*7.57%)*SUM(Fasering!$D$5:$D$9)</f>
        <v>1277.7042176365574</v>
      </c>
      <c r="AM10" s="9">
        <f>($AK$3+(N10+W10)*12*7.57%)*SUM(Fasering!$D$5:$D$10)</f>
        <v>1557.9892266470492</v>
      </c>
      <c r="AN10" s="86">
        <f>($AK$3+(O10+X10)*12*7.57%)*SUM(Fasering!$D$5:$D$11)</f>
        <v>1842.9156083784997</v>
      </c>
      <c r="AO10" s="5">
        <f>($AK$3+(I10+AA10)*12*7.57%)*SUM(Fasering!$D$5)</f>
        <v>0</v>
      </c>
      <c r="AP10" s="9">
        <f>($AK$3+(J10+AB10)*12*7.57%)*SUM(Fasering!$D$5:$D$6)</f>
        <v>455.97883245520217</v>
      </c>
      <c r="AQ10" s="9">
        <f>($AK$3+(K10+AC10)*12*7.57%)*SUM(Fasering!$D$5:$D$7)</f>
        <v>720.35476928797857</v>
      </c>
      <c r="AR10" s="9">
        <f>($AK$3+(L10+AD10)*12*7.57%)*SUM(Fasering!$D$5:$D$8)</f>
        <v>986.73787475787378</v>
      </c>
      <c r="AS10" s="9">
        <f>($AK$3+(M10+AE10)*12*7.57%)*SUM(Fasering!$D$5:$D$9)</f>
        <v>1255.1281488648881</v>
      </c>
      <c r="AT10" s="9">
        <f>($AK$3+(N10+AF10)*12*7.57%)*SUM(Fasering!$D$5:$D$10)</f>
        <v>1524.9154839382584</v>
      </c>
      <c r="AU10" s="86">
        <f>($AK$3+(O10+AG10)*12*7.57%)*SUM(Fasering!$D$5:$D$11)</f>
        <v>1797.3155831804997</v>
      </c>
    </row>
    <row r="11" spans="1:47" x14ac:dyDescent="0.3">
      <c r="A11" s="32">
        <f t="shared" ref="A11:A37" si="7">+A10+1</f>
        <v>1</v>
      </c>
      <c r="B11" s="125">
        <v>15149.02</v>
      </c>
      <c r="C11" s="126"/>
      <c r="D11" s="125">
        <f t="shared" ref="D11:D37" si="8">B11*$O$3</f>
        <v>19989.131890000001</v>
      </c>
      <c r="E11" s="127">
        <f t="shared" si="0"/>
        <v>495.51763613692646</v>
      </c>
      <c r="F11" s="132">
        <f t="shared" si="1"/>
        <v>1665.7609908333332</v>
      </c>
      <c r="G11" s="133">
        <f t="shared" si="2"/>
        <v>41.293136344743864</v>
      </c>
      <c r="H11" s="63">
        <f t="shared" ref="H11:H37" si="9">$H$10</f>
        <v>1674.41</v>
      </c>
      <c r="I11" s="63">
        <f>GEW!$E$12</f>
        <v>1786.2247433333332</v>
      </c>
      <c r="J11" s="63">
        <f>GEW!$E$12</f>
        <v>1786.2247433333332</v>
      </c>
      <c r="K11" s="63">
        <f>GEW!$E$12</f>
        <v>1786.2247433333332</v>
      </c>
      <c r="L11" s="63">
        <f>GEW!$E$12</f>
        <v>1786.2247433333332</v>
      </c>
      <c r="M11" s="63">
        <f>GEW!$E$12</f>
        <v>1786.2247433333332</v>
      </c>
      <c r="N11" s="63">
        <f>GEW!$E$12</f>
        <v>1786.2247433333332</v>
      </c>
      <c r="O11" s="66">
        <f>GEW!$E$12</f>
        <v>1786.2247433333332</v>
      </c>
      <c r="P11" s="130">
        <f t="shared" si="3"/>
        <v>100.39525708333332</v>
      </c>
      <c r="Q11" s="131">
        <f t="shared" si="4"/>
        <v>2.4887334148903024</v>
      </c>
      <c r="R11" s="45">
        <f>$P11*SUM(Fasering!$D$5)</f>
        <v>0</v>
      </c>
      <c r="S11" s="45">
        <f>$P11*SUM(Fasering!$D$5:$D$6)</f>
        <v>25.958568383796269</v>
      </c>
      <c r="T11" s="45">
        <f>$P11*SUM(Fasering!$D$5:$D$7)</f>
        <v>40.852602516940827</v>
      </c>
      <c r="U11" s="45">
        <f>$P11*SUM(Fasering!$D$5:$D$8)</f>
        <v>55.746636650085385</v>
      </c>
      <c r="V11" s="45">
        <f>$P11*SUM(Fasering!$D$5:$D$9)</f>
        <v>70.64067078322995</v>
      </c>
      <c r="W11" s="45">
        <f>$P11*SUM(Fasering!$D$5:$D$10)</f>
        <v>85.501222950188776</v>
      </c>
      <c r="X11" s="55">
        <f>$P11*SUM(Fasering!$D$5:$D$11)</f>
        <v>100.39525708333332</v>
      </c>
      <c r="Y11" s="130">
        <f t="shared" si="5"/>
        <v>50.197078749999989</v>
      </c>
      <c r="Z11" s="131">
        <f t="shared" si="6"/>
        <v>1.2443530784657371</v>
      </c>
      <c r="AA11" s="54">
        <f>$Y11*SUM(Fasering!$D$5)</f>
        <v>0</v>
      </c>
      <c r="AB11" s="45">
        <f>$Y11*SUM(Fasering!$D$5:$D$6)</f>
        <v>12.979142035734679</v>
      </c>
      <c r="AC11" s="45">
        <f>$Y11*SUM(Fasering!$D$5:$D$7)</f>
        <v>20.426077538535051</v>
      </c>
      <c r="AD11" s="45">
        <f>$Y11*SUM(Fasering!$D$5:$D$8)</f>
        <v>27.873013041335419</v>
      </c>
      <c r="AE11" s="45">
        <f>$Y11*SUM(Fasering!$D$5:$D$9)</f>
        <v>35.319948544135791</v>
      </c>
      <c r="AF11" s="45">
        <f>$Y11*SUM(Fasering!$D$5:$D$10)</f>
        <v>42.750143247199624</v>
      </c>
      <c r="AG11" s="55">
        <f>$Y11*SUM(Fasering!$D$5:$D$11)</f>
        <v>50.197078749999989</v>
      </c>
      <c r="AH11" s="5">
        <f>($AK$3+(I11+R11)*12*7.57%)*SUM(Fasering!$D$5)</f>
        <v>0</v>
      </c>
      <c r="AI11" s="9">
        <f>($AK$3+(J11+S11)*12*7.57%)*SUM(Fasering!$D$5:$D$6)</f>
        <v>459.02743048889994</v>
      </c>
      <c r="AJ11" s="9">
        <f>($AK$3+(K11+T11)*12*7.57%)*SUM(Fasering!$D$5:$D$7)</f>
        <v>727.90531162953266</v>
      </c>
      <c r="AK11" s="9">
        <f>($AK$3+(L11+U11)*12*7.57%)*SUM(Fasering!$D$5:$D$8)</f>
        <v>1000.797574012085</v>
      </c>
      <c r="AL11" s="9">
        <f>($AK$3+(M11+V11)*12*7.57%)*SUM(Fasering!$D$5:$D$9)</f>
        <v>1277.7042176365574</v>
      </c>
      <c r="AM11" s="9">
        <f>($AK$3+(N11+W11)*12*7.57%)*SUM(Fasering!$D$5:$D$10)</f>
        <v>1557.9892266470492</v>
      </c>
      <c r="AN11" s="86">
        <f>($AK$3+(O11+X11)*12*7.57%)*SUM(Fasering!$D$5:$D$11)</f>
        <v>1842.9156083784997</v>
      </c>
      <c r="AO11" s="5">
        <f>($AK$3+(I11+AA11)*12*7.57%)*SUM(Fasering!$D$5)</f>
        <v>0</v>
      </c>
      <c r="AP11" s="9">
        <f>($AK$3+(J11+AB11)*12*7.57%)*SUM(Fasering!$D$5:$D$6)</f>
        <v>455.97883245520217</v>
      </c>
      <c r="AQ11" s="9">
        <f>($AK$3+(K11+AC11)*12*7.57%)*SUM(Fasering!$D$5:$D$7)</f>
        <v>720.35476928797857</v>
      </c>
      <c r="AR11" s="9">
        <f>($AK$3+(L11+AD11)*12*7.57%)*SUM(Fasering!$D$5:$D$8)</f>
        <v>986.73787475787378</v>
      </c>
      <c r="AS11" s="9">
        <f>($AK$3+(M11+AE11)*12*7.57%)*SUM(Fasering!$D$5:$D$9)</f>
        <v>1255.1281488648881</v>
      </c>
      <c r="AT11" s="9">
        <f>($AK$3+(N11+AF11)*12*7.57%)*SUM(Fasering!$D$5:$D$10)</f>
        <v>1524.9154839382584</v>
      </c>
      <c r="AU11" s="86">
        <f>($AK$3+(O11+AG11)*12*7.57%)*SUM(Fasering!$D$5:$D$11)</f>
        <v>1797.3155831804997</v>
      </c>
    </row>
    <row r="12" spans="1:47" x14ac:dyDescent="0.3">
      <c r="A12" s="32">
        <f t="shared" si="7"/>
        <v>2</v>
      </c>
      <c r="B12" s="125">
        <v>15346.47</v>
      </c>
      <c r="C12" s="126"/>
      <c r="D12" s="125">
        <f t="shared" si="8"/>
        <v>20249.667164999999</v>
      </c>
      <c r="E12" s="127">
        <f t="shared" si="0"/>
        <v>501.97613690167799</v>
      </c>
      <c r="F12" s="132">
        <f t="shared" si="1"/>
        <v>1687.4722637499997</v>
      </c>
      <c r="G12" s="133">
        <f t="shared" si="2"/>
        <v>41.83134474180649</v>
      </c>
      <c r="H12" s="63">
        <f t="shared" si="9"/>
        <v>1674.41</v>
      </c>
      <c r="I12" s="63">
        <f>GEW!$E$12</f>
        <v>1786.2247433333332</v>
      </c>
      <c r="J12" s="63">
        <f>GEW!$E$12</f>
        <v>1786.2247433333332</v>
      </c>
      <c r="K12" s="63">
        <f>GEW!$E$12</f>
        <v>1786.2247433333332</v>
      </c>
      <c r="L12" s="63">
        <f>GEW!$E$12</f>
        <v>1786.2247433333332</v>
      </c>
      <c r="M12" s="63">
        <f>GEW!$E$12</f>
        <v>1786.2247433333332</v>
      </c>
      <c r="N12" s="63">
        <f>GEW!$E$12</f>
        <v>1786.2247433333332</v>
      </c>
      <c r="O12" s="66">
        <f>GEW!$E$12</f>
        <v>1786.2247433333332</v>
      </c>
      <c r="P12" s="130">
        <f t="shared" si="3"/>
        <v>100.39525708333332</v>
      </c>
      <c r="Q12" s="131">
        <f t="shared" si="4"/>
        <v>2.4887334148903024</v>
      </c>
      <c r="R12" s="45">
        <f>$P12*SUM(Fasering!$D$5)</f>
        <v>0</v>
      </c>
      <c r="S12" s="45">
        <f>$P12*SUM(Fasering!$D$5:$D$6)</f>
        <v>25.958568383796269</v>
      </c>
      <c r="T12" s="45">
        <f>$P12*SUM(Fasering!$D$5:$D$7)</f>
        <v>40.852602516940827</v>
      </c>
      <c r="U12" s="45">
        <f>$P12*SUM(Fasering!$D$5:$D$8)</f>
        <v>55.746636650085385</v>
      </c>
      <c r="V12" s="45">
        <f>$P12*SUM(Fasering!$D$5:$D$9)</f>
        <v>70.64067078322995</v>
      </c>
      <c r="W12" s="45">
        <f>$P12*SUM(Fasering!$D$5:$D$10)</f>
        <v>85.501222950188776</v>
      </c>
      <c r="X12" s="55">
        <f>$P12*SUM(Fasering!$D$5:$D$11)</f>
        <v>100.39525708333332</v>
      </c>
      <c r="Y12" s="130">
        <f t="shared" si="5"/>
        <v>50.197078749999989</v>
      </c>
      <c r="Z12" s="131">
        <f t="shared" si="6"/>
        <v>1.2443530784657371</v>
      </c>
      <c r="AA12" s="54">
        <f>$Y12*SUM(Fasering!$D$5)</f>
        <v>0</v>
      </c>
      <c r="AB12" s="45">
        <f>$Y12*SUM(Fasering!$D$5:$D$6)</f>
        <v>12.979142035734679</v>
      </c>
      <c r="AC12" s="45">
        <f>$Y12*SUM(Fasering!$D$5:$D$7)</f>
        <v>20.426077538535051</v>
      </c>
      <c r="AD12" s="45">
        <f>$Y12*SUM(Fasering!$D$5:$D$8)</f>
        <v>27.873013041335419</v>
      </c>
      <c r="AE12" s="45">
        <f>$Y12*SUM(Fasering!$D$5:$D$9)</f>
        <v>35.319948544135791</v>
      </c>
      <c r="AF12" s="45">
        <f>$Y12*SUM(Fasering!$D$5:$D$10)</f>
        <v>42.750143247199624</v>
      </c>
      <c r="AG12" s="55">
        <f>$Y12*SUM(Fasering!$D$5:$D$11)</f>
        <v>50.197078749999989</v>
      </c>
      <c r="AH12" s="5">
        <f>($AK$3+(I12+R12)*12*7.57%)*SUM(Fasering!$D$5)</f>
        <v>0</v>
      </c>
      <c r="AI12" s="9">
        <f>($AK$3+(J12+S12)*12*7.57%)*SUM(Fasering!$D$5:$D$6)</f>
        <v>459.02743048889994</v>
      </c>
      <c r="AJ12" s="9">
        <f>($AK$3+(K12+T12)*12*7.57%)*SUM(Fasering!$D$5:$D$7)</f>
        <v>727.90531162953266</v>
      </c>
      <c r="AK12" s="9">
        <f>($AK$3+(L12+U12)*12*7.57%)*SUM(Fasering!$D$5:$D$8)</f>
        <v>1000.797574012085</v>
      </c>
      <c r="AL12" s="9">
        <f>($AK$3+(M12+V12)*12*7.57%)*SUM(Fasering!$D$5:$D$9)</f>
        <v>1277.7042176365574</v>
      </c>
      <c r="AM12" s="9">
        <f>($AK$3+(N12+W12)*12*7.57%)*SUM(Fasering!$D$5:$D$10)</f>
        <v>1557.9892266470492</v>
      </c>
      <c r="AN12" s="86">
        <f>($AK$3+(O12+X12)*12*7.57%)*SUM(Fasering!$D$5:$D$11)</f>
        <v>1842.9156083784997</v>
      </c>
      <c r="AO12" s="5">
        <f>($AK$3+(I12+AA12)*12*7.57%)*SUM(Fasering!$D$5)</f>
        <v>0</v>
      </c>
      <c r="AP12" s="9">
        <f>($AK$3+(J12+AB12)*12*7.57%)*SUM(Fasering!$D$5:$D$6)</f>
        <v>455.97883245520217</v>
      </c>
      <c r="AQ12" s="9">
        <f>($AK$3+(K12+AC12)*12*7.57%)*SUM(Fasering!$D$5:$D$7)</f>
        <v>720.35476928797857</v>
      </c>
      <c r="AR12" s="9">
        <f>($AK$3+(L12+AD12)*12*7.57%)*SUM(Fasering!$D$5:$D$8)</f>
        <v>986.73787475787378</v>
      </c>
      <c r="AS12" s="9">
        <f>($AK$3+(M12+AE12)*12*7.57%)*SUM(Fasering!$D$5:$D$9)</f>
        <v>1255.1281488648881</v>
      </c>
      <c r="AT12" s="9">
        <f>($AK$3+(N12+AF12)*12*7.57%)*SUM(Fasering!$D$5:$D$10)</f>
        <v>1524.9154839382584</v>
      </c>
      <c r="AU12" s="86">
        <f>($AK$3+(O12+AG12)*12*7.57%)*SUM(Fasering!$D$5:$D$11)</f>
        <v>1797.3155831804997</v>
      </c>
    </row>
    <row r="13" spans="1:47" x14ac:dyDescent="0.3">
      <c r="A13" s="32">
        <f t="shared" si="7"/>
        <v>3</v>
      </c>
      <c r="B13" s="125">
        <v>15544.26</v>
      </c>
      <c r="C13" s="126"/>
      <c r="D13" s="125">
        <f t="shared" si="8"/>
        <v>20510.65107</v>
      </c>
      <c r="E13" s="127">
        <f t="shared" si="0"/>
        <v>508.44575891363144</v>
      </c>
      <c r="F13" s="132">
        <f t="shared" si="1"/>
        <v>1709.2209224999999</v>
      </c>
      <c r="G13" s="133">
        <f t="shared" si="2"/>
        <v>42.370479909469282</v>
      </c>
      <c r="H13" s="63">
        <f t="shared" si="9"/>
        <v>1674.41</v>
      </c>
      <c r="I13" s="63">
        <f>GEW!$E$12</f>
        <v>1786.2247433333332</v>
      </c>
      <c r="J13" s="63">
        <f>GEW!$E$12</f>
        <v>1786.2247433333332</v>
      </c>
      <c r="K13" s="63">
        <f>GEW!$E$12</f>
        <v>1786.2247433333332</v>
      </c>
      <c r="L13" s="63">
        <f>GEW!$E$12</f>
        <v>1786.2247433333332</v>
      </c>
      <c r="M13" s="63">
        <f>GEW!$E$12</f>
        <v>1786.2247433333332</v>
      </c>
      <c r="N13" s="63">
        <f>GEW!$E$12</f>
        <v>1786.2247433333332</v>
      </c>
      <c r="O13" s="66">
        <f>GEW!$E$12</f>
        <v>1786.2247433333332</v>
      </c>
      <c r="P13" s="130">
        <f t="shared" si="3"/>
        <v>100.39525708333332</v>
      </c>
      <c r="Q13" s="131">
        <f t="shared" si="4"/>
        <v>2.4887334148903024</v>
      </c>
      <c r="R13" s="45">
        <f>$P13*SUM(Fasering!$D$5)</f>
        <v>0</v>
      </c>
      <c r="S13" s="45">
        <f>$P13*SUM(Fasering!$D$5:$D$6)</f>
        <v>25.958568383796269</v>
      </c>
      <c r="T13" s="45">
        <f>$P13*SUM(Fasering!$D$5:$D$7)</f>
        <v>40.852602516940827</v>
      </c>
      <c r="U13" s="45">
        <f>$P13*SUM(Fasering!$D$5:$D$8)</f>
        <v>55.746636650085385</v>
      </c>
      <c r="V13" s="45">
        <f>$P13*SUM(Fasering!$D$5:$D$9)</f>
        <v>70.64067078322995</v>
      </c>
      <c r="W13" s="45">
        <f>$P13*SUM(Fasering!$D$5:$D$10)</f>
        <v>85.501222950188776</v>
      </c>
      <c r="X13" s="55">
        <f>$P13*SUM(Fasering!$D$5:$D$11)</f>
        <v>100.39525708333332</v>
      </c>
      <c r="Y13" s="130">
        <f t="shared" si="5"/>
        <v>50.197078749999989</v>
      </c>
      <c r="Z13" s="131">
        <f t="shared" si="6"/>
        <v>1.2443530784657371</v>
      </c>
      <c r="AA13" s="54">
        <f>$Y13*SUM(Fasering!$D$5)</f>
        <v>0</v>
      </c>
      <c r="AB13" s="45">
        <f>$Y13*SUM(Fasering!$D$5:$D$6)</f>
        <v>12.979142035734679</v>
      </c>
      <c r="AC13" s="45">
        <f>$Y13*SUM(Fasering!$D$5:$D$7)</f>
        <v>20.426077538535051</v>
      </c>
      <c r="AD13" s="45">
        <f>$Y13*SUM(Fasering!$D$5:$D$8)</f>
        <v>27.873013041335419</v>
      </c>
      <c r="AE13" s="45">
        <f>$Y13*SUM(Fasering!$D$5:$D$9)</f>
        <v>35.319948544135791</v>
      </c>
      <c r="AF13" s="45">
        <f>$Y13*SUM(Fasering!$D$5:$D$10)</f>
        <v>42.750143247199624</v>
      </c>
      <c r="AG13" s="55">
        <f>$Y13*SUM(Fasering!$D$5:$D$11)</f>
        <v>50.197078749999989</v>
      </c>
      <c r="AH13" s="5">
        <f>($AK$3+(I13+R13)*12*7.57%)*SUM(Fasering!$D$5)</f>
        <v>0</v>
      </c>
      <c r="AI13" s="9">
        <f>($AK$3+(J13+S13)*12*7.57%)*SUM(Fasering!$D$5:$D$6)</f>
        <v>459.02743048889994</v>
      </c>
      <c r="AJ13" s="9">
        <f>($AK$3+(K13+T13)*12*7.57%)*SUM(Fasering!$D$5:$D$7)</f>
        <v>727.90531162953266</v>
      </c>
      <c r="AK13" s="9">
        <f>($AK$3+(L13+U13)*12*7.57%)*SUM(Fasering!$D$5:$D$8)</f>
        <v>1000.797574012085</v>
      </c>
      <c r="AL13" s="9">
        <f>($AK$3+(M13+V13)*12*7.57%)*SUM(Fasering!$D$5:$D$9)</f>
        <v>1277.7042176365574</v>
      </c>
      <c r="AM13" s="9">
        <f>($AK$3+(N13+W13)*12*7.57%)*SUM(Fasering!$D$5:$D$10)</f>
        <v>1557.9892266470492</v>
      </c>
      <c r="AN13" s="86">
        <f>($AK$3+(O13+X13)*12*7.57%)*SUM(Fasering!$D$5:$D$11)</f>
        <v>1842.9156083784997</v>
      </c>
      <c r="AO13" s="5">
        <f>($AK$3+(I13+AA13)*12*7.57%)*SUM(Fasering!$D$5)</f>
        <v>0</v>
      </c>
      <c r="AP13" s="9">
        <f>($AK$3+(J13+AB13)*12*7.57%)*SUM(Fasering!$D$5:$D$6)</f>
        <v>455.97883245520217</v>
      </c>
      <c r="AQ13" s="9">
        <f>($AK$3+(K13+AC13)*12*7.57%)*SUM(Fasering!$D$5:$D$7)</f>
        <v>720.35476928797857</v>
      </c>
      <c r="AR13" s="9">
        <f>($AK$3+(L13+AD13)*12*7.57%)*SUM(Fasering!$D$5:$D$8)</f>
        <v>986.73787475787378</v>
      </c>
      <c r="AS13" s="9">
        <f>($AK$3+(M13+AE13)*12*7.57%)*SUM(Fasering!$D$5:$D$9)</f>
        <v>1255.1281488648881</v>
      </c>
      <c r="AT13" s="9">
        <f>($AK$3+(N13+AF13)*12*7.57%)*SUM(Fasering!$D$5:$D$10)</f>
        <v>1524.9154839382584</v>
      </c>
      <c r="AU13" s="86">
        <f>($AK$3+(O13+AG13)*12*7.57%)*SUM(Fasering!$D$5:$D$11)</f>
        <v>1797.3155831804997</v>
      </c>
    </row>
    <row r="14" spans="1:47" x14ac:dyDescent="0.3">
      <c r="A14" s="32">
        <f t="shared" si="7"/>
        <v>4</v>
      </c>
      <c r="B14" s="125">
        <v>15776.73</v>
      </c>
      <c r="C14" s="126"/>
      <c r="D14" s="125">
        <f t="shared" si="8"/>
        <v>20817.395234999996</v>
      </c>
      <c r="E14" s="127">
        <f t="shared" si="0"/>
        <v>516.04974814017874</v>
      </c>
      <c r="F14" s="132">
        <f t="shared" si="1"/>
        <v>1734.7829362499999</v>
      </c>
      <c r="G14" s="133">
        <f t="shared" si="2"/>
        <v>43.00414567834823</v>
      </c>
      <c r="H14" s="63">
        <f t="shared" si="9"/>
        <v>1674.41</v>
      </c>
      <c r="I14" s="63">
        <f>GEW!$E$12</f>
        <v>1786.2247433333332</v>
      </c>
      <c r="J14" s="63">
        <f>GEW!$E$12</f>
        <v>1786.2247433333332</v>
      </c>
      <c r="K14" s="63">
        <f>GEW!$E$12</f>
        <v>1786.2247433333332</v>
      </c>
      <c r="L14" s="63">
        <f>GEW!$E$12</f>
        <v>1786.2247433333332</v>
      </c>
      <c r="M14" s="63">
        <f>GEW!$E$12</f>
        <v>1786.2247433333332</v>
      </c>
      <c r="N14" s="63">
        <f>GEW!$E$12</f>
        <v>1786.2247433333332</v>
      </c>
      <c r="O14" s="66">
        <f>GEW!$E$12</f>
        <v>1786.2247433333332</v>
      </c>
      <c r="P14" s="130">
        <f t="shared" si="3"/>
        <v>100.39525708333332</v>
      </c>
      <c r="Q14" s="131">
        <f t="shared" si="4"/>
        <v>2.4887334148903024</v>
      </c>
      <c r="R14" s="45">
        <f>$P14*SUM(Fasering!$D$5)</f>
        <v>0</v>
      </c>
      <c r="S14" s="45">
        <f>$P14*SUM(Fasering!$D$5:$D$6)</f>
        <v>25.958568383796269</v>
      </c>
      <c r="T14" s="45">
        <f>$P14*SUM(Fasering!$D$5:$D$7)</f>
        <v>40.852602516940827</v>
      </c>
      <c r="U14" s="45">
        <f>$P14*SUM(Fasering!$D$5:$D$8)</f>
        <v>55.746636650085385</v>
      </c>
      <c r="V14" s="45">
        <f>$P14*SUM(Fasering!$D$5:$D$9)</f>
        <v>70.64067078322995</v>
      </c>
      <c r="W14" s="45">
        <f>$P14*SUM(Fasering!$D$5:$D$10)</f>
        <v>85.501222950188776</v>
      </c>
      <c r="X14" s="55">
        <f>$P14*SUM(Fasering!$D$5:$D$11)</f>
        <v>100.39525708333332</v>
      </c>
      <c r="Y14" s="130">
        <f t="shared" si="5"/>
        <v>50.197078749999989</v>
      </c>
      <c r="Z14" s="131">
        <f t="shared" si="6"/>
        <v>1.2443530784657371</v>
      </c>
      <c r="AA14" s="54">
        <f>$Y14*SUM(Fasering!$D$5)</f>
        <v>0</v>
      </c>
      <c r="AB14" s="45">
        <f>$Y14*SUM(Fasering!$D$5:$D$6)</f>
        <v>12.979142035734679</v>
      </c>
      <c r="AC14" s="45">
        <f>$Y14*SUM(Fasering!$D$5:$D$7)</f>
        <v>20.426077538535051</v>
      </c>
      <c r="AD14" s="45">
        <f>$Y14*SUM(Fasering!$D$5:$D$8)</f>
        <v>27.873013041335419</v>
      </c>
      <c r="AE14" s="45">
        <f>$Y14*SUM(Fasering!$D$5:$D$9)</f>
        <v>35.319948544135791</v>
      </c>
      <c r="AF14" s="45">
        <f>$Y14*SUM(Fasering!$D$5:$D$10)</f>
        <v>42.750143247199624</v>
      </c>
      <c r="AG14" s="55">
        <f>$Y14*SUM(Fasering!$D$5:$D$11)</f>
        <v>50.197078749999989</v>
      </c>
      <c r="AH14" s="5">
        <f>($AK$3+(I14+R14)*12*7.57%)*SUM(Fasering!$D$5)</f>
        <v>0</v>
      </c>
      <c r="AI14" s="9">
        <f>($AK$3+(J14+S14)*12*7.57%)*SUM(Fasering!$D$5:$D$6)</f>
        <v>459.02743048889994</v>
      </c>
      <c r="AJ14" s="9">
        <f>($AK$3+(K14+T14)*12*7.57%)*SUM(Fasering!$D$5:$D$7)</f>
        <v>727.90531162953266</v>
      </c>
      <c r="AK14" s="9">
        <f>($AK$3+(L14+U14)*12*7.57%)*SUM(Fasering!$D$5:$D$8)</f>
        <v>1000.797574012085</v>
      </c>
      <c r="AL14" s="9">
        <f>($AK$3+(M14+V14)*12*7.57%)*SUM(Fasering!$D$5:$D$9)</f>
        <v>1277.7042176365574</v>
      </c>
      <c r="AM14" s="9">
        <f>($AK$3+(N14+W14)*12*7.57%)*SUM(Fasering!$D$5:$D$10)</f>
        <v>1557.9892266470492</v>
      </c>
      <c r="AN14" s="86">
        <f>($AK$3+(O14+X14)*12*7.57%)*SUM(Fasering!$D$5:$D$11)</f>
        <v>1842.9156083784997</v>
      </c>
      <c r="AO14" s="5">
        <f>($AK$3+(I14+AA14)*12*7.57%)*SUM(Fasering!$D$5)</f>
        <v>0</v>
      </c>
      <c r="AP14" s="9">
        <f>($AK$3+(J14+AB14)*12*7.57%)*SUM(Fasering!$D$5:$D$6)</f>
        <v>455.97883245520217</v>
      </c>
      <c r="AQ14" s="9">
        <f>($AK$3+(K14+AC14)*12*7.57%)*SUM(Fasering!$D$5:$D$7)</f>
        <v>720.35476928797857</v>
      </c>
      <c r="AR14" s="9">
        <f>($AK$3+(L14+AD14)*12*7.57%)*SUM(Fasering!$D$5:$D$8)</f>
        <v>986.73787475787378</v>
      </c>
      <c r="AS14" s="9">
        <f>($AK$3+(M14+AE14)*12*7.57%)*SUM(Fasering!$D$5:$D$9)</f>
        <v>1255.1281488648881</v>
      </c>
      <c r="AT14" s="9">
        <f>($AK$3+(N14+AF14)*12*7.57%)*SUM(Fasering!$D$5:$D$10)</f>
        <v>1524.9154839382584</v>
      </c>
      <c r="AU14" s="86">
        <f>($AK$3+(O14+AG14)*12*7.57%)*SUM(Fasering!$D$5:$D$11)</f>
        <v>1797.3155831804997</v>
      </c>
    </row>
    <row r="15" spans="1:47" x14ac:dyDescent="0.3">
      <c r="A15" s="32">
        <f t="shared" si="7"/>
        <v>5</v>
      </c>
      <c r="B15" s="125">
        <v>15948.33</v>
      </c>
      <c r="C15" s="126"/>
      <c r="D15" s="125">
        <f t="shared" si="8"/>
        <v>21043.821434999998</v>
      </c>
      <c r="E15" s="127">
        <f t="shared" si="0"/>
        <v>521.66270702207987</v>
      </c>
      <c r="F15" s="132">
        <f t="shared" si="1"/>
        <v>1753.6517862499998</v>
      </c>
      <c r="G15" s="133">
        <f t="shared" si="2"/>
        <v>43.471892251839982</v>
      </c>
      <c r="H15" s="63">
        <f t="shared" si="9"/>
        <v>1674.41</v>
      </c>
      <c r="I15" s="63">
        <f>GEW!$E$12</f>
        <v>1786.2247433333332</v>
      </c>
      <c r="J15" s="63">
        <f>GEW!$E$12</f>
        <v>1786.2247433333332</v>
      </c>
      <c r="K15" s="63">
        <f>GEW!$E$12</f>
        <v>1786.2247433333332</v>
      </c>
      <c r="L15" s="63">
        <f>GEW!$E$12</f>
        <v>1786.2247433333332</v>
      </c>
      <c r="M15" s="63">
        <f>GEW!$E$12</f>
        <v>1786.2247433333332</v>
      </c>
      <c r="N15" s="63">
        <f>GEW!$E$12</f>
        <v>1786.2247433333332</v>
      </c>
      <c r="O15" s="66">
        <f>GEW!$E$12</f>
        <v>1786.2247433333332</v>
      </c>
      <c r="P15" s="130">
        <f t="shared" si="3"/>
        <v>100.39525708333332</v>
      </c>
      <c r="Q15" s="131">
        <f t="shared" si="4"/>
        <v>2.4887334148903024</v>
      </c>
      <c r="R15" s="45">
        <f>$P15*SUM(Fasering!$D$5)</f>
        <v>0</v>
      </c>
      <c r="S15" s="45">
        <f>$P15*SUM(Fasering!$D$5:$D$6)</f>
        <v>25.958568383796269</v>
      </c>
      <c r="T15" s="45">
        <f>$P15*SUM(Fasering!$D$5:$D$7)</f>
        <v>40.852602516940827</v>
      </c>
      <c r="U15" s="45">
        <f>$P15*SUM(Fasering!$D$5:$D$8)</f>
        <v>55.746636650085385</v>
      </c>
      <c r="V15" s="45">
        <f>$P15*SUM(Fasering!$D$5:$D$9)</f>
        <v>70.64067078322995</v>
      </c>
      <c r="W15" s="45">
        <f>$P15*SUM(Fasering!$D$5:$D$10)</f>
        <v>85.501222950188776</v>
      </c>
      <c r="X15" s="55">
        <f>$P15*SUM(Fasering!$D$5:$D$11)</f>
        <v>100.39525708333332</v>
      </c>
      <c r="Y15" s="130">
        <f t="shared" si="5"/>
        <v>50.197078749999989</v>
      </c>
      <c r="Z15" s="131">
        <f t="shared" si="6"/>
        <v>1.2443530784657371</v>
      </c>
      <c r="AA15" s="54">
        <f>$Y15*SUM(Fasering!$D$5)</f>
        <v>0</v>
      </c>
      <c r="AB15" s="45">
        <f>$Y15*SUM(Fasering!$D$5:$D$6)</f>
        <v>12.979142035734679</v>
      </c>
      <c r="AC15" s="45">
        <f>$Y15*SUM(Fasering!$D$5:$D$7)</f>
        <v>20.426077538535051</v>
      </c>
      <c r="AD15" s="45">
        <f>$Y15*SUM(Fasering!$D$5:$D$8)</f>
        <v>27.873013041335419</v>
      </c>
      <c r="AE15" s="45">
        <f>$Y15*SUM(Fasering!$D$5:$D$9)</f>
        <v>35.319948544135791</v>
      </c>
      <c r="AF15" s="45">
        <f>$Y15*SUM(Fasering!$D$5:$D$10)</f>
        <v>42.750143247199624</v>
      </c>
      <c r="AG15" s="55">
        <f>$Y15*SUM(Fasering!$D$5:$D$11)</f>
        <v>50.197078749999989</v>
      </c>
      <c r="AH15" s="5">
        <f>($AK$3+(I15+R15)*12*7.57%)*SUM(Fasering!$D$5)</f>
        <v>0</v>
      </c>
      <c r="AI15" s="9">
        <f>($AK$3+(J15+S15)*12*7.57%)*SUM(Fasering!$D$5:$D$6)</f>
        <v>459.02743048889994</v>
      </c>
      <c r="AJ15" s="9">
        <f>($AK$3+(K15+T15)*12*7.57%)*SUM(Fasering!$D$5:$D$7)</f>
        <v>727.90531162953266</v>
      </c>
      <c r="AK15" s="9">
        <f>($AK$3+(L15+U15)*12*7.57%)*SUM(Fasering!$D$5:$D$8)</f>
        <v>1000.797574012085</v>
      </c>
      <c r="AL15" s="9">
        <f>($AK$3+(M15+V15)*12*7.57%)*SUM(Fasering!$D$5:$D$9)</f>
        <v>1277.7042176365574</v>
      </c>
      <c r="AM15" s="9">
        <f>($AK$3+(N15+W15)*12*7.57%)*SUM(Fasering!$D$5:$D$10)</f>
        <v>1557.9892266470492</v>
      </c>
      <c r="AN15" s="86">
        <f>($AK$3+(O15+X15)*12*7.57%)*SUM(Fasering!$D$5:$D$11)</f>
        <v>1842.9156083784997</v>
      </c>
      <c r="AO15" s="5">
        <f>($AK$3+(I15+AA15)*12*7.57%)*SUM(Fasering!$D$5)</f>
        <v>0</v>
      </c>
      <c r="AP15" s="9">
        <f>($AK$3+(J15+AB15)*12*7.57%)*SUM(Fasering!$D$5:$D$6)</f>
        <v>455.97883245520217</v>
      </c>
      <c r="AQ15" s="9">
        <f>($AK$3+(K15+AC15)*12*7.57%)*SUM(Fasering!$D$5:$D$7)</f>
        <v>720.35476928797857</v>
      </c>
      <c r="AR15" s="9">
        <f>($AK$3+(L15+AD15)*12*7.57%)*SUM(Fasering!$D$5:$D$8)</f>
        <v>986.73787475787378</v>
      </c>
      <c r="AS15" s="9">
        <f>($AK$3+(M15+AE15)*12*7.57%)*SUM(Fasering!$D$5:$D$9)</f>
        <v>1255.1281488648881</v>
      </c>
      <c r="AT15" s="9">
        <f>($AK$3+(N15+AF15)*12*7.57%)*SUM(Fasering!$D$5:$D$10)</f>
        <v>1524.9154839382584</v>
      </c>
      <c r="AU15" s="86">
        <f>($AK$3+(O15+AG15)*12*7.57%)*SUM(Fasering!$D$5:$D$11)</f>
        <v>1797.3155831804997</v>
      </c>
    </row>
    <row r="16" spans="1:47" x14ac:dyDescent="0.3">
      <c r="A16" s="32">
        <f t="shared" si="7"/>
        <v>6</v>
      </c>
      <c r="B16" s="125">
        <v>16569.150000000001</v>
      </c>
      <c r="C16" s="126"/>
      <c r="D16" s="125">
        <f t="shared" si="8"/>
        <v>21862.993425000001</v>
      </c>
      <c r="E16" s="127">
        <f t="shared" si="0"/>
        <v>541.96945022174077</v>
      </c>
      <c r="F16" s="125">
        <f t="shared" si="1"/>
        <v>1821.9161187499999</v>
      </c>
      <c r="G16" s="127">
        <f t="shared" si="2"/>
        <v>45.164120851811724</v>
      </c>
      <c r="H16" s="63">
        <f t="shared" si="9"/>
        <v>1674.41</v>
      </c>
      <c r="I16" s="63">
        <f>GEW!$E$12+($F16-GEW!$E$12)*SUM(Fasering!$D$5)</f>
        <v>1786.2247433333332</v>
      </c>
      <c r="J16" s="63">
        <f>GEW!$E$12+($F16-GEW!$E$12)*SUM(Fasering!$D$5:$D$6)</f>
        <v>1795.4532371524808</v>
      </c>
      <c r="K16" s="63">
        <f>GEW!$E$12+($F16-GEW!$E$12)*SUM(Fasering!$D$5:$D$7)</f>
        <v>1800.7481940972443</v>
      </c>
      <c r="L16" s="63">
        <f>GEW!$E$12+($F16-GEW!$E$12)*SUM(Fasering!$D$5:$D$8)</f>
        <v>1806.0431510420078</v>
      </c>
      <c r="M16" s="63">
        <f>GEW!$E$12+($F16-GEW!$E$12)*SUM(Fasering!$D$5:$D$9)</f>
        <v>1811.3381079867713</v>
      </c>
      <c r="N16" s="63">
        <f>GEW!$E$12+($F16-GEW!$E$12)*SUM(Fasering!$D$5:$D$10)</f>
        <v>1816.6211618052364</v>
      </c>
      <c r="O16" s="66">
        <f>GEW!$E$12+($F16-GEW!$E$12)*SUM(Fasering!$D$5:$D$11)</f>
        <v>1821.9161187499999</v>
      </c>
      <c r="P16" s="130">
        <f t="shared" si="3"/>
        <v>100.39525708333332</v>
      </c>
      <c r="Q16" s="131">
        <f t="shared" si="4"/>
        <v>2.4887334148903024</v>
      </c>
      <c r="R16" s="45">
        <f>$P16*SUM(Fasering!$D$5)</f>
        <v>0</v>
      </c>
      <c r="S16" s="45">
        <f>$P16*SUM(Fasering!$D$5:$D$6)</f>
        <v>25.958568383796269</v>
      </c>
      <c r="T16" s="45">
        <f>$P16*SUM(Fasering!$D$5:$D$7)</f>
        <v>40.852602516940827</v>
      </c>
      <c r="U16" s="45">
        <f>$P16*SUM(Fasering!$D$5:$D$8)</f>
        <v>55.746636650085385</v>
      </c>
      <c r="V16" s="45">
        <f>$P16*SUM(Fasering!$D$5:$D$9)</f>
        <v>70.64067078322995</v>
      </c>
      <c r="W16" s="45">
        <f>$P16*SUM(Fasering!$D$5:$D$10)</f>
        <v>85.501222950188776</v>
      </c>
      <c r="X16" s="55">
        <f>$P16*SUM(Fasering!$D$5:$D$11)</f>
        <v>100.39525708333332</v>
      </c>
      <c r="Y16" s="130">
        <f t="shared" si="5"/>
        <v>50.197078749999989</v>
      </c>
      <c r="Z16" s="131">
        <f t="shared" si="6"/>
        <v>1.2443530784657371</v>
      </c>
      <c r="AA16" s="54">
        <f>$Y16*SUM(Fasering!$D$5)</f>
        <v>0</v>
      </c>
      <c r="AB16" s="45">
        <f>$Y16*SUM(Fasering!$D$5:$D$6)</f>
        <v>12.979142035734679</v>
      </c>
      <c r="AC16" s="45">
        <f>$Y16*SUM(Fasering!$D$5:$D$7)</f>
        <v>20.426077538535051</v>
      </c>
      <c r="AD16" s="45">
        <f>$Y16*SUM(Fasering!$D$5:$D$8)</f>
        <v>27.873013041335419</v>
      </c>
      <c r="AE16" s="45">
        <f>$Y16*SUM(Fasering!$D$5:$D$9)</f>
        <v>35.319948544135791</v>
      </c>
      <c r="AF16" s="45">
        <f>$Y16*SUM(Fasering!$D$5:$D$10)</f>
        <v>42.750143247199624</v>
      </c>
      <c r="AG16" s="55">
        <f>$Y16*SUM(Fasering!$D$5:$D$11)</f>
        <v>50.197078749999989</v>
      </c>
      <c r="AH16" s="5">
        <f>($AK$3+(I16+R16)*12*7.57%)*SUM(Fasering!$D$5)</f>
        <v>0</v>
      </c>
      <c r="AI16" s="9">
        <f>($AK$3+(J16+S16)*12*7.57%)*SUM(Fasering!$D$5:$D$6)</f>
        <v>461.1950122723004</v>
      </c>
      <c r="AJ16" s="9">
        <f>($AK$3+(K16+T16)*12*7.57%)*SUM(Fasering!$D$5:$D$7)</f>
        <v>733.27381802277932</v>
      </c>
      <c r="AK16" s="9">
        <f>($AK$3+(L16+U16)*12*7.57%)*SUM(Fasering!$D$5:$D$8)</f>
        <v>1010.7941519953594</v>
      </c>
      <c r="AL16" s="9">
        <f>($AK$3+(M16+V16)*12*7.57%)*SUM(Fasering!$D$5:$D$9)</f>
        <v>1293.7560141900403</v>
      </c>
      <c r="AM16" s="9">
        <f>($AK$3+(N16+W16)*12*7.57%)*SUM(Fasering!$D$5:$D$10)</f>
        <v>1581.5049677883935</v>
      </c>
      <c r="AN16" s="86">
        <f>($AK$3+(O16+X16)*12*7.57%)*SUM(Fasering!$D$5:$D$11)</f>
        <v>1875.3376538070002</v>
      </c>
      <c r="AO16" s="5">
        <f>($AK$3+(I16+AA16)*12*7.57%)*SUM(Fasering!$D$5)</f>
        <v>0</v>
      </c>
      <c r="AP16" s="9">
        <f>($AK$3+(J16+AB16)*12*7.57%)*SUM(Fasering!$D$5:$D$6)</f>
        <v>458.14641423860263</v>
      </c>
      <c r="AQ16" s="9">
        <f>($AK$3+(K16+AC16)*12*7.57%)*SUM(Fasering!$D$5:$D$7)</f>
        <v>725.72327568122535</v>
      </c>
      <c r="AR16" s="9">
        <f>($AK$3+(L16+AD16)*12*7.57%)*SUM(Fasering!$D$5:$D$8)</f>
        <v>996.73445274114817</v>
      </c>
      <c r="AS16" s="9">
        <f>($AK$3+(M16+AE16)*12*7.57%)*SUM(Fasering!$D$5:$D$9)</f>
        <v>1271.1799454183711</v>
      </c>
      <c r="AT16" s="9">
        <f>($AK$3+(N16+AF16)*12*7.57%)*SUM(Fasering!$D$5:$D$10)</f>
        <v>1548.4312250796024</v>
      </c>
      <c r="AU16" s="86">
        <f>($AK$3+(O16+AG16)*12*7.57%)*SUM(Fasering!$D$5:$D$11)</f>
        <v>1829.7376286089998</v>
      </c>
    </row>
    <row r="17" spans="1:47" x14ac:dyDescent="0.3">
      <c r="A17" s="32">
        <f t="shared" si="7"/>
        <v>7</v>
      </c>
      <c r="B17" s="125">
        <v>16684.13</v>
      </c>
      <c r="C17" s="126"/>
      <c r="D17" s="125">
        <f t="shared" si="8"/>
        <v>22014.709534999998</v>
      </c>
      <c r="E17" s="127">
        <f t="shared" si="0"/>
        <v>545.73039434901921</v>
      </c>
      <c r="F17" s="125">
        <f t="shared" si="1"/>
        <v>1834.5591279166667</v>
      </c>
      <c r="G17" s="127">
        <f t="shared" si="2"/>
        <v>45.477532862418272</v>
      </c>
      <c r="H17" s="63">
        <f t="shared" si="9"/>
        <v>1674.41</v>
      </c>
      <c r="I17" s="63">
        <f>GEW!$E$12+($F17-GEW!$E$12)*SUM(Fasering!$D$5)</f>
        <v>1786.2247433333332</v>
      </c>
      <c r="J17" s="63">
        <f>GEW!$E$12+($F17-GEW!$E$12)*SUM(Fasering!$D$5:$D$6)</f>
        <v>1798.7222602872837</v>
      </c>
      <c r="K17" s="63">
        <f>GEW!$E$12+($F17-GEW!$E$12)*SUM(Fasering!$D$5:$D$7)</f>
        <v>1805.8928577308577</v>
      </c>
      <c r="L17" s="63">
        <f>GEW!$E$12+($F17-GEW!$E$12)*SUM(Fasering!$D$5:$D$8)</f>
        <v>1813.0634551744317</v>
      </c>
      <c r="M17" s="63">
        <f>GEW!$E$12+($F17-GEW!$E$12)*SUM(Fasering!$D$5:$D$9)</f>
        <v>1820.2340526180058</v>
      </c>
      <c r="N17" s="63">
        <f>GEW!$E$12+($F17-GEW!$E$12)*SUM(Fasering!$D$5:$D$10)</f>
        <v>1827.3885304730927</v>
      </c>
      <c r="O17" s="66">
        <f>GEW!$E$12+($F17-GEW!$E$12)*SUM(Fasering!$D$5:$D$11)</f>
        <v>1834.5591279166667</v>
      </c>
      <c r="P17" s="130">
        <f t="shared" si="3"/>
        <v>100.39525708333332</v>
      </c>
      <c r="Q17" s="131">
        <f t="shared" si="4"/>
        <v>2.4887334148903024</v>
      </c>
      <c r="R17" s="45">
        <f>$P17*SUM(Fasering!$D$5)</f>
        <v>0</v>
      </c>
      <c r="S17" s="45">
        <f>$P17*SUM(Fasering!$D$5:$D$6)</f>
        <v>25.958568383796269</v>
      </c>
      <c r="T17" s="45">
        <f>$P17*SUM(Fasering!$D$5:$D$7)</f>
        <v>40.852602516940827</v>
      </c>
      <c r="U17" s="45">
        <f>$P17*SUM(Fasering!$D$5:$D$8)</f>
        <v>55.746636650085385</v>
      </c>
      <c r="V17" s="45">
        <f>$P17*SUM(Fasering!$D$5:$D$9)</f>
        <v>70.64067078322995</v>
      </c>
      <c r="W17" s="45">
        <f>$P17*SUM(Fasering!$D$5:$D$10)</f>
        <v>85.501222950188776</v>
      </c>
      <c r="X17" s="55">
        <f>$P17*SUM(Fasering!$D$5:$D$11)</f>
        <v>100.39525708333332</v>
      </c>
      <c r="Y17" s="130">
        <f t="shared" si="5"/>
        <v>50.197078749999989</v>
      </c>
      <c r="Z17" s="131">
        <f t="shared" si="6"/>
        <v>1.2443530784657371</v>
      </c>
      <c r="AA17" s="54">
        <f>$Y17*SUM(Fasering!$D$5)</f>
        <v>0</v>
      </c>
      <c r="AB17" s="45">
        <f>$Y17*SUM(Fasering!$D$5:$D$6)</f>
        <v>12.979142035734679</v>
      </c>
      <c r="AC17" s="45">
        <f>$Y17*SUM(Fasering!$D$5:$D$7)</f>
        <v>20.426077538535051</v>
      </c>
      <c r="AD17" s="45">
        <f>$Y17*SUM(Fasering!$D$5:$D$8)</f>
        <v>27.873013041335419</v>
      </c>
      <c r="AE17" s="45">
        <f>$Y17*SUM(Fasering!$D$5:$D$9)</f>
        <v>35.319948544135791</v>
      </c>
      <c r="AF17" s="45">
        <f>$Y17*SUM(Fasering!$D$5:$D$10)</f>
        <v>42.750143247199624</v>
      </c>
      <c r="AG17" s="55">
        <f>$Y17*SUM(Fasering!$D$5:$D$11)</f>
        <v>50.197078749999989</v>
      </c>
      <c r="AH17" s="5">
        <f>($AK$3+(I17+R17)*12*7.57%)*SUM(Fasering!$D$5)</f>
        <v>0</v>
      </c>
      <c r="AI17" s="9">
        <f>($AK$3+(J17+S17)*12*7.57%)*SUM(Fasering!$D$5:$D$6)</f>
        <v>461.96283800154458</v>
      </c>
      <c r="AJ17" s="9">
        <f>($AK$3+(K17+T17)*12*7.57%)*SUM(Fasering!$D$5:$D$7)</f>
        <v>735.17551205246457</v>
      </c>
      <c r="AK17" s="9">
        <f>($AK$3+(L17+U17)*12*7.57%)*SUM(Fasering!$D$5:$D$8)</f>
        <v>1014.3352547296299</v>
      </c>
      <c r="AL17" s="9">
        <f>($AK$3+(M17+V17)*12*7.57%)*SUM(Fasering!$D$5:$D$9)</f>
        <v>1299.4420660330409</v>
      </c>
      <c r="AM17" s="9">
        <f>($AK$3+(N17+W17)*12*7.57%)*SUM(Fasering!$D$5:$D$10)</f>
        <v>1589.8349838592267</v>
      </c>
      <c r="AN17" s="86">
        <f>($AK$3+(O17+X17)*12*7.57%)*SUM(Fasering!$D$5:$D$11)</f>
        <v>1886.8225633340003</v>
      </c>
      <c r="AO17" s="5">
        <f>($AK$3+(I17+AA17)*12*7.57%)*SUM(Fasering!$D$5)</f>
        <v>0</v>
      </c>
      <c r="AP17" s="9">
        <f>($AK$3+(J17+AB17)*12*7.57%)*SUM(Fasering!$D$5:$D$6)</f>
        <v>458.91423996784681</v>
      </c>
      <c r="AQ17" s="9">
        <f>($AK$3+(K17+AC17)*12*7.57%)*SUM(Fasering!$D$5:$D$7)</f>
        <v>727.62496971091059</v>
      </c>
      <c r="AR17" s="9">
        <f>($AK$3+(L17+AD17)*12*7.57%)*SUM(Fasering!$D$5:$D$8)</f>
        <v>1000.275555475419</v>
      </c>
      <c r="AS17" s="9">
        <f>($AK$3+(M17+AE17)*12*7.57%)*SUM(Fasering!$D$5:$D$9)</f>
        <v>1276.8659972613716</v>
      </c>
      <c r="AT17" s="9">
        <f>($AK$3+(N17+AF17)*12*7.57%)*SUM(Fasering!$D$5:$D$10)</f>
        <v>1556.7612411504363</v>
      </c>
      <c r="AU17" s="86">
        <f>($AK$3+(O17+AG17)*12*7.57%)*SUM(Fasering!$D$5:$D$11)</f>
        <v>1841.2225381359999</v>
      </c>
    </row>
    <row r="18" spans="1:47" x14ac:dyDescent="0.3">
      <c r="A18" s="32">
        <f t="shared" si="7"/>
        <v>8</v>
      </c>
      <c r="B18" s="125">
        <v>17361.599999999999</v>
      </c>
      <c r="C18" s="126"/>
      <c r="D18" s="125">
        <f t="shared" si="8"/>
        <v>22908.631199999996</v>
      </c>
      <c r="E18" s="127">
        <f t="shared" si="0"/>
        <v>567.89013358982038</v>
      </c>
      <c r="F18" s="125">
        <f t="shared" si="1"/>
        <v>1909.0525999999998</v>
      </c>
      <c r="G18" s="127">
        <f t="shared" si="2"/>
        <v>47.324177799151705</v>
      </c>
      <c r="H18" s="63">
        <f t="shared" si="9"/>
        <v>1674.41</v>
      </c>
      <c r="I18" s="63">
        <f>GEW!$E$12+($F18-GEW!$E$12)*SUM(Fasering!$D$5)</f>
        <v>1786.2247433333332</v>
      </c>
      <c r="J18" s="63">
        <f>GEW!$E$12+($F18-GEW!$E$12)*SUM(Fasering!$D$5:$D$6)</f>
        <v>1817.9835674984054</v>
      </c>
      <c r="K18" s="63">
        <f>GEW!$E$12+($F18-GEW!$E$12)*SUM(Fasering!$D$5:$D$7)</f>
        <v>1836.2055666529652</v>
      </c>
      <c r="L18" s="63">
        <f>GEW!$E$12+($F18-GEW!$E$12)*SUM(Fasering!$D$5:$D$8)</f>
        <v>1854.4275658075251</v>
      </c>
      <c r="M18" s="63">
        <f>GEW!$E$12+($F18-GEW!$E$12)*SUM(Fasering!$D$5:$D$9)</f>
        <v>1872.6495649620849</v>
      </c>
      <c r="N18" s="63">
        <f>GEW!$E$12+($F18-GEW!$E$12)*SUM(Fasering!$D$5:$D$10)</f>
        <v>1890.8306008454399</v>
      </c>
      <c r="O18" s="66">
        <f>GEW!$E$12+($F18-GEW!$E$12)*SUM(Fasering!$D$5:$D$11)</f>
        <v>1909.0525999999998</v>
      </c>
      <c r="P18" s="130">
        <f t="shared" si="3"/>
        <v>100.39525708333332</v>
      </c>
      <c r="Q18" s="131">
        <f t="shared" si="4"/>
        <v>2.4887334148903024</v>
      </c>
      <c r="R18" s="45">
        <f>$P18*SUM(Fasering!$D$5)</f>
        <v>0</v>
      </c>
      <c r="S18" s="45">
        <f>$P18*SUM(Fasering!$D$5:$D$6)</f>
        <v>25.958568383796269</v>
      </c>
      <c r="T18" s="45">
        <f>$P18*SUM(Fasering!$D$5:$D$7)</f>
        <v>40.852602516940827</v>
      </c>
      <c r="U18" s="45">
        <f>$P18*SUM(Fasering!$D$5:$D$8)</f>
        <v>55.746636650085385</v>
      </c>
      <c r="V18" s="45">
        <f>$P18*SUM(Fasering!$D$5:$D$9)</f>
        <v>70.64067078322995</v>
      </c>
      <c r="W18" s="45">
        <f>$P18*SUM(Fasering!$D$5:$D$10)</f>
        <v>85.501222950188776</v>
      </c>
      <c r="X18" s="55">
        <f>$P18*SUM(Fasering!$D$5:$D$11)</f>
        <v>100.39525708333332</v>
      </c>
      <c r="Y18" s="130">
        <f t="shared" si="5"/>
        <v>50.197078749999989</v>
      </c>
      <c r="Z18" s="131">
        <f t="shared" si="6"/>
        <v>1.2443530784657371</v>
      </c>
      <c r="AA18" s="54">
        <f>$Y18*SUM(Fasering!$D$5)</f>
        <v>0</v>
      </c>
      <c r="AB18" s="45">
        <f>$Y18*SUM(Fasering!$D$5:$D$6)</f>
        <v>12.979142035734679</v>
      </c>
      <c r="AC18" s="45">
        <f>$Y18*SUM(Fasering!$D$5:$D$7)</f>
        <v>20.426077538535051</v>
      </c>
      <c r="AD18" s="45">
        <f>$Y18*SUM(Fasering!$D$5:$D$8)</f>
        <v>27.873013041335419</v>
      </c>
      <c r="AE18" s="45">
        <f>$Y18*SUM(Fasering!$D$5:$D$9)</f>
        <v>35.319948544135791</v>
      </c>
      <c r="AF18" s="45">
        <f>$Y18*SUM(Fasering!$D$5:$D$10)</f>
        <v>42.750143247199624</v>
      </c>
      <c r="AG18" s="55">
        <f>$Y18*SUM(Fasering!$D$5:$D$11)</f>
        <v>50.197078749999989</v>
      </c>
      <c r="AH18" s="5">
        <f>($AK$3+(I18+R18)*12*7.57%)*SUM(Fasering!$D$5)</f>
        <v>0</v>
      </c>
      <c r="AI18" s="9">
        <f>($AK$3+(J18+S18)*12*7.57%)*SUM(Fasering!$D$5:$D$6)</f>
        <v>466.4869195530411</v>
      </c>
      <c r="AJ18" s="9">
        <f>($AK$3+(K18+T18)*12*7.57%)*SUM(Fasering!$D$5:$D$7)</f>
        <v>746.38042294384422</v>
      </c>
      <c r="AK18" s="9">
        <f>($AK$3+(L18+U18)*12*7.57%)*SUM(Fasering!$D$5:$D$8)</f>
        <v>1035.1996734927736</v>
      </c>
      <c r="AL18" s="9">
        <f>($AK$3+(M18+V18)*12*7.57%)*SUM(Fasering!$D$5:$D$9)</f>
        <v>1332.9446711998298</v>
      </c>
      <c r="AM18" s="9">
        <f>($AK$3+(N18+W18)*12*7.57%)*SUM(Fasering!$D$5:$D$10)</f>
        <v>1638.9160065371484</v>
      </c>
      <c r="AN18" s="86">
        <f>($AK$3+(O18+X18)*12*7.57%)*SUM(Fasering!$D$5:$D$11)</f>
        <v>1954.4924333744998</v>
      </c>
      <c r="AO18" s="5">
        <f>($AK$3+(I18+AA18)*12*7.57%)*SUM(Fasering!$D$5)</f>
        <v>0</v>
      </c>
      <c r="AP18" s="9">
        <f>($AK$3+(J18+AB18)*12*7.57%)*SUM(Fasering!$D$5:$D$6)</f>
        <v>463.43832151934339</v>
      </c>
      <c r="AQ18" s="9">
        <f>($AK$3+(K18+AC18)*12*7.57%)*SUM(Fasering!$D$5:$D$7)</f>
        <v>738.82988060229025</v>
      </c>
      <c r="AR18" s="9">
        <f>($AK$3+(L18+AD18)*12*7.57%)*SUM(Fasering!$D$5:$D$8)</f>
        <v>1021.1399742385628</v>
      </c>
      <c r="AS18" s="9">
        <f>($AK$3+(M18+AE18)*12*7.57%)*SUM(Fasering!$D$5:$D$9)</f>
        <v>1310.3686024281606</v>
      </c>
      <c r="AT18" s="9">
        <f>($AK$3+(N18+AF18)*12*7.57%)*SUM(Fasering!$D$5:$D$10)</f>
        <v>1605.8422638283571</v>
      </c>
      <c r="AU18" s="86">
        <f>($AK$3+(O18+AG18)*12*7.57%)*SUM(Fasering!$D$5:$D$11)</f>
        <v>1908.8924081764999</v>
      </c>
    </row>
    <row r="19" spans="1:47" x14ac:dyDescent="0.3">
      <c r="A19" s="32">
        <f t="shared" si="7"/>
        <v>9</v>
      </c>
      <c r="B19" s="125">
        <v>17419.93</v>
      </c>
      <c r="C19" s="126"/>
      <c r="D19" s="125">
        <f t="shared" si="8"/>
        <v>22985.597634999998</v>
      </c>
      <c r="E19" s="127">
        <f t="shared" si="0"/>
        <v>569.79808167595854</v>
      </c>
      <c r="F19" s="125">
        <f t="shared" si="1"/>
        <v>1915.4664695833333</v>
      </c>
      <c r="G19" s="127">
        <f t="shared" si="2"/>
        <v>47.48317347299654</v>
      </c>
      <c r="H19" s="63">
        <f t="shared" si="9"/>
        <v>1674.41</v>
      </c>
      <c r="I19" s="63">
        <f>GEW!$E$12+($F19-GEW!$E$12)*SUM(Fasering!$D$5)</f>
        <v>1786.2247433333332</v>
      </c>
      <c r="J19" s="63">
        <f>GEW!$E$12+($F19-GEW!$E$12)*SUM(Fasering!$D$5:$D$6)</f>
        <v>1819.641961301267</v>
      </c>
      <c r="K19" s="63">
        <f>GEW!$E$12+($F19-GEW!$E$12)*SUM(Fasering!$D$5:$D$7)</f>
        <v>1838.8154834189129</v>
      </c>
      <c r="L19" s="63">
        <f>GEW!$E$12+($F19-GEW!$E$12)*SUM(Fasering!$D$5:$D$8)</f>
        <v>1857.9890055365586</v>
      </c>
      <c r="M19" s="63">
        <f>GEW!$E$12+($F19-GEW!$E$12)*SUM(Fasering!$D$5:$D$9)</f>
        <v>1877.1625276542045</v>
      </c>
      <c r="N19" s="63">
        <f>GEW!$E$12+($F19-GEW!$E$12)*SUM(Fasering!$D$5:$D$10)</f>
        <v>1896.2929474656876</v>
      </c>
      <c r="O19" s="66">
        <f>GEW!$E$12+($F19-GEW!$E$12)*SUM(Fasering!$D$5:$D$11)</f>
        <v>1915.4664695833333</v>
      </c>
      <c r="P19" s="130">
        <f t="shared" si="3"/>
        <v>100.39525708333332</v>
      </c>
      <c r="Q19" s="131">
        <f t="shared" si="4"/>
        <v>2.4887334148903024</v>
      </c>
      <c r="R19" s="45">
        <f>$P19*SUM(Fasering!$D$5)</f>
        <v>0</v>
      </c>
      <c r="S19" s="45">
        <f>$P19*SUM(Fasering!$D$5:$D$6)</f>
        <v>25.958568383796269</v>
      </c>
      <c r="T19" s="45">
        <f>$P19*SUM(Fasering!$D$5:$D$7)</f>
        <v>40.852602516940827</v>
      </c>
      <c r="U19" s="45">
        <f>$P19*SUM(Fasering!$D$5:$D$8)</f>
        <v>55.746636650085385</v>
      </c>
      <c r="V19" s="45">
        <f>$P19*SUM(Fasering!$D$5:$D$9)</f>
        <v>70.64067078322995</v>
      </c>
      <c r="W19" s="45">
        <f>$P19*SUM(Fasering!$D$5:$D$10)</f>
        <v>85.501222950188776</v>
      </c>
      <c r="X19" s="55">
        <f>$P19*SUM(Fasering!$D$5:$D$11)</f>
        <v>100.39525708333332</v>
      </c>
      <c r="Y19" s="130">
        <f t="shared" si="5"/>
        <v>50.197078749999989</v>
      </c>
      <c r="Z19" s="131">
        <f t="shared" si="6"/>
        <v>1.2443530784657371</v>
      </c>
      <c r="AA19" s="54">
        <f>$Y19*SUM(Fasering!$D$5)</f>
        <v>0</v>
      </c>
      <c r="AB19" s="45">
        <f>$Y19*SUM(Fasering!$D$5:$D$6)</f>
        <v>12.979142035734679</v>
      </c>
      <c r="AC19" s="45">
        <f>$Y19*SUM(Fasering!$D$5:$D$7)</f>
        <v>20.426077538535051</v>
      </c>
      <c r="AD19" s="45">
        <f>$Y19*SUM(Fasering!$D$5:$D$8)</f>
        <v>27.873013041335419</v>
      </c>
      <c r="AE19" s="45">
        <f>$Y19*SUM(Fasering!$D$5:$D$9)</f>
        <v>35.319948544135791</v>
      </c>
      <c r="AF19" s="45">
        <f>$Y19*SUM(Fasering!$D$5:$D$10)</f>
        <v>42.750143247199624</v>
      </c>
      <c r="AG19" s="55">
        <f>$Y19*SUM(Fasering!$D$5:$D$11)</f>
        <v>50.197078749999989</v>
      </c>
      <c r="AH19" s="5">
        <f>($AK$3+(I19+R19)*12*7.57%)*SUM(Fasering!$D$5)</f>
        <v>0</v>
      </c>
      <c r="AI19" s="9">
        <f>($AK$3+(J19+S19)*12*7.57%)*SUM(Fasering!$D$5:$D$6)</f>
        <v>466.87644185941451</v>
      </c>
      <c r="AJ19" s="9">
        <f>($AK$3+(K19+T19)*12*7.57%)*SUM(Fasering!$D$5:$D$7)</f>
        <v>747.34516300952123</v>
      </c>
      <c r="AK19" s="9">
        <f>($AK$3+(L19+U19)*12*7.57%)*SUM(Fasering!$D$5:$D$8)</f>
        <v>1036.9960948050891</v>
      </c>
      <c r="AL19" s="9">
        <f>($AK$3+(M19+V19)*12*7.57%)*SUM(Fasering!$D$5:$D$9)</f>
        <v>1335.8292372461183</v>
      </c>
      <c r="AM19" s="9">
        <f>($AK$3+(N19+W19)*12*7.57%)*SUM(Fasering!$D$5:$D$10)</f>
        <v>1643.1418704909813</v>
      </c>
      <c r="AN19" s="86">
        <f>($AK$3+(O19+X19)*12*7.57%)*SUM(Fasering!$D$5:$D$11)</f>
        <v>1960.3187925040002</v>
      </c>
      <c r="AO19" s="5">
        <f>($AK$3+(I19+AA19)*12*7.57%)*SUM(Fasering!$D$5)</f>
        <v>0</v>
      </c>
      <c r="AP19" s="9">
        <f>($AK$3+(J19+AB19)*12*7.57%)*SUM(Fasering!$D$5:$D$6)</f>
        <v>463.82784382571674</v>
      </c>
      <c r="AQ19" s="9">
        <f>($AK$3+(K19+AC19)*12*7.57%)*SUM(Fasering!$D$5:$D$7)</f>
        <v>739.79462066796725</v>
      </c>
      <c r="AR19" s="9">
        <f>($AK$3+(L19+AD19)*12*7.57%)*SUM(Fasering!$D$5:$D$8)</f>
        <v>1022.9363955508778</v>
      </c>
      <c r="AS19" s="9">
        <f>($AK$3+(M19+AE19)*12*7.57%)*SUM(Fasering!$D$5:$D$9)</f>
        <v>1313.253168474449</v>
      </c>
      <c r="AT19" s="9">
        <f>($AK$3+(N19+AF19)*12*7.57%)*SUM(Fasering!$D$5:$D$10)</f>
        <v>1610.06812778219</v>
      </c>
      <c r="AU19" s="86">
        <f>($AK$3+(O19+AG19)*12*7.57%)*SUM(Fasering!$D$5:$D$11)</f>
        <v>1914.7187673060002</v>
      </c>
    </row>
    <row r="20" spans="1:47" x14ac:dyDescent="0.3">
      <c r="A20" s="32">
        <f t="shared" si="7"/>
        <v>10</v>
      </c>
      <c r="B20" s="125">
        <v>18154.060000000001</v>
      </c>
      <c r="C20" s="126"/>
      <c r="D20" s="125">
        <f t="shared" si="8"/>
        <v>23954.282169999999</v>
      </c>
      <c r="E20" s="127">
        <f t="shared" si="0"/>
        <v>593.81114405340611</v>
      </c>
      <c r="F20" s="125">
        <f t="shared" si="1"/>
        <v>1996.1901808333332</v>
      </c>
      <c r="G20" s="127">
        <f t="shared" si="2"/>
        <v>49.484262004450514</v>
      </c>
      <c r="H20" s="63">
        <f t="shared" si="9"/>
        <v>1674.41</v>
      </c>
      <c r="I20" s="63">
        <f>GEW!$E$12+($F20-GEW!$E$12)*SUM(Fasering!$D$5)</f>
        <v>1786.2247433333332</v>
      </c>
      <c r="J20" s="63">
        <f>GEW!$E$12+($F20-GEW!$E$12)*SUM(Fasering!$D$5:$D$6)</f>
        <v>1840.5141821566567</v>
      </c>
      <c r="K20" s="63">
        <f>GEW!$E$12+($F20-GEW!$E$12)*SUM(Fasering!$D$5:$D$7)</f>
        <v>1871.6633866485568</v>
      </c>
      <c r="L20" s="63">
        <f>GEW!$E$12+($F20-GEW!$E$12)*SUM(Fasering!$D$5:$D$8)</f>
        <v>1902.8125911404568</v>
      </c>
      <c r="M20" s="63">
        <f>GEW!$E$12+($F20-GEW!$E$12)*SUM(Fasering!$D$5:$D$9)</f>
        <v>1933.9617956323568</v>
      </c>
      <c r="N20" s="63">
        <f>GEW!$E$12+($F20-GEW!$E$12)*SUM(Fasering!$D$5:$D$10)</f>
        <v>1965.0409763414332</v>
      </c>
      <c r="O20" s="66">
        <f>GEW!$E$12+($F20-GEW!$E$12)*SUM(Fasering!$D$5:$D$11)</f>
        <v>1996.1901808333332</v>
      </c>
      <c r="P20" s="125">
        <f t="shared" si="3"/>
        <v>100.39525708333332</v>
      </c>
      <c r="Q20" s="127">
        <f t="shared" si="4"/>
        <v>2.4887334148903024</v>
      </c>
      <c r="R20" s="45">
        <f>$P20*SUM(Fasering!$D$5)</f>
        <v>0</v>
      </c>
      <c r="S20" s="45">
        <f>$P20*SUM(Fasering!$D$5:$D$6)</f>
        <v>25.958568383796269</v>
      </c>
      <c r="T20" s="45">
        <f>$P20*SUM(Fasering!$D$5:$D$7)</f>
        <v>40.852602516940827</v>
      </c>
      <c r="U20" s="45">
        <f>$P20*SUM(Fasering!$D$5:$D$8)</f>
        <v>55.746636650085385</v>
      </c>
      <c r="V20" s="45">
        <f>$P20*SUM(Fasering!$D$5:$D$9)</f>
        <v>70.64067078322995</v>
      </c>
      <c r="W20" s="45">
        <f>$P20*SUM(Fasering!$D$5:$D$10)</f>
        <v>85.501222950188776</v>
      </c>
      <c r="X20" s="55">
        <f>$P20*SUM(Fasering!$D$5:$D$11)</f>
        <v>100.39525708333332</v>
      </c>
      <c r="Y20" s="125">
        <f t="shared" si="5"/>
        <v>50.197078749999989</v>
      </c>
      <c r="Z20" s="127">
        <f t="shared" si="6"/>
        <v>1.2443530784657371</v>
      </c>
      <c r="AA20" s="54">
        <f>$Y20*SUM(Fasering!$D$5)</f>
        <v>0</v>
      </c>
      <c r="AB20" s="45">
        <f>$Y20*SUM(Fasering!$D$5:$D$6)</f>
        <v>12.979142035734679</v>
      </c>
      <c r="AC20" s="45">
        <f>$Y20*SUM(Fasering!$D$5:$D$7)</f>
        <v>20.426077538535051</v>
      </c>
      <c r="AD20" s="45">
        <f>$Y20*SUM(Fasering!$D$5:$D$8)</f>
        <v>27.873013041335419</v>
      </c>
      <c r="AE20" s="45">
        <f>$Y20*SUM(Fasering!$D$5:$D$9)</f>
        <v>35.319948544135791</v>
      </c>
      <c r="AF20" s="45">
        <f>$Y20*SUM(Fasering!$D$5:$D$10)</f>
        <v>42.750143247199624</v>
      </c>
      <c r="AG20" s="55">
        <f>$Y20*SUM(Fasering!$D$5:$D$11)</f>
        <v>50.197078749999989</v>
      </c>
      <c r="AH20" s="5">
        <f>($AK$3+(I20+R20)*12*7.57%)*SUM(Fasering!$D$5)</f>
        <v>0</v>
      </c>
      <c r="AI20" s="9">
        <f>($AK$3+(J20+S20)*12*7.57%)*SUM(Fasering!$D$5:$D$6)</f>
        <v>471.77889361285031</v>
      </c>
      <c r="AJ20" s="9">
        <f>($AK$3+(K20+T20)*12*7.57%)*SUM(Fasering!$D$5:$D$7)</f>
        <v>759.48719325837146</v>
      </c>
      <c r="AK20" s="9">
        <f>($AK$3+(L20+U20)*12*7.57%)*SUM(Fasering!$D$5:$D$8)</f>
        <v>1059.6055029657261</v>
      </c>
      <c r="AL20" s="9">
        <f>($AK$3+(M20+V20)*12*7.57%)*SUM(Fasering!$D$5:$D$9)</f>
        <v>1372.1338227349147</v>
      </c>
      <c r="AM20" s="9">
        <f>($AK$3+(N20+W20)*12*7.57%)*SUM(Fasering!$D$5:$D$10)</f>
        <v>1696.327769761122</v>
      </c>
      <c r="AN20" s="86">
        <f>($AK$3+(O20+X20)*12*7.57%)*SUM(Fasering!$D$5:$D$11)</f>
        <v>2033.6482118035001</v>
      </c>
      <c r="AO20" s="5">
        <f>($AK$3+(I20+AA20)*12*7.57%)*SUM(Fasering!$D$5)</f>
        <v>0</v>
      </c>
      <c r="AP20" s="9">
        <f>($AK$3+(J20+AB20)*12*7.57%)*SUM(Fasering!$D$5:$D$6)</f>
        <v>468.7302955791526</v>
      </c>
      <c r="AQ20" s="9">
        <f>($AK$3+(K20+AC20)*12*7.57%)*SUM(Fasering!$D$5:$D$7)</f>
        <v>751.93665091681748</v>
      </c>
      <c r="AR20" s="9">
        <f>($AK$3+(L20+AD20)*12*7.57%)*SUM(Fasering!$D$5:$D$8)</f>
        <v>1045.5458037115152</v>
      </c>
      <c r="AS20" s="9">
        <f>($AK$3+(M20+AE20)*12*7.57%)*SUM(Fasering!$D$5:$D$9)</f>
        <v>1349.5577539632454</v>
      </c>
      <c r="AT20" s="9">
        <f>($AK$3+(N20+AF20)*12*7.57%)*SUM(Fasering!$D$5:$D$10)</f>
        <v>1663.2540270523314</v>
      </c>
      <c r="AU20" s="86">
        <f>($AK$3+(O20+AG20)*12*7.57%)*SUM(Fasering!$D$5:$D$11)</f>
        <v>1988.0481866055002</v>
      </c>
    </row>
    <row r="21" spans="1:47" x14ac:dyDescent="0.3">
      <c r="A21" s="32">
        <f t="shared" si="7"/>
        <v>11</v>
      </c>
      <c r="B21" s="125">
        <v>18156.099999999999</v>
      </c>
      <c r="C21" s="126"/>
      <c r="D21" s="125">
        <f t="shared" si="8"/>
        <v>23956.973949999996</v>
      </c>
      <c r="E21" s="127">
        <f t="shared" si="0"/>
        <v>593.87787153661748</v>
      </c>
      <c r="F21" s="125">
        <f t="shared" si="1"/>
        <v>1996.4144958333329</v>
      </c>
      <c r="G21" s="127">
        <f t="shared" si="2"/>
        <v>49.489822628051456</v>
      </c>
      <c r="H21" s="63">
        <f t="shared" si="9"/>
        <v>1674.41</v>
      </c>
      <c r="I21" s="63">
        <f>GEW!$E$12+($F21-GEW!$E$12)*SUM(Fasering!$D$5)</f>
        <v>1786.2247433333332</v>
      </c>
      <c r="J21" s="63">
        <f>GEW!$E$12+($F21-GEW!$E$12)*SUM(Fasering!$D$5:$D$6)</f>
        <v>1840.5721818713459</v>
      </c>
      <c r="K21" s="63">
        <f>GEW!$E$12+($F21-GEW!$E$12)*SUM(Fasering!$D$5:$D$7)</f>
        <v>1871.7546643821847</v>
      </c>
      <c r="L21" s="63">
        <f>GEW!$E$12+($F21-GEW!$E$12)*SUM(Fasering!$D$5:$D$8)</f>
        <v>1902.9371468930235</v>
      </c>
      <c r="M21" s="63">
        <f>GEW!$E$12+($F21-GEW!$E$12)*SUM(Fasering!$D$5:$D$9)</f>
        <v>1934.1196294038623</v>
      </c>
      <c r="N21" s="63">
        <f>GEW!$E$12+($F21-GEW!$E$12)*SUM(Fasering!$D$5:$D$10)</f>
        <v>1965.2320133224941</v>
      </c>
      <c r="O21" s="66">
        <f>GEW!$E$12+($F21-GEW!$E$12)*SUM(Fasering!$D$5:$D$11)</f>
        <v>1996.4144958333329</v>
      </c>
      <c r="P21" s="125">
        <f t="shared" si="3"/>
        <v>100.39525708333332</v>
      </c>
      <c r="Q21" s="127">
        <f t="shared" si="4"/>
        <v>2.4887334148903024</v>
      </c>
      <c r="R21" s="45">
        <f>$P21*SUM(Fasering!$D$5)</f>
        <v>0</v>
      </c>
      <c r="S21" s="45">
        <f>$P21*SUM(Fasering!$D$5:$D$6)</f>
        <v>25.958568383796269</v>
      </c>
      <c r="T21" s="45">
        <f>$P21*SUM(Fasering!$D$5:$D$7)</f>
        <v>40.852602516940827</v>
      </c>
      <c r="U21" s="45">
        <f>$P21*SUM(Fasering!$D$5:$D$8)</f>
        <v>55.746636650085385</v>
      </c>
      <c r="V21" s="45">
        <f>$P21*SUM(Fasering!$D$5:$D$9)</f>
        <v>70.64067078322995</v>
      </c>
      <c r="W21" s="45">
        <f>$P21*SUM(Fasering!$D$5:$D$10)</f>
        <v>85.501222950188776</v>
      </c>
      <c r="X21" s="55">
        <f>$P21*SUM(Fasering!$D$5:$D$11)</f>
        <v>100.39525708333332</v>
      </c>
      <c r="Y21" s="125">
        <f t="shared" si="5"/>
        <v>50.197078749999989</v>
      </c>
      <c r="Z21" s="127">
        <f t="shared" si="6"/>
        <v>1.2443530784657371</v>
      </c>
      <c r="AA21" s="54">
        <f>$Y21*SUM(Fasering!$D$5)</f>
        <v>0</v>
      </c>
      <c r="AB21" s="45">
        <f>$Y21*SUM(Fasering!$D$5:$D$6)</f>
        <v>12.979142035734679</v>
      </c>
      <c r="AC21" s="45">
        <f>$Y21*SUM(Fasering!$D$5:$D$7)</f>
        <v>20.426077538535051</v>
      </c>
      <c r="AD21" s="45">
        <f>$Y21*SUM(Fasering!$D$5:$D$8)</f>
        <v>27.873013041335419</v>
      </c>
      <c r="AE21" s="45">
        <f>$Y21*SUM(Fasering!$D$5:$D$9)</f>
        <v>35.319948544135791</v>
      </c>
      <c r="AF21" s="45">
        <f>$Y21*SUM(Fasering!$D$5:$D$10)</f>
        <v>42.750143247199624</v>
      </c>
      <c r="AG21" s="55">
        <f>$Y21*SUM(Fasering!$D$5:$D$11)</f>
        <v>50.197078749999989</v>
      </c>
      <c r="AH21" s="5">
        <f>($AK$3+(I21+R21)*12*7.57%)*SUM(Fasering!$D$5)</f>
        <v>0</v>
      </c>
      <c r="AI21" s="9">
        <f>($AK$3+(J21+S21)*12*7.57%)*SUM(Fasering!$D$5:$D$6)</f>
        <v>471.79251654281774</v>
      </c>
      <c r="AJ21" s="9">
        <f>($AK$3+(K21+T21)*12*7.57%)*SUM(Fasering!$D$5:$D$7)</f>
        <v>759.52093352468341</v>
      </c>
      <c r="AK21" s="9">
        <f>($AK$3+(L21+U21)*12*7.57%)*SUM(Fasering!$D$5:$D$8)</f>
        <v>1059.6683299754488</v>
      </c>
      <c r="AL21" s="9">
        <f>($AK$3+(M21+V21)*12*7.57%)*SUM(Fasering!$D$5:$D$9)</f>
        <v>1372.2347058951138</v>
      </c>
      <c r="AM21" s="9">
        <f>($AK$3+(N21+W21)*12*7.57%)*SUM(Fasering!$D$5:$D$10)</f>
        <v>1696.4755627058473</v>
      </c>
      <c r="AN21" s="86">
        <f>($AK$3+(O21+X21)*12*7.57%)*SUM(Fasering!$D$5:$D$11)</f>
        <v>2033.8519795494994</v>
      </c>
      <c r="AO21" s="5">
        <f>($AK$3+(I21+AA21)*12*7.57%)*SUM(Fasering!$D$5)</f>
        <v>0</v>
      </c>
      <c r="AP21" s="9">
        <f>($AK$3+(J21+AB21)*12*7.57%)*SUM(Fasering!$D$5:$D$6)</f>
        <v>468.74391850911996</v>
      </c>
      <c r="AQ21" s="9">
        <f>($AK$3+(K21+AC21)*12*7.57%)*SUM(Fasering!$D$5:$D$7)</f>
        <v>751.97039118312944</v>
      </c>
      <c r="AR21" s="9">
        <f>($AK$3+(L21+AD21)*12*7.57%)*SUM(Fasering!$D$5:$D$8)</f>
        <v>1045.6086307212377</v>
      </c>
      <c r="AS21" s="9">
        <f>($AK$3+(M21+AE21)*12*7.57%)*SUM(Fasering!$D$5:$D$9)</f>
        <v>1349.6586371234446</v>
      </c>
      <c r="AT21" s="9">
        <f>($AK$3+(N21+AF21)*12*7.57%)*SUM(Fasering!$D$5:$D$10)</f>
        <v>1663.401819997056</v>
      </c>
      <c r="AU21" s="86">
        <f>($AK$3+(O21+AG21)*12*7.57%)*SUM(Fasering!$D$5:$D$11)</f>
        <v>1988.2519543514995</v>
      </c>
    </row>
    <row r="22" spans="1:47" x14ac:dyDescent="0.3">
      <c r="A22" s="32">
        <f t="shared" si="7"/>
        <v>12</v>
      </c>
      <c r="B22" s="125">
        <v>18946.509999999998</v>
      </c>
      <c r="C22" s="126"/>
      <c r="D22" s="125">
        <f t="shared" si="8"/>
        <v>24999.919944999994</v>
      </c>
      <c r="E22" s="127">
        <f t="shared" si="0"/>
        <v>619.73182742148583</v>
      </c>
      <c r="F22" s="125">
        <f t="shared" si="1"/>
        <v>2083.3266620833333</v>
      </c>
      <c r="G22" s="127">
        <f t="shared" si="2"/>
        <v>51.644318951790495</v>
      </c>
      <c r="H22" s="63">
        <f t="shared" si="9"/>
        <v>1674.41</v>
      </c>
      <c r="I22" s="63">
        <f>GEW!$E$12+($F22-GEW!$E$12)*SUM(Fasering!$D$5)</f>
        <v>1786.2247433333332</v>
      </c>
      <c r="J22" s="63">
        <f>GEW!$E$12+($F22-GEW!$E$12)*SUM(Fasering!$D$5:$D$6)</f>
        <v>1863.044512502581</v>
      </c>
      <c r="K22" s="63">
        <f>GEW!$E$12+($F22-GEW!$E$12)*SUM(Fasering!$D$5:$D$7)</f>
        <v>1907.1207592042776</v>
      </c>
      <c r="L22" s="63">
        <f>GEW!$E$12+($F22-GEW!$E$12)*SUM(Fasering!$D$5:$D$8)</f>
        <v>1951.197005905974</v>
      </c>
      <c r="M22" s="63">
        <f>GEW!$E$12+($F22-GEW!$E$12)*SUM(Fasering!$D$5:$D$9)</f>
        <v>1995.2732526076707</v>
      </c>
      <c r="N22" s="63">
        <f>GEW!$E$12+($F22-GEW!$E$12)*SUM(Fasering!$D$5:$D$10)</f>
        <v>2039.2504153816369</v>
      </c>
      <c r="O22" s="66">
        <f>GEW!$E$12+($F22-GEW!$E$12)*SUM(Fasering!$D$5:$D$11)</f>
        <v>2083.3266620833333</v>
      </c>
      <c r="P22" s="125">
        <f t="shared" si="3"/>
        <v>100.39525708333332</v>
      </c>
      <c r="Q22" s="127">
        <f t="shared" si="4"/>
        <v>2.4887334148903024</v>
      </c>
      <c r="R22" s="45">
        <f>$P22*SUM(Fasering!$D$5)</f>
        <v>0</v>
      </c>
      <c r="S22" s="45">
        <f>$P22*SUM(Fasering!$D$5:$D$6)</f>
        <v>25.958568383796269</v>
      </c>
      <c r="T22" s="45">
        <f>$P22*SUM(Fasering!$D$5:$D$7)</f>
        <v>40.852602516940827</v>
      </c>
      <c r="U22" s="45">
        <f>$P22*SUM(Fasering!$D$5:$D$8)</f>
        <v>55.746636650085385</v>
      </c>
      <c r="V22" s="45">
        <f>$P22*SUM(Fasering!$D$5:$D$9)</f>
        <v>70.64067078322995</v>
      </c>
      <c r="W22" s="45">
        <f>$P22*SUM(Fasering!$D$5:$D$10)</f>
        <v>85.501222950188776</v>
      </c>
      <c r="X22" s="55">
        <f>$P22*SUM(Fasering!$D$5:$D$11)</f>
        <v>100.39525708333332</v>
      </c>
      <c r="Y22" s="125">
        <f t="shared" si="5"/>
        <v>50.197078749999989</v>
      </c>
      <c r="Z22" s="127">
        <f t="shared" si="6"/>
        <v>1.2443530784657371</v>
      </c>
      <c r="AA22" s="54">
        <f>$Y22*SUM(Fasering!$D$5)</f>
        <v>0</v>
      </c>
      <c r="AB22" s="45">
        <f>$Y22*SUM(Fasering!$D$5:$D$6)</f>
        <v>12.979142035734679</v>
      </c>
      <c r="AC22" s="45">
        <f>$Y22*SUM(Fasering!$D$5:$D$7)</f>
        <v>20.426077538535051</v>
      </c>
      <c r="AD22" s="45">
        <f>$Y22*SUM(Fasering!$D$5:$D$8)</f>
        <v>27.873013041335419</v>
      </c>
      <c r="AE22" s="45">
        <f>$Y22*SUM(Fasering!$D$5:$D$9)</f>
        <v>35.319948544135791</v>
      </c>
      <c r="AF22" s="45">
        <f>$Y22*SUM(Fasering!$D$5:$D$10)</f>
        <v>42.750143247199624</v>
      </c>
      <c r="AG22" s="55">
        <f>$Y22*SUM(Fasering!$D$5:$D$11)</f>
        <v>50.197078749999989</v>
      </c>
      <c r="AH22" s="5">
        <f>($AK$3+(I22+R22)*12*7.57%)*SUM(Fasering!$D$5)</f>
        <v>0</v>
      </c>
      <c r="AI22" s="9">
        <f>($AK$3+(J22+S22)*12*7.57%)*SUM(Fasering!$D$5:$D$6)</f>
        <v>477.07080089359107</v>
      </c>
      <c r="AJ22" s="9">
        <f>($AK$3+(K22+T22)*12*7.57%)*SUM(Fasering!$D$5:$D$7)</f>
        <v>772.59379817943636</v>
      </c>
      <c r="AK22" s="9">
        <f>($AK$3+(L22+U22)*12*7.57%)*SUM(Fasering!$D$5:$D$8)</f>
        <v>1084.0110244631405</v>
      </c>
      <c r="AL22" s="9">
        <f>($AK$3+(M22+V22)*12*7.57%)*SUM(Fasering!$D$5:$D$9)</f>
        <v>1411.3224797447044</v>
      </c>
      <c r="AM22" s="9">
        <f>($AK$3+(N22+W22)*12*7.57%)*SUM(Fasering!$D$5:$D$10)</f>
        <v>1753.7388085098769</v>
      </c>
      <c r="AN22" s="86">
        <f>($AK$3+(O22+X22)*12*7.57%)*SUM(Fasering!$D$5:$D$11)</f>
        <v>2112.8029913710002</v>
      </c>
      <c r="AO22" s="5">
        <f>($AK$3+(I22+AA22)*12*7.57%)*SUM(Fasering!$D$5)</f>
        <v>0</v>
      </c>
      <c r="AP22" s="9">
        <f>($AK$3+(J22+AB22)*12*7.57%)*SUM(Fasering!$D$5:$D$6)</f>
        <v>474.0222028598933</v>
      </c>
      <c r="AQ22" s="9">
        <f>($AK$3+(K22+AC22)*12*7.57%)*SUM(Fasering!$D$5:$D$7)</f>
        <v>765.04325583788238</v>
      </c>
      <c r="AR22" s="9">
        <f>($AK$3+(L22+AD22)*12*7.57%)*SUM(Fasering!$D$5:$D$8)</f>
        <v>1069.9513252089296</v>
      </c>
      <c r="AS22" s="9">
        <f>($AK$3+(M22+AE22)*12*7.57%)*SUM(Fasering!$D$5:$D$9)</f>
        <v>1388.7464109730356</v>
      </c>
      <c r="AT22" s="9">
        <f>($AK$3+(N22+AF22)*12*7.57%)*SUM(Fasering!$D$5:$D$10)</f>
        <v>1720.6650658010858</v>
      </c>
      <c r="AU22" s="86">
        <f>($AK$3+(O22+AG22)*12*7.57%)*SUM(Fasering!$D$5:$D$11)</f>
        <v>2067.2029661729998</v>
      </c>
    </row>
    <row r="23" spans="1:47" x14ac:dyDescent="0.3">
      <c r="A23" s="32">
        <f t="shared" si="7"/>
        <v>13</v>
      </c>
      <c r="B23" s="125">
        <v>18946.509999999998</v>
      </c>
      <c r="C23" s="126"/>
      <c r="D23" s="125">
        <f t="shared" si="8"/>
        <v>24999.919944999994</v>
      </c>
      <c r="E23" s="127">
        <f t="shared" si="0"/>
        <v>619.73182742148583</v>
      </c>
      <c r="F23" s="125">
        <f t="shared" si="1"/>
        <v>2083.3266620833333</v>
      </c>
      <c r="G23" s="127">
        <f t="shared" si="2"/>
        <v>51.644318951790495</v>
      </c>
      <c r="H23" s="63">
        <f t="shared" si="9"/>
        <v>1674.41</v>
      </c>
      <c r="I23" s="63">
        <f>GEW!$E$12+($F23-GEW!$E$12)*SUM(Fasering!$D$5)</f>
        <v>1786.2247433333332</v>
      </c>
      <c r="J23" s="63">
        <f>GEW!$E$12+($F23-GEW!$E$12)*SUM(Fasering!$D$5:$D$6)</f>
        <v>1863.044512502581</v>
      </c>
      <c r="K23" s="63">
        <f>GEW!$E$12+($F23-GEW!$E$12)*SUM(Fasering!$D$5:$D$7)</f>
        <v>1907.1207592042776</v>
      </c>
      <c r="L23" s="63">
        <f>GEW!$E$12+($F23-GEW!$E$12)*SUM(Fasering!$D$5:$D$8)</f>
        <v>1951.197005905974</v>
      </c>
      <c r="M23" s="63">
        <f>GEW!$E$12+($F23-GEW!$E$12)*SUM(Fasering!$D$5:$D$9)</f>
        <v>1995.2732526076707</v>
      </c>
      <c r="N23" s="63">
        <f>GEW!$E$12+($F23-GEW!$E$12)*SUM(Fasering!$D$5:$D$10)</f>
        <v>2039.2504153816369</v>
      </c>
      <c r="O23" s="66">
        <f>GEW!$E$12+($F23-GEW!$E$12)*SUM(Fasering!$D$5:$D$11)</f>
        <v>2083.3266620833333</v>
      </c>
      <c r="P23" s="125">
        <f t="shared" si="3"/>
        <v>100.39525708333332</v>
      </c>
      <c r="Q23" s="127">
        <f t="shared" si="4"/>
        <v>2.4887334148903024</v>
      </c>
      <c r="R23" s="45">
        <f>$P23*SUM(Fasering!$D$5)</f>
        <v>0</v>
      </c>
      <c r="S23" s="45">
        <f>$P23*SUM(Fasering!$D$5:$D$6)</f>
        <v>25.958568383796269</v>
      </c>
      <c r="T23" s="45">
        <f>$P23*SUM(Fasering!$D$5:$D$7)</f>
        <v>40.852602516940827</v>
      </c>
      <c r="U23" s="45">
        <f>$P23*SUM(Fasering!$D$5:$D$8)</f>
        <v>55.746636650085385</v>
      </c>
      <c r="V23" s="45">
        <f>$P23*SUM(Fasering!$D$5:$D$9)</f>
        <v>70.64067078322995</v>
      </c>
      <c r="W23" s="45">
        <f>$P23*SUM(Fasering!$D$5:$D$10)</f>
        <v>85.501222950188776</v>
      </c>
      <c r="X23" s="55">
        <f>$P23*SUM(Fasering!$D$5:$D$11)</f>
        <v>100.39525708333332</v>
      </c>
      <c r="Y23" s="125">
        <f t="shared" si="5"/>
        <v>50.197078749999989</v>
      </c>
      <c r="Z23" s="127">
        <f t="shared" si="6"/>
        <v>1.2443530784657371</v>
      </c>
      <c r="AA23" s="54">
        <f>$Y23*SUM(Fasering!$D$5)</f>
        <v>0</v>
      </c>
      <c r="AB23" s="45">
        <f>$Y23*SUM(Fasering!$D$5:$D$6)</f>
        <v>12.979142035734679</v>
      </c>
      <c r="AC23" s="45">
        <f>$Y23*SUM(Fasering!$D$5:$D$7)</f>
        <v>20.426077538535051</v>
      </c>
      <c r="AD23" s="45">
        <f>$Y23*SUM(Fasering!$D$5:$D$8)</f>
        <v>27.873013041335419</v>
      </c>
      <c r="AE23" s="45">
        <f>$Y23*SUM(Fasering!$D$5:$D$9)</f>
        <v>35.319948544135791</v>
      </c>
      <c r="AF23" s="45">
        <f>$Y23*SUM(Fasering!$D$5:$D$10)</f>
        <v>42.750143247199624</v>
      </c>
      <c r="AG23" s="55">
        <f>$Y23*SUM(Fasering!$D$5:$D$11)</f>
        <v>50.197078749999989</v>
      </c>
      <c r="AH23" s="5">
        <f>($AK$3+(I23+R23)*12*7.57%)*SUM(Fasering!$D$5)</f>
        <v>0</v>
      </c>
      <c r="AI23" s="9">
        <f>($AK$3+(J23+S23)*12*7.57%)*SUM(Fasering!$D$5:$D$6)</f>
        <v>477.07080089359107</v>
      </c>
      <c r="AJ23" s="9">
        <f>($AK$3+(K23+T23)*12*7.57%)*SUM(Fasering!$D$5:$D$7)</f>
        <v>772.59379817943636</v>
      </c>
      <c r="AK23" s="9">
        <f>($AK$3+(L23+U23)*12*7.57%)*SUM(Fasering!$D$5:$D$8)</f>
        <v>1084.0110244631405</v>
      </c>
      <c r="AL23" s="9">
        <f>($AK$3+(M23+V23)*12*7.57%)*SUM(Fasering!$D$5:$D$9)</f>
        <v>1411.3224797447044</v>
      </c>
      <c r="AM23" s="9">
        <f>($AK$3+(N23+W23)*12*7.57%)*SUM(Fasering!$D$5:$D$10)</f>
        <v>1753.7388085098769</v>
      </c>
      <c r="AN23" s="86">
        <f>($AK$3+(O23+X23)*12*7.57%)*SUM(Fasering!$D$5:$D$11)</f>
        <v>2112.8029913710002</v>
      </c>
      <c r="AO23" s="5">
        <f>($AK$3+(I23+AA23)*12*7.57%)*SUM(Fasering!$D$5)</f>
        <v>0</v>
      </c>
      <c r="AP23" s="9">
        <f>($AK$3+(J23+AB23)*12*7.57%)*SUM(Fasering!$D$5:$D$6)</f>
        <v>474.0222028598933</v>
      </c>
      <c r="AQ23" s="9">
        <f>($AK$3+(K23+AC23)*12*7.57%)*SUM(Fasering!$D$5:$D$7)</f>
        <v>765.04325583788238</v>
      </c>
      <c r="AR23" s="9">
        <f>($AK$3+(L23+AD23)*12*7.57%)*SUM(Fasering!$D$5:$D$8)</f>
        <v>1069.9513252089296</v>
      </c>
      <c r="AS23" s="9">
        <f>($AK$3+(M23+AE23)*12*7.57%)*SUM(Fasering!$D$5:$D$9)</f>
        <v>1388.7464109730356</v>
      </c>
      <c r="AT23" s="9">
        <f>($AK$3+(N23+AF23)*12*7.57%)*SUM(Fasering!$D$5:$D$10)</f>
        <v>1720.6650658010858</v>
      </c>
      <c r="AU23" s="86">
        <f>($AK$3+(O23+AG23)*12*7.57%)*SUM(Fasering!$D$5:$D$11)</f>
        <v>2067.2029661729998</v>
      </c>
    </row>
    <row r="24" spans="1:47" x14ac:dyDescent="0.3">
      <c r="A24" s="32">
        <f t="shared" si="7"/>
        <v>14</v>
      </c>
      <c r="B24" s="125">
        <v>19738.97</v>
      </c>
      <c r="C24" s="126"/>
      <c r="D24" s="125">
        <f t="shared" si="8"/>
        <v>26045.570915</v>
      </c>
      <c r="E24" s="127">
        <f t="shared" si="0"/>
        <v>645.65283788507156</v>
      </c>
      <c r="F24" s="125">
        <f t="shared" si="1"/>
        <v>2170.4642429166665</v>
      </c>
      <c r="G24" s="127">
        <f t="shared" si="2"/>
        <v>53.804403157089297</v>
      </c>
      <c r="H24" s="63">
        <f t="shared" si="9"/>
        <v>1674.41</v>
      </c>
      <c r="I24" s="63">
        <f>GEW!$E$12+($F24-GEW!$E$12)*SUM(Fasering!$D$5)</f>
        <v>1786.2247433333332</v>
      </c>
      <c r="J24" s="63">
        <f>GEW!$E$12+($F24-GEW!$E$12)*SUM(Fasering!$D$5:$D$6)</f>
        <v>1885.5751271608324</v>
      </c>
      <c r="K24" s="63">
        <f>GEW!$E$12+($F24-GEW!$E$12)*SUM(Fasering!$D$5:$D$7)</f>
        <v>1942.578579199869</v>
      </c>
      <c r="L24" s="63">
        <f>GEW!$E$12+($F24-GEW!$E$12)*SUM(Fasering!$D$5:$D$8)</f>
        <v>1999.5820312389058</v>
      </c>
      <c r="M24" s="63">
        <f>GEW!$E$12+($F24-GEW!$E$12)*SUM(Fasering!$D$5:$D$9)</f>
        <v>2056.5854832779423</v>
      </c>
      <c r="N24" s="63">
        <f>GEW!$E$12+($F24-GEW!$E$12)*SUM(Fasering!$D$5:$D$10)</f>
        <v>2113.4607908776297</v>
      </c>
      <c r="O24" s="66">
        <f>GEW!$E$12+($F24-GEW!$E$12)*SUM(Fasering!$D$5:$D$11)</f>
        <v>2170.4642429166665</v>
      </c>
      <c r="P24" s="125">
        <f t="shared" si="3"/>
        <v>100.39525708333332</v>
      </c>
      <c r="Q24" s="127">
        <f t="shared" si="4"/>
        <v>2.4887334148903024</v>
      </c>
      <c r="R24" s="45">
        <f>$P24*SUM(Fasering!$D$5)</f>
        <v>0</v>
      </c>
      <c r="S24" s="45">
        <f>$P24*SUM(Fasering!$D$5:$D$6)</f>
        <v>25.958568383796269</v>
      </c>
      <c r="T24" s="45">
        <f>$P24*SUM(Fasering!$D$5:$D$7)</f>
        <v>40.852602516940827</v>
      </c>
      <c r="U24" s="45">
        <f>$P24*SUM(Fasering!$D$5:$D$8)</f>
        <v>55.746636650085385</v>
      </c>
      <c r="V24" s="45">
        <f>$P24*SUM(Fasering!$D$5:$D$9)</f>
        <v>70.64067078322995</v>
      </c>
      <c r="W24" s="45">
        <f>$P24*SUM(Fasering!$D$5:$D$10)</f>
        <v>85.501222950188776</v>
      </c>
      <c r="X24" s="55">
        <f>$P24*SUM(Fasering!$D$5:$D$11)</f>
        <v>100.39525708333332</v>
      </c>
      <c r="Y24" s="125">
        <f t="shared" si="5"/>
        <v>50.197078749999989</v>
      </c>
      <c r="Z24" s="127">
        <f t="shared" si="6"/>
        <v>1.2443530784657371</v>
      </c>
      <c r="AA24" s="54">
        <f>$Y24*SUM(Fasering!$D$5)</f>
        <v>0</v>
      </c>
      <c r="AB24" s="45">
        <f>$Y24*SUM(Fasering!$D$5:$D$6)</f>
        <v>12.979142035734679</v>
      </c>
      <c r="AC24" s="45">
        <f>$Y24*SUM(Fasering!$D$5:$D$7)</f>
        <v>20.426077538535051</v>
      </c>
      <c r="AD24" s="45">
        <f>$Y24*SUM(Fasering!$D$5:$D$8)</f>
        <v>27.873013041335419</v>
      </c>
      <c r="AE24" s="45">
        <f>$Y24*SUM(Fasering!$D$5:$D$9)</f>
        <v>35.319948544135791</v>
      </c>
      <c r="AF24" s="45">
        <f>$Y24*SUM(Fasering!$D$5:$D$10)</f>
        <v>42.750143247199624</v>
      </c>
      <c r="AG24" s="55">
        <f>$Y24*SUM(Fasering!$D$5:$D$11)</f>
        <v>50.197078749999989</v>
      </c>
      <c r="AH24" s="5">
        <f>($AK$3+(I24+R24)*12*7.57%)*SUM(Fasering!$D$5)</f>
        <v>0</v>
      </c>
      <c r="AI24" s="9">
        <f>($AK$3+(J24+S24)*12*7.57%)*SUM(Fasering!$D$5:$D$6)</f>
        <v>482.36277495340028</v>
      </c>
      <c r="AJ24" s="9">
        <f>($AK$3+(K24+T24)*12*7.57%)*SUM(Fasering!$D$5:$D$7)</f>
        <v>785.70056849396349</v>
      </c>
      <c r="AK24" s="9">
        <f>($AK$3+(L24+U24)*12*7.57%)*SUM(Fasering!$D$5:$D$8)</f>
        <v>1108.4168539360933</v>
      </c>
      <c r="AL24" s="9">
        <f>($AK$3+(M24+V24)*12*7.57%)*SUM(Fasering!$D$5:$D$9)</f>
        <v>1450.5116312797888</v>
      </c>
      <c r="AM24" s="9">
        <f>($AK$3+(N24+W24)*12*7.57%)*SUM(Fasering!$D$5:$D$10)</f>
        <v>1811.1505717338509</v>
      </c>
      <c r="AN24" s="86">
        <f>($AK$3+(O24+X24)*12*7.57%)*SUM(Fasering!$D$5:$D$11)</f>
        <v>2191.9587698</v>
      </c>
      <c r="AO24" s="5">
        <f>($AK$3+(I24+AA24)*12*7.57%)*SUM(Fasering!$D$5)</f>
        <v>0</v>
      </c>
      <c r="AP24" s="9">
        <f>($AK$3+(J24+AB24)*12*7.57%)*SUM(Fasering!$D$5:$D$6)</f>
        <v>479.3141769197025</v>
      </c>
      <c r="AQ24" s="9">
        <f>($AK$3+(K24+AC24)*12*7.57%)*SUM(Fasering!$D$5:$D$7)</f>
        <v>778.1500261524094</v>
      </c>
      <c r="AR24" s="9">
        <f>($AK$3+(L24+AD24)*12*7.57%)*SUM(Fasering!$D$5:$D$8)</f>
        <v>1094.3571546818821</v>
      </c>
      <c r="AS24" s="9">
        <f>($AK$3+(M24+AE24)*12*7.57%)*SUM(Fasering!$D$5:$D$9)</f>
        <v>1427.93556250812</v>
      </c>
      <c r="AT24" s="9">
        <f>($AK$3+(N24+AF24)*12*7.57%)*SUM(Fasering!$D$5:$D$10)</f>
        <v>1778.0768290250599</v>
      </c>
      <c r="AU24" s="86">
        <f>($AK$3+(O24+AG24)*12*7.57%)*SUM(Fasering!$D$5:$D$11)</f>
        <v>2146.3587446020001</v>
      </c>
    </row>
    <row r="25" spans="1:47" x14ac:dyDescent="0.3">
      <c r="A25" s="32">
        <f t="shared" si="7"/>
        <v>15</v>
      </c>
      <c r="B25" s="125">
        <v>19738.97</v>
      </c>
      <c r="C25" s="126"/>
      <c r="D25" s="125">
        <f t="shared" si="8"/>
        <v>26045.570915</v>
      </c>
      <c r="E25" s="127">
        <f t="shared" si="0"/>
        <v>645.65283788507156</v>
      </c>
      <c r="F25" s="125">
        <f t="shared" si="1"/>
        <v>2170.4642429166665</v>
      </c>
      <c r="G25" s="127">
        <f t="shared" si="2"/>
        <v>53.804403157089297</v>
      </c>
      <c r="H25" s="63">
        <f t="shared" si="9"/>
        <v>1674.41</v>
      </c>
      <c r="I25" s="63">
        <f>GEW!$E$12+($F25-GEW!$E$12)*SUM(Fasering!$D$5)</f>
        <v>1786.2247433333332</v>
      </c>
      <c r="J25" s="63">
        <f>GEW!$E$12+($F25-GEW!$E$12)*SUM(Fasering!$D$5:$D$6)</f>
        <v>1885.5751271608324</v>
      </c>
      <c r="K25" s="63">
        <f>GEW!$E$12+($F25-GEW!$E$12)*SUM(Fasering!$D$5:$D$7)</f>
        <v>1942.578579199869</v>
      </c>
      <c r="L25" s="63">
        <f>GEW!$E$12+($F25-GEW!$E$12)*SUM(Fasering!$D$5:$D$8)</f>
        <v>1999.5820312389058</v>
      </c>
      <c r="M25" s="63">
        <f>GEW!$E$12+($F25-GEW!$E$12)*SUM(Fasering!$D$5:$D$9)</f>
        <v>2056.5854832779423</v>
      </c>
      <c r="N25" s="63">
        <f>GEW!$E$12+($F25-GEW!$E$12)*SUM(Fasering!$D$5:$D$10)</f>
        <v>2113.4607908776297</v>
      </c>
      <c r="O25" s="66">
        <f>GEW!$E$12+($F25-GEW!$E$12)*SUM(Fasering!$D$5:$D$11)</f>
        <v>2170.4642429166665</v>
      </c>
      <c r="P25" s="125">
        <f t="shared" si="3"/>
        <v>100.39525708333332</v>
      </c>
      <c r="Q25" s="127">
        <f t="shared" si="4"/>
        <v>2.4887334148903024</v>
      </c>
      <c r="R25" s="45">
        <f>$P25*SUM(Fasering!$D$5)</f>
        <v>0</v>
      </c>
      <c r="S25" s="45">
        <f>$P25*SUM(Fasering!$D$5:$D$6)</f>
        <v>25.958568383796269</v>
      </c>
      <c r="T25" s="45">
        <f>$P25*SUM(Fasering!$D$5:$D$7)</f>
        <v>40.852602516940827</v>
      </c>
      <c r="U25" s="45">
        <f>$P25*SUM(Fasering!$D$5:$D$8)</f>
        <v>55.746636650085385</v>
      </c>
      <c r="V25" s="45">
        <f>$P25*SUM(Fasering!$D$5:$D$9)</f>
        <v>70.64067078322995</v>
      </c>
      <c r="W25" s="45">
        <f>$P25*SUM(Fasering!$D$5:$D$10)</f>
        <v>85.501222950188776</v>
      </c>
      <c r="X25" s="55">
        <f>$P25*SUM(Fasering!$D$5:$D$11)</f>
        <v>100.39525708333332</v>
      </c>
      <c r="Y25" s="125">
        <f t="shared" si="5"/>
        <v>50.197078749999989</v>
      </c>
      <c r="Z25" s="127">
        <f t="shared" si="6"/>
        <v>1.2443530784657371</v>
      </c>
      <c r="AA25" s="54">
        <f>$Y25*SUM(Fasering!$D$5)</f>
        <v>0</v>
      </c>
      <c r="AB25" s="45">
        <f>$Y25*SUM(Fasering!$D$5:$D$6)</f>
        <v>12.979142035734679</v>
      </c>
      <c r="AC25" s="45">
        <f>$Y25*SUM(Fasering!$D$5:$D$7)</f>
        <v>20.426077538535051</v>
      </c>
      <c r="AD25" s="45">
        <f>$Y25*SUM(Fasering!$D$5:$D$8)</f>
        <v>27.873013041335419</v>
      </c>
      <c r="AE25" s="45">
        <f>$Y25*SUM(Fasering!$D$5:$D$9)</f>
        <v>35.319948544135791</v>
      </c>
      <c r="AF25" s="45">
        <f>$Y25*SUM(Fasering!$D$5:$D$10)</f>
        <v>42.750143247199624</v>
      </c>
      <c r="AG25" s="55">
        <f>$Y25*SUM(Fasering!$D$5:$D$11)</f>
        <v>50.197078749999989</v>
      </c>
      <c r="AH25" s="5">
        <f>($AK$3+(I25+R25)*12*7.57%)*SUM(Fasering!$D$5)</f>
        <v>0</v>
      </c>
      <c r="AI25" s="9">
        <f>($AK$3+(J25+S25)*12*7.57%)*SUM(Fasering!$D$5:$D$6)</f>
        <v>482.36277495340028</v>
      </c>
      <c r="AJ25" s="9">
        <f>($AK$3+(K25+T25)*12*7.57%)*SUM(Fasering!$D$5:$D$7)</f>
        <v>785.70056849396349</v>
      </c>
      <c r="AK25" s="9">
        <f>($AK$3+(L25+U25)*12*7.57%)*SUM(Fasering!$D$5:$D$8)</f>
        <v>1108.4168539360933</v>
      </c>
      <c r="AL25" s="9">
        <f>($AK$3+(M25+V25)*12*7.57%)*SUM(Fasering!$D$5:$D$9)</f>
        <v>1450.5116312797888</v>
      </c>
      <c r="AM25" s="9">
        <f>($AK$3+(N25+W25)*12*7.57%)*SUM(Fasering!$D$5:$D$10)</f>
        <v>1811.1505717338509</v>
      </c>
      <c r="AN25" s="86">
        <f>($AK$3+(O25+X25)*12*7.57%)*SUM(Fasering!$D$5:$D$11)</f>
        <v>2191.9587698</v>
      </c>
      <c r="AO25" s="5">
        <f>($AK$3+(I25+AA25)*12*7.57%)*SUM(Fasering!$D$5)</f>
        <v>0</v>
      </c>
      <c r="AP25" s="9">
        <f>($AK$3+(J25+AB25)*12*7.57%)*SUM(Fasering!$D$5:$D$6)</f>
        <v>479.3141769197025</v>
      </c>
      <c r="AQ25" s="9">
        <f>($AK$3+(K25+AC25)*12*7.57%)*SUM(Fasering!$D$5:$D$7)</f>
        <v>778.1500261524094</v>
      </c>
      <c r="AR25" s="9">
        <f>($AK$3+(L25+AD25)*12*7.57%)*SUM(Fasering!$D$5:$D$8)</f>
        <v>1094.3571546818821</v>
      </c>
      <c r="AS25" s="9">
        <f>($AK$3+(M25+AE25)*12*7.57%)*SUM(Fasering!$D$5:$D$9)</f>
        <v>1427.93556250812</v>
      </c>
      <c r="AT25" s="9">
        <f>($AK$3+(N25+AF25)*12*7.57%)*SUM(Fasering!$D$5:$D$10)</f>
        <v>1778.0768290250599</v>
      </c>
      <c r="AU25" s="86">
        <f>($AK$3+(O25+AG25)*12*7.57%)*SUM(Fasering!$D$5:$D$11)</f>
        <v>2146.3587446020001</v>
      </c>
    </row>
    <row r="26" spans="1:47" x14ac:dyDescent="0.3">
      <c r="A26" s="32">
        <f t="shared" si="7"/>
        <v>16</v>
      </c>
      <c r="B26" s="125">
        <v>20531.419999999998</v>
      </c>
      <c r="C26" s="126"/>
      <c r="D26" s="125">
        <f t="shared" si="8"/>
        <v>27091.208689999996</v>
      </c>
      <c r="E26" s="127">
        <f t="shared" si="0"/>
        <v>671.57352125315128</v>
      </c>
      <c r="F26" s="125">
        <f t="shared" si="1"/>
        <v>2257.6007241666662</v>
      </c>
      <c r="G26" s="127">
        <f t="shared" si="2"/>
        <v>55.964460104429264</v>
      </c>
      <c r="H26" s="63">
        <f t="shared" si="9"/>
        <v>1674.41</v>
      </c>
      <c r="I26" s="63">
        <f>GEW!$E$12+($F26-GEW!$E$12)*SUM(Fasering!$D$5)</f>
        <v>1786.2247433333332</v>
      </c>
      <c r="J26" s="63">
        <f>GEW!$E$12+($F26-GEW!$E$12)*SUM(Fasering!$D$5:$D$6)</f>
        <v>1908.1054575067567</v>
      </c>
      <c r="K26" s="63">
        <f>GEW!$E$12+($F26-GEW!$E$12)*SUM(Fasering!$D$5:$D$7)</f>
        <v>1978.0359517555896</v>
      </c>
      <c r="L26" s="63">
        <f>GEW!$E$12+($F26-GEW!$E$12)*SUM(Fasering!$D$5:$D$8)</f>
        <v>2047.9664460044228</v>
      </c>
      <c r="M26" s="63">
        <f>GEW!$E$12+($F26-GEW!$E$12)*SUM(Fasering!$D$5:$D$9)</f>
        <v>2117.8969402532557</v>
      </c>
      <c r="N26" s="63">
        <f>GEW!$E$12+($F26-GEW!$E$12)*SUM(Fasering!$D$5:$D$10)</f>
        <v>2187.6702299178332</v>
      </c>
      <c r="O26" s="66">
        <f>GEW!$E$12+($F26-GEW!$E$12)*SUM(Fasering!$D$5:$D$11)</f>
        <v>2257.6007241666662</v>
      </c>
      <c r="P26" s="125">
        <f t="shared" si="3"/>
        <v>50.197078749999989</v>
      </c>
      <c r="Q26" s="127">
        <f t="shared" si="4"/>
        <v>1.2443530784657371</v>
      </c>
      <c r="R26" s="45">
        <f>$P26*SUM(Fasering!$D$5)</f>
        <v>0</v>
      </c>
      <c r="S26" s="45">
        <f>$P26*SUM(Fasering!$D$5:$D$6)</f>
        <v>12.979142035734679</v>
      </c>
      <c r="T26" s="45">
        <f>$P26*SUM(Fasering!$D$5:$D$7)</f>
        <v>20.426077538535051</v>
      </c>
      <c r="U26" s="45">
        <f>$P26*SUM(Fasering!$D$5:$D$8)</f>
        <v>27.873013041335419</v>
      </c>
      <c r="V26" s="45">
        <f>$P26*SUM(Fasering!$D$5:$D$9)</f>
        <v>35.319948544135791</v>
      </c>
      <c r="W26" s="45">
        <f>$P26*SUM(Fasering!$D$5:$D$10)</f>
        <v>42.750143247199624</v>
      </c>
      <c r="X26" s="55">
        <f>$P26*SUM(Fasering!$D$5:$D$11)</f>
        <v>50.197078749999989</v>
      </c>
      <c r="Y26" s="125">
        <f t="shared" si="5"/>
        <v>25.099089166666662</v>
      </c>
      <c r="Z26" s="127">
        <f t="shared" si="6"/>
        <v>0.62219016821228268</v>
      </c>
      <c r="AA26" s="54">
        <f>$Y26*SUM(Fasering!$D$5)</f>
        <v>0</v>
      </c>
      <c r="AB26" s="45">
        <f>$Y26*SUM(Fasering!$D$5:$D$6)</f>
        <v>6.4897131740307943</v>
      </c>
      <c r="AC26" s="45">
        <f>$Y26*SUM(Fasering!$D$5:$D$7)</f>
        <v>10.213262489202888</v>
      </c>
      <c r="AD26" s="45">
        <f>$Y26*SUM(Fasering!$D$5:$D$8)</f>
        <v>13.936811804374981</v>
      </c>
      <c r="AE26" s="45">
        <f>$Y26*SUM(Fasering!$D$5:$D$9)</f>
        <v>17.660361119547076</v>
      </c>
      <c r="AF26" s="45">
        <f>$Y26*SUM(Fasering!$D$5:$D$10)</f>
        <v>21.375539851494572</v>
      </c>
      <c r="AG26" s="55">
        <f>$Y26*SUM(Fasering!$D$5:$D$11)</f>
        <v>25.099089166666662</v>
      </c>
      <c r="AH26" s="5">
        <f>($AK$3+(I26+R26)*12*7.57%)*SUM(Fasering!$D$5)</f>
        <v>0</v>
      </c>
      <c r="AI26" s="9">
        <f>($AK$3+(J26+S26)*12*7.57%)*SUM(Fasering!$D$5:$D$6)</f>
        <v>484.60608420044326</v>
      </c>
      <c r="AJ26" s="9">
        <f>($AK$3+(K26+T26)*12*7.57%)*SUM(Fasering!$D$5:$D$7)</f>
        <v>791.2566310734743</v>
      </c>
      <c r="AK26" s="9">
        <f>($AK$3+(L26+U26)*12*7.57%)*SUM(Fasering!$D$5:$D$8)</f>
        <v>1118.7626761792965</v>
      </c>
      <c r="AL26" s="9">
        <f>($AK$3+(M26+V26)*12*7.57%)*SUM(Fasering!$D$5:$D$9)</f>
        <v>1467.1242195179098</v>
      </c>
      <c r="AM26" s="9">
        <f>($AK$3+(N26+W26)*12*7.57%)*SUM(Fasering!$D$5:$D$10)</f>
        <v>1835.4878677738141</v>
      </c>
      <c r="AN26" s="86">
        <f>($AK$3+(O26+X26)*12*7.57%)*SUM(Fasering!$D$5:$D$11)</f>
        <v>2225.5135241694998</v>
      </c>
      <c r="AO26" s="5">
        <f>($AK$3+(I26+AA26)*12*7.57%)*SUM(Fasering!$D$5)</f>
        <v>0</v>
      </c>
      <c r="AP26" s="9">
        <f>($AK$3+(J26+AB26)*12*7.57%)*SUM(Fasering!$D$5:$D$6)</f>
        <v>483.08185196266294</v>
      </c>
      <c r="AQ26" s="9">
        <f>($AK$3+(K26+AC26)*12*7.57%)*SUM(Fasering!$D$5:$D$7)</f>
        <v>787.48152529615959</v>
      </c>
      <c r="AR26" s="9">
        <f>($AK$3+(L26+AD26)*12*7.57%)*SUM(Fasering!$D$5:$D$8)</f>
        <v>1111.7331345277287</v>
      </c>
      <c r="AS26" s="9">
        <f>($AK$3+(M26+AE26)*12*7.57%)*SUM(Fasering!$D$5:$D$9)</f>
        <v>1455.83667965737</v>
      </c>
      <c r="AT26" s="9">
        <f>($AK$3+(N26+AF26)*12*7.57%)*SUM(Fasering!$D$5:$D$10)</f>
        <v>1818.9517208946379</v>
      </c>
      <c r="AU26" s="86">
        <f>($AK$3+(O26+AG26)*12*7.57%)*SUM(Fasering!$D$5:$D$11)</f>
        <v>2202.7145104319998</v>
      </c>
    </row>
    <row r="27" spans="1:47" x14ac:dyDescent="0.3">
      <c r="A27" s="32">
        <f t="shared" si="7"/>
        <v>17</v>
      </c>
      <c r="B27" s="125">
        <v>20531.419999999998</v>
      </c>
      <c r="C27" s="126"/>
      <c r="D27" s="125">
        <f t="shared" si="8"/>
        <v>27091.208689999996</v>
      </c>
      <c r="E27" s="127">
        <f t="shared" si="0"/>
        <v>671.57352125315128</v>
      </c>
      <c r="F27" s="125">
        <f t="shared" si="1"/>
        <v>2257.6007241666662</v>
      </c>
      <c r="G27" s="127">
        <f t="shared" si="2"/>
        <v>55.964460104429264</v>
      </c>
      <c r="H27" s="63">
        <f t="shared" si="9"/>
        <v>1674.41</v>
      </c>
      <c r="I27" s="63">
        <f>GEW!$E$12+($F27-GEW!$E$12)*SUM(Fasering!$D$5)</f>
        <v>1786.2247433333332</v>
      </c>
      <c r="J27" s="63">
        <f>GEW!$E$12+($F27-GEW!$E$12)*SUM(Fasering!$D$5:$D$6)</f>
        <v>1908.1054575067567</v>
      </c>
      <c r="K27" s="63">
        <f>GEW!$E$12+($F27-GEW!$E$12)*SUM(Fasering!$D$5:$D$7)</f>
        <v>1978.0359517555896</v>
      </c>
      <c r="L27" s="63">
        <f>GEW!$E$12+($F27-GEW!$E$12)*SUM(Fasering!$D$5:$D$8)</f>
        <v>2047.9664460044228</v>
      </c>
      <c r="M27" s="63">
        <f>GEW!$E$12+($F27-GEW!$E$12)*SUM(Fasering!$D$5:$D$9)</f>
        <v>2117.8969402532557</v>
      </c>
      <c r="N27" s="63">
        <f>GEW!$E$12+($F27-GEW!$E$12)*SUM(Fasering!$D$5:$D$10)</f>
        <v>2187.6702299178332</v>
      </c>
      <c r="O27" s="66">
        <f>GEW!$E$12+($F27-GEW!$E$12)*SUM(Fasering!$D$5:$D$11)</f>
        <v>2257.6007241666662</v>
      </c>
      <c r="P27" s="125">
        <f t="shared" si="3"/>
        <v>50.197078749999989</v>
      </c>
      <c r="Q27" s="127">
        <f t="shared" si="4"/>
        <v>1.2443530784657371</v>
      </c>
      <c r="R27" s="45">
        <f>$P27*SUM(Fasering!$D$5)</f>
        <v>0</v>
      </c>
      <c r="S27" s="45">
        <f>$P27*SUM(Fasering!$D$5:$D$6)</f>
        <v>12.979142035734679</v>
      </c>
      <c r="T27" s="45">
        <f>$P27*SUM(Fasering!$D$5:$D$7)</f>
        <v>20.426077538535051</v>
      </c>
      <c r="U27" s="45">
        <f>$P27*SUM(Fasering!$D$5:$D$8)</f>
        <v>27.873013041335419</v>
      </c>
      <c r="V27" s="45">
        <f>$P27*SUM(Fasering!$D$5:$D$9)</f>
        <v>35.319948544135791</v>
      </c>
      <c r="W27" s="45">
        <f>$P27*SUM(Fasering!$D$5:$D$10)</f>
        <v>42.750143247199624</v>
      </c>
      <c r="X27" s="55">
        <f>$P27*SUM(Fasering!$D$5:$D$11)</f>
        <v>50.197078749999989</v>
      </c>
      <c r="Y27" s="125">
        <f t="shared" si="5"/>
        <v>25.099089166666662</v>
      </c>
      <c r="Z27" s="127">
        <f t="shared" si="6"/>
        <v>0.62219016821228268</v>
      </c>
      <c r="AA27" s="54">
        <f>$Y27*SUM(Fasering!$D$5)</f>
        <v>0</v>
      </c>
      <c r="AB27" s="45">
        <f>$Y27*SUM(Fasering!$D$5:$D$6)</f>
        <v>6.4897131740307943</v>
      </c>
      <c r="AC27" s="45">
        <f>$Y27*SUM(Fasering!$D$5:$D$7)</f>
        <v>10.213262489202888</v>
      </c>
      <c r="AD27" s="45">
        <f>$Y27*SUM(Fasering!$D$5:$D$8)</f>
        <v>13.936811804374981</v>
      </c>
      <c r="AE27" s="45">
        <f>$Y27*SUM(Fasering!$D$5:$D$9)</f>
        <v>17.660361119547076</v>
      </c>
      <c r="AF27" s="45">
        <f>$Y27*SUM(Fasering!$D$5:$D$10)</f>
        <v>21.375539851494572</v>
      </c>
      <c r="AG27" s="55">
        <f>$Y27*SUM(Fasering!$D$5:$D$11)</f>
        <v>25.099089166666662</v>
      </c>
      <c r="AH27" s="5">
        <f>($AK$3+(I27+R27)*12*7.57%)*SUM(Fasering!$D$5)</f>
        <v>0</v>
      </c>
      <c r="AI27" s="9">
        <f>($AK$3+(J27+S27)*12*7.57%)*SUM(Fasering!$D$5:$D$6)</f>
        <v>484.60608420044326</v>
      </c>
      <c r="AJ27" s="9">
        <f>($AK$3+(K27+T27)*12*7.57%)*SUM(Fasering!$D$5:$D$7)</f>
        <v>791.2566310734743</v>
      </c>
      <c r="AK27" s="9">
        <f>($AK$3+(L27+U27)*12*7.57%)*SUM(Fasering!$D$5:$D$8)</f>
        <v>1118.7626761792965</v>
      </c>
      <c r="AL27" s="9">
        <f>($AK$3+(M27+V27)*12*7.57%)*SUM(Fasering!$D$5:$D$9)</f>
        <v>1467.1242195179098</v>
      </c>
      <c r="AM27" s="9">
        <f>($AK$3+(N27+W27)*12*7.57%)*SUM(Fasering!$D$5:$D$10)</f>
        <v>1835.4878677738141</v>
      </c>
      <c r="AN27" s="86">
        <f>($AK$3+(O27+X27)*12*7.57%)*SUM(Fasering!$D$5:$D$11)</f>
        <v>2225.5135241694998</v>
      </c>
      <c r="AO27" s="5">
        <f>($AK$3+(I27+AA27)*12*7.57%)*SUM(Fasering!$D$5)</f>
        <v>0</v>
      </c>
      <c r="AP27" s="9">
        <f>($AK$3+(J27+AB27)*12*7.57%)*SUM(Fasering!$D$5:$D$6)</f>
        <v>483.08185196266294</v>
      </c>
      <c r="AQ27" s="9">
        <f>($AK$3+(K27+AC27)*12*7.57%)*SUM(Fasering!$D$5:$D$7)</f>
        <v>787.48152529615959</v>
      </c>
      <c r="AR27" s="9">
        <f>($AK$3+(L27+AD27)*12*7.57%)*SUM(Fasering!$D$5:$D$8)</f>
        <v>1111.7331345277287</v>
      </c>
      <c r="AS27" s="9">
        <f>($AK$3+(M27+AE27)*12*7.57%)*SUM(Fasering!$D$5:$D$9)</f>
        <v>1455.83667965737</v>
      </c>
      <c r="AT27" s="9">
        <f>($AK$3+(N27+AF27)*12*7.57%)*SUM(Fasering!$D$5:$D$10)</f>
        <v>1818.9517208946379</v>
      </c>
      <c r="AU27" s="86">
        <f>($AK$3+(O27+AG27)*12*7.57%)*SUM(Fasering!$D$5:$D$11)</f>
        <v>2202.7145104319998</v>
      </c>
    </row>
    <row r="28" spans="1:47" x14ac:dyDescent="0.3">
      <c r="A28" s="32">
        <f t="shared" si="7"/>
        <v>18</v>
      </c>
      <c r="B28" s="125">
        <v>21323.87</v>
      </c>
      <c r="C28" s="126"/>
      <c r="D28" s="125">
        <f t="shared" si="8"/>
        <v>28136.846464999995</v>
      </c>
      <c r="E28" s="127">
        <f t="shared" si="0"/>
        <v>697.49420462123101</v>
      </c>
      <c r="F28" s="125">
        <f t="shared" si="1"/>
        <v>2344.7372054166663</v>
      </c>
      <c r="G28" s="127">
        <f t="shared" si="2"/>
        <v>58.124517051769246</v>
      </c>
      <c r="H28" s="63">
        <f t="shared" si="9"/>
        <v>1674.41</v>
      </c>
      <c r="I28" s="63">
        <f>GEW!$E$12+($F28-GEW!$E$12)*SUM(Fasering!$D$5)</f>
        <v>1786.2247433333332</v>
      </c>
      <c r="J28" s="63">
        <f>GEW!$E$12+($F28-GEW!$E$12)*SUM(Fasering!$D$5:$D$6)</f>
        <v>1930.635787852681</v>
      </c>
      <c r="K28" s="63">
        <f>GEW!$E$12+($F28-GEW!$E$12)*SUM(Fasering!$D$5:$D$7)</f>
        <v>2013.4933243113105</v>
      </c>
      <c r="L28" s="63">
        <f>GEW!$E$12+($F28-GEW!$E$12)*SUM(Fasering!$D$5:$D$8)</f>
        <v>2096.35086076994</v>
      </c>
      <c r="M28" s="63">
        <f>GEW!$E$12+($F28-GEW!$E$12)*SUM(Fasering!$D$5:$D$9)</f>
        <v>2179.2083972285695</v>
      </c>
      <c r="N28" s="63">
        <f>GEW!$E$12+($F28-GEW!$E$12)*SUM(Fasering!$D$5:$D$10)</f>
        <v>2261.8796689580367</v>
      </c>
      <c r="O28" s="66">
        <f>GEW!$E$12+($F28-GEW!$E$12)*SUM(Fasering!$D$5:$D$11)</f>
        <v>2344.7372054166663</v>
      </c>
      <c r="P28" s="125">
        <f t="shared" si="3"/>
        <v>50.197078749999989</v>
      </c>
      <c r="Q28" s="127">
        <f t="shared" si="4"/>
        <v>1.2443530784657371</v>
      </c>
      <c r="R28" s="45">
        <f>$P28*SUM(Fasering!$D$5)</f>
        <v>0</v>
      </c>
      <c r="S28" s="45">
        <f>$P28*SUM(Fasering!$D$5:$D$6)</f>
        <v>12.979142035734679</v>
      </c>
      <c r="T28" s="45">
        <f>$P28*SUM(Fasering!$D$5:$D$7)</f>
        <v>20.426077538535051</v>
      </c>
      <c r="U28" s="45">
        <f>$P28*SUM(Fasering!$D$5:$D$8)</f>
        <v>27.873013041335419</v>
      </c>
      <c r="V28" s="45">
        <f>$P28*SUM(Fasering!$D$5:$D$9)</f>
        <v>35.319948544135791</v>
      </c>
      <c r="W28" s="45">
        <f>$P28*SUM(Fasering!$D$5:$D$10)</f>
        <v>42.750143247199624</v>
      </c>
      <c r="X28" s="55">
        <f>$P28*SUM(Fasering!$D$5:$D$11)</f>
        <v>50.197078749999989</v>
      </c>
      <c r="Y28" s="125">
        <f t="shared" si="5"/>
        <v>25.099089166666662</v>
      </c>
      <c r="Z28" s="127">
        <f t="shared" si="6"/>
        <v>0.62219016821228268</v>
      </c>
      <c r="AA28" s="54">
        <f>$Y28*SUM(Fasering!$D$5)</f>
        <v>0</v>
      </c>
      <c r="AB28" s="45">
        <f>$Y28*SUM(Fasering!$D$5:$D$6)</f>
        <v>6.4897131740307943</v>
      </c>
      <c r="AC28" s="45">
        <f>$Y28*SUM(Fasering!$D$5:$D$7)</f>
        <v>10.213262489202888</v>
      </c>
      <c r="AD28" s="45">
        <f>$Y28*SUM(Fasering!$D$5:$D$8)</f>
        <v>13.936811804374981</v>
      </c>
      <c r="AE28" s="45">
        <f>$Y28*SUM(Fasering!$D$5:$D$9)</f>
        <v>17.660361119547076</v>
      </c>
      <c r="AF28" s="45">
        <f>$Y28*SUM(Fasering!$D$5:$D$10)</f>
        <v>21.375539851494572</v>
      </c>
      <c r="AG28" s="55">
        <f>$Y28*SUM(Fasering!$D$5:$D$11)</f>
        <v>25.099089166666662</v>
      </c>
      <c r="AH28" s="5">
        <f>($AK$3+(I28+R28)*12*7.57%)*SUM(Fasering!$D$5)</f>
        <v>0</v>
      </c>
      <c r="AI28" s="9">
        <f>($AK$3+(J28+S28)*12*7.57%)*SUM(Fasering!$D$5:$D$6)</f>
        <v>489.89799148118402</v>
      </c>
      <c r="AJ28" s="9">
        <f>($AK$3+(K28+T28)*12*7.57%)*SUM(Fasering!$D$5:$D$7)</f>
        <v>804.36323599453931</v>
      </c>
      <c r="AK28" s="9">
        <f>($AK$3+(L28+U28)*12*7.57%)*SUM(Fasering!$D$5:$D$8)</f>
        <v>1143.1681976767111</v>
      </c>
      <c r="AL28" s="9">
        <f>($AK$3+(M28+V28)*12*7.57%)*SUM(Fasering!$D$5:$D$9)</f>
        <v>1506.3128765276995</v>
      </c>
      <c r="AM28" s="9">
        <f>($AK$3+(N28+W28)*12*7.57%)*SUM(Fasering!$D$5:$D$10)</f>
        <v>1892.8989065225687</v>
      </c>
      <c r="AN28" s="86">
        <f>($AK$3+(O28+X28)*12*7.57%)*SUM(Fasering!$D$5:$D$11)</f>
        <v>2304.6683037369999</v>
      </c>
      <c r="AO28" s="5">
        <f>($AK$3+(I28+AA28)*12*7.57%)*SUM(Fasering!$D$5)</f>
        <v>0</v>
      </c>
      <c r="AP28" s="9">
        <f>($AK$3+(J28+AB28)*12*7.57%)*SUM(Fasering!$D$5:$D$6)</f>
        <v>488.37375924340353</v>
      </c>
      <c r="AQ28" s="9">
        <f>($AK$3+(K28+AC28)*12*7.57%)*SUM(Fasering!$D$5:$D$7)</f>
        <v>800.58813021722426</v>
      </c>
      <c r="AR28" s="9">
        <f>($AK$3+(L28+AD28)*12*7.57%)*SUM(Fasering!$D$5:$D$8)</f>
        <v>1136.1386560251433</v>
      </c>
      <c r="AS28" s="9">
        <f>($AK$3+(M28+AE28)*12*7.57%)*SUM(Fasering!$D$5:$D$9)</f>
        <v>1495.0253366671598</v>
      </c>
      <c r="AT28" s="9">
        <f>($AK$3+(N28+AF28)*12*7.57%)*SUM(Fasering!$D$5:$D$10)</f>
        <v>1876.3627596433926</v>
      </c>
      <c r="AU28" s="86">
        <f>($AK$3+(O28+AG28)*12*7.57%)*SUM(Fasering!$D$5:$D$11)</f>
        <v>2281.8692899994999</v>
      </c>
    </row>
    <row r="29" spans="1:47" x14ac:dyDescent="0.3">
      <c r="A29" s="32">
        <f t="shared" si="7"/>
        <v>19</v>
      </c>
      <c r="B29" s="125">
        <v>21323.87</v>
      </c>
      <c r="C29" s="126"/>
      <c r="D29" s="125">
        <f t="shared" si="8"/>
        <v>28136.846464999995</v>
      </c>
      <c r="E29" s="127">
        <f t="shared" si="0"/>
        <v>697.49420462123101</v>
      </c>
      <c r="F29" s="125">
        <f t="shared" si="1"/>
        <v>2344.7372054166663</v>
      </c>
      <c r="G29" s="127">
        <f t="shared" si="2"/>
        <v>58.124517051769246</v>
      </c>
      <c r="H29" s="63">
        <f t="shared" si="9"/>
        <v>1674.41</v>
      </c>
      <c r="I29" s="63">
        <f>GEW!$E$12+($F29-GEW!$E$12)*SUM(Fasering!$D$5)</f>
        <v>1786.2247433333332</v>
      </c>
      <c r="J29" s="63">
        <f>GEW!$E$12+($F29-GEW!$E$12)*SUM(Fasering!$D$5:$D$6)</f>
        <v>1930.635787852681</v>
      </c>
      <c r="K29" s="63">
        <f>GEW!$E$12+($F29-GEW!$E$12)*SUM(Fasering!$D$5:$D$7)</f>
        <v>2013.4933243113105</v>
      </c>
      <c r="L29" s="63">
        <f>GEW!$E$12+($F29-GEW!$E$12)*SUM(Fasering!$D$5:$D$8)</f>
        <v>2096.35086076994</v>
      </c>
      <c r="M29" s="63">
        <f>GEW!$E$12+($F29-GEW!$E$12)*SUM(Fasering!$D$5:$D$9)</f>
        <v>2179.2083972285695</v>
      </c>
      <c r="N29" s="63">
        <f>GEW!$E$12+($F29-GEW!$E$12)*SUM(Fasering!$D$5:$D$10)</f>
        <v>2261.8796689580367</v>
      </c>
      <c r="O29" s="66">
        <f>GEW!$E$12+($F29-GEW!$E$12)*SUM(Fasering!$D$5:$D$11)</f>
        <v>2344.7372054166663</v>
      </c>
      <c r="P29" s="125">
        <f t="shared" si="3"/>
        <v>50.197078749999989</v>
      </c>
      <c r="Q29" s="127">
        <f t="shared" si="4"/>
        <v>1.2443530784657371</v>
      </c>
      <c r="R29" s="45">
        <f>$P29*SUM(Fasering!$D$5)</f>
        <v>0</v>
      </c>
      <c r="S29" s="45">
        <f>$P29*SUM(Fasering!$D$5:$D$6)</f>
        <v>12.979142035734679</v>
      </c>
      <c r="T29" s="45">
        <f>$P29*SUM(Fasering!$D$5:$D$7)</f>
        <v>20.426077538535051</v>
      </c>
      <c r="U29" s="45">
        <f>$P29*SUM(Fasering!$D$5:$D$8)</f>
        <v>27.873013041335419</v>
      </c>
      <c r="V29" s="45">
        <f>$P29*SUM(Fasering!$D$5:$D$9)</f>
        <v>35.319948544135791</v>
      </c>
      <c r="W29" s="45">
        <f>$P29*SUM(Fasering!$D$5:$D$10)</f>
        <v>42.750143247199624</v>
      </c>
      <c r="X29" s="55">
        <f>$P29*SUM(Fasering!$D$5:$D$11)</f>
        <v>50.197078749999989</v>
      </c>
      <c r="Y29" s="125">
        <f t="shared" si="5"/>
        <v>25.099089166666662</v>
      </c>
      <c r="Z29" s="127">
        <f t="shared" si="6"/>
        <v>0.62219016821228268</v>
      </c>
      <c r="AA29" s="54">
        <f>$Y29*SUM(Fasering!$D$5)</f>
        <v>0</v>
      </c>
      <c r="AB29" s="45">
        <f>$Y29*SUM(Fasering!$D$5:$D$6)</f>
        <v>6.4897131740307943</v>
      </c>
      <c r="AC29" s="45">
        <f>$Y29*SUM(Fasering!$D$5:$D$7)</f>
        <v>10.213262489202888</v>
      </c>
      <c r="AD29" s="45">
        <f>$Y29*SUM(Fasering!$D$5:$D$8)</f>
        <v>13.936811804374981</v>
      </c>
      <c r="AE29" s="45">
        <f>$Y29*SUM(Fasering!$D$5:$D$9)</f>
        <v>17.660361119547076</v>
      </c>
      <c r="AF29" s="45">
        <f>$Y29*SUM(Fasering!$D$5:$D$10)</f>
        <v>21.375539851494572</v>
      </c>
      <c r="AG29" s="55">
        <f>$Y29*SUM(Fasering!$D$5:$D$11)</f>
        <v>25.099089166666662</v>
      </c>
      <c r="AH29" s="5">
        <f>($AK$3+(I29+R29)*12*7.57%)*SUM(Fasering!$D$5)</f>
        <v>0</v>
      </c>
      <c r="AI29" s="9">
        <f>($AK$3+(J29+S29)*12*7.57%)*SUM(Fasering!$D$5:$D$6)</f>
        <v>489.89799148118402</v>
      </c>
      <c r="AJ29" s="9">
        <f>($AK$3+(K29+T29)*12*7.57%)*SUM(Fasering!$D$5:$D$7)</f>
        <v>804.36323599453931</v>
      </c>
      <c r="AK29" s="9">
        <f>($AK$3+(L29+U29)*12*7.57%)*SUM(Fasering!$D$5:$D$8)</f>
        <v>1143.1681976767111</v>
      </c>
      <c r="AL29" s="9">
        <f>($AK$3+(M29+V29)*12*7.57%)*SUM(Fasering!$D$5:$D$9)</f>
        <v>1506.3128765276995</v>
      </c>
      <c r="AM29" s="9">
        <f>($AK$3+(N29+W29)*12*7.57%)*SUM(Fasering!$D$5:$D$10)</f>
        <v>1892.8989065225687</v>
      </c>
      <c r="AN29" s="86">
        <f>($AK$3+(O29+X29)*12*7.57%)*SUM(Fasering!$D$5:$D$11)</f>
        <v>2304.6683037369999</v>
      </c>
      <c r="AO29" s="5">
        <f>($AK$3+(I29+AA29)*12*7.57%)*SUM(Fasering!$D$5)</f>
        <v>0</v>
      </c>
      <c r="AP29" s="9">
        <f>($AK$3+(J29+AB29)*12*7.57%)*SUM(Fasering!$D$5:$D$6)</f>
        <v>488.37375924340353</v>
      </c>
      <c r="AQ29" s="9">
        <f>($AK$3+(K29+AC29)*12*7.57%)*SUM(Fasering!$D$5:$D$7)</f>
        <v>800.58813021722426</v>
      </c>
      <c r="AR29" s="9">
        <f>($AK$3+(L29+AD29)*12*7.57%)*SUM(Fasering!$D$5:$D$8)</f>
        <v>1136.1386560251433</v>
      </c>
      <c r="AS29" s="9">
        <f>($AK$3+(M29+AE29)*12*7.57%)*SUM(Fasering!$D$5:$D$9)</f>
        <v>1495.0253366671598</v>
      </c>
      <c r="AT29" s="9">
        <f>($AK$3+(N29+AF29)*12*7.57%)*SUM(Fasering!$D$5:$D$10)</f>
        <v>1876.3627596433926</v>
      </c>
      <c r="AU29" s="86">
        <f>($AK$3+(O29+AG29)*12*7.57%)*SUM(Fasering!$D$5:$D$11)</f>
        <v>2281.8692899994999</v>
      </c>
    </row>
    <row r="30" spans="1:47" x14ac:dyDescent="0.3">
      <c r="A30" s="32">
        <f t="shared" si="7"/>
        <v>20</v>
      </c>
      <c r="B30" s="125">
        <v>22116.33</v>
      </c>
      <c r="C30" s="126"/>
      <c r="D30" s="125">
        <f t="shared" si="8"/>
        <v>29182.497435000001</v>
      </c>
      <c r="E30" s="127">
        <f t="shared" si="0"/>
        <v>723.41521508481685</v>
      </c>
      <c r="F30" s="125">
        <f t="shared" si="1"/>
        <v>2431.8747862499999</v>
      </c>
      <c r="G30" s="127">
        <f t="shared" si="2"/>
        <v>60.284601257068061</v>
      </c>
      <c r="H30" s="63">
        <f t="shared" si="9"/>
        <v>1674.41</v>
      </c>
      <c r="I30" s="63">
        <f>GEW!$E$12+($F30-GEW!$E$12)*SUM(Fasering!$D$5)</f>
        <v>1786.2247433333332</v>
      </c>
      <c r="J30" s="63">
        <f>GEW!$E$12+($F30-GEW!$E$12)*SUM(Fasering!$D$5:$D$6)</f>
        <v>1953.1664025109326</v>
      </c>
      <c r="K30" s="63">
        <f>GEW!$E$12+($F30-GEW!$E$12)*SUM(Fasering!$D$5:$D$7)</f>
        <v>2048.9511443069023</v>
      </c>
      <c r="L30" s="63">
        <f>GEW!$E$12+($F30-GEW!$E$12)*SUM(Fasering!$D$5:$D$8)</f>
        <v>2144.735886102872</v>
      </c>
      <c r="M30" s="63">
        <f>GEW!$E$12+($F30-GEW!$E$12)*SUM(Fasering!$D$5:$D$9)</f>
        <v>2240.5206278988417</v>
      </c>
      <c r="N30" s="63">
        <f>GEW!$E$12+($F30-GEW!$E$12)*SUM(Fasering!$D$5:$D$10)</f>
        <v>2336.0900444540302</v>
      </c>
      <c r="O30" s="66">
        <f>GEW!$E$12+($F30-GEW!$E$12)*SUM(Fasering!$D$5:$D$11)</f>
        <v>2431.8747862499999</v>
      </c>
      <c r="P30" s="125">
        <f t="shared" si="3"/>
        <v>50.197078749999989</v>
      </c>
      <c r="Q30" s="127">
        <f t="shared" si="4"/>
        <v>1.2443530784657371</v>
      </c>
      <c r="R30" s="45">
        <f>$P30*SUM(Fasering!$D$5)</f>
        <v>0</v>
      </c>
      <c r="S30" s="45">
        <f>$P30*SUM(Fasering!$D$5:$D$6)</f>
        <v>12.979142035734679</v>
      </c>
      <c r="T30" s="45">
        <f>$P30*SUM(Fasering!$D$5:$D$7)</f>
        <v>20.426077538535051</v>
      </c>
      <c r="U30" s="45">
        <f>$P30*SUM(Fasering!$D$5:$D$8)</f>
        <v>27.873013041335419</v>
      </c>
      <c r="V30" s="45">
        <f>$P30*SUM(Fasering!$D$5:$D$9)</f>
        <v>35.319948544135791</v>
      </c>
      <c r="W30" s="45">
        <f>$P30*SUM(Fasering!$D$5:$D$10)</f>
        <v>42.750143247199624</v>
      </c>
      <c r="X30" s="55">
        <f>$P30*SUM(Fasering!$D$5:$D$11)</f>
        <v>50.197078749999989</v>
      </c>
      <c r="Y30" s="125">
        <f t="shared" si="5"/>
        <v>25.099089166666662</v>
      </c>
      <c r="Z30" s="127">
        <f t="shared" si="6"/>
        <v>0.62219016821228268</v>
      </c>
      <c r="AA30" s="54">
        <f>$Y30*SUM(Fasering!$D$5)</f>
        <v>0</v>
      </c>
      <c r="AB30" s="45">
        <f>$Y30*SUM(Fasering!$D$5:$D$6)</f>
        <v>6.4897131740307943</v>
      </c>
      <c r="AC30" s="45">
        <f>$Y30*SUM(Fasering!$D$5:$D$7)</f>
        <v>10.213262489202888</v>
      </c>
      <c r="AD30" s="45">
        <f>$Y30*SUM(Fasering!$D$5:$D$8)</f>
        <v>13.936811804374981</v>
      </c>
      <c r="AE30" s="45">
        <f>$Y30*SUM(Fasering!$D$5:$D$9)</f>
        <v>17.660361119547076</v>
      </c>
      <c r="AF30" s="45">
        <f>$Y30*SUM(Fasering!$D$5:$D$10)</f>
        <v>21.375539851494572</v>
      </c>
      <c r="AG30" s="55">
        <f>$Y30*SUM(Fasering!$D$5:$D$11)</f>
        <v>25.099089166666662</v>
      </c>
      <c r="AH30" s="5">
        <f>($AK$3+(I30+R30)*12*7.57%)*SUM(Fasering!$D$5)</f>
        <v>0</v>
      </c>
      <c r="AI30" s="9">
        <f>($AK$3+(J30+S30)*12*7.57%)*SUM(Fasering!$D$5:$D$6)</f>
        <v>495.18996554099334</v>
      </c>
      <c r="AJ30" s="9">
        <f>($AK$3+(K30+T30)*12*7.57%)*SUM(Fasering!$D$5:$D$7)</f>
        <v>817.47000630906655</v>
      </c>
      <c r="AK30" s="9">
        <f>($AK$3+(L30+U30)*12*7.57%)*SUM(Fasering!$D$5:$D$8)</f>
        <v>1167.5740271496634</v>
      </c>
      <c r="AL30" s="9">
        <f>($AK$3+(M30+V30)*12*7.57%)*SUM(Fasering!$D$5:$D$9)</f>
        <v>1545.5020280627843</v>
      </c>
      <c r="AM30" s="9">
        <f>($AK$3+(N30+W30)*12*7.57%)*SUM(Fasering!$D$5:$D$10)</f>
        <v>1950.3106697465432</v>
      </c>
      <c r="AN30" s="86">
        <f>($AK$3+(O30+X30)*12*7.57%)*SUM(Fasering!$D$5:$D$11)</f>
        <v>2383.8240821660002</v>
      </c>
      <c r="AO30" s="5">
        <f>($AK$3+(I30+AA30)*12*7.57%)*SUM(Fasering!$D$5)</f>
        <v>0</v>
      </c>
      <c r="AP30" s="9">
        <f>($AK$3+(J30+AB30)*12*7.57%)*SUM(Fasering!$D$5:$D$6)</f>
        <v>493.66573330321285</v>
      </c>
      <c r="AQ30" s="9">
        <f>($AK$3+(K30+AC30)*12*7.57%)*SUM(Fasering!$D$5:$D$7)</f>
        <v>813.69490053175173</v>
      </c>
      <c r="AR30" s="9">
        <f>($AK$3+(L30+AD30)*12*7.57%)*SUM(Fasering!$D$5:$D$8)</f>
        <v>1160.5444854980958</v>
      </c>
      <c r="AS30" s="9">
        <f>($AK$3+(M30+AE30)*12*7.57%)*SUM(Fasering!$D$5:$D$9)</f>
        <v>1534.2144882022449</v>
      </c>
      <c r="AT30" s="9">
        <f>($AK$3+(N30+AF30)*12*7.57%)*SUM(Fasering!$D$5:$D$10)</f>
        <v>1933.7745228673666</v>
      </c>
      <c r="AU30" s="86">
        <f>($AK$3+(O30+AG30)*12*7.57%)*SUM(Fasering!$D$5:$D$11)</f>
        <v>2361.0250684285002</v>
      </c>
    </row>
    <row r="31" spans="1:47" x14ac:dyDescent="0.3">
      <c r="A31" s="32">
        <f t="shared" si="7"/>
        <v>21</v>
      </c>
      <c r="B31" s="125">
        <v>22116.33</v>
      </c>
      <c r="C31" s="126"/>
      <c r="D31" s="125">
        <f t="shared" si="8"/>
        <v>29182.497435000001</v>
      </c>
      <c r="E31" s="127">
        <f t="shared" si="0"/>
        <v>723.41521508481685</v>
      </c>
      <c r="F31" s="125">
        <f t="shared" si="1"/>
        <v>2431.8747862499999</v>
      </c>
      <c r="G31" s="127">
        <f t="shared" si="2"/>
        <v>60.284601257068061</v>
      </c>
      <c r="H31" s="63">
        <f t="shared" si="9"/>
        <v>1674.41</v>
      </c>
      <c r="I31" s="63">
        <f>GEW!$E$12+($F31-GEW!$E$12)*SUM(Fasering!$D$5)</f>
        <v>1786.2247433333332</v>
      </c>
      <c r="J31" s="63">
        <f>GEW!$E$12+($F31-GEW!$E$12)*SUM(Fasering!$D$5:$D$6)</f>
        <v>1953.1664025109326</v>
      </c>
      <c r="K31" s="63">
        <f>GEW!$E$12+($F31-GEW!$E$12)*SUM(Fasering!$D$5:$D$7)</f>
        <v>2048.9511443069023</v>
      </c>
      <c r="L31" s="63">
        <f>GEW!$E$12+($F31-GEW!$E$12)*SUM(Fasering!$D$5:$D$8)</f>
        <v>2144.735886102872</v>
      </c>
      <c r="M31" s="63">
        <f>GEW!$E$12+($F31-GEW!$E$12)*SUM(Fasering!$D$5:$D$9)</f>
        <v>2240.5206278988417</v>
      </c>
      <c r="N31" s="63">
        <f>GEW!$E$12+($F31-GEW!$E$12)*SUM(Fasering!$D$5:$D$10)</f>
        <v>2336.0900444540302</v>
      </c>
      <c r="O31" s="66">
        <f>GEW!$E$12+($F31-GEW!$E$12)*SUM(Fasering!$D$5:$D$11)</f>
        <v>2431.8747862499999</v>
      </c>
      <c r="P31" s="125">
        <f t="shared" si="3"/>
        <v>50.197078749999989</v>
      </c>
      <c r="Q31" s="127">
        <f t="shared" si="4"/>
        <v>1.2443530784657371</v>
      </c>
      <c r="R31" s="45">
        <f>$P31*SUM(Fasering!$D$5)</f>
        <v>0</v>
      </c>
      <c r="S31" s="45">
        <f>$P31*SUM(Fasering!$D$5:$D$6)</f>
        <v>12.979142035734679</v>
      </c>
      <c r="T31" s="45">
        <f>$P31*SUM(Fasering!$D$5:$D$7)</f>
        <v>20.426077538535051</v>
      </c>
      <c r="U31" s="45">
        <f>$P31*SUM(Fasering!$D$5:$D$8)</f>
        <v>27.873013041335419</v>
      </c>
      <c r="V31" s="45">
        <f>$P31*SUM(Fasering!$D$5:$D$9)</f>
        <v>35.319948544135791</v>
      </c>
      <c r="W31" s="45">
        <f>$P31*SUM(Fasering!$D$5:$D$10)</f>
        <v>42.750143247199624</v>
      </c>
      <c r="X31" s="55">
        <f>$P31*SUM(Fasering!$D$5:$D$11)</f>
        <v>50.197078749999989</v>
      </c>
      <c r="Y31" s="125">
        <f t="shared" si="5"/>
        <v>25.099089166666662</v>
      </c>
      <c r="Z31" s="127">
        <f t="shared" si="6"/>
        <v>0.62219016821228268</v>
      </c>
      <c r="AA31" s="54">
        <f>$Y31*SUM(Fasering!$D$5)</f>
        <v>0</v>
      </c>
      <c r="AB31" s="45">
        <f>$Y31*SUM(Fasering!$D$5:$D$6)</f>
        <v>6.4897131740307943</v>
      </c>
      <c r="AC31" s="45">
        <f>$Y31*SUM(Fasering!$D$5:$D$7)</f>
        <v>10.213262489202888</v>
      </c>
      <c r="AD31" s="45">
        <f>$Y31*SUM(Fasering!$D$5:$D$8)</f>
        <v>13.936811804374981</v>
      </c>
      <c r="AE31" s="45">
        <f>$Y31*SUM(Fasering!$D$5:$D$9)</f>
        <v>17.660361119547076</v>
      </c>
      <c r="AF31" s="45">
        <f>$Y31*SUM(Fasering!$D$5:$D$10)</f>
        <v>21.375539851494572</v>
      </c>
      <c r="AG31" s="55">
        <f>$Y31*SUM(Fasering!$D$5:$D$11)</f>
        <v>25.099089166666662</v>
      </c>
      <c r="AH31" s="5">
        <f>($AK$3+(I31+R31)*12*7.57%)*SUM(Fasering!$D$5)</f>
        <v>0</v>
      </c>
      <c r="AI31" s="9">
        <f>($AK$3+(J31+S31)*12*7.57%)*SUM(Fasering!$D$5:$D$6)</f>
        <v>495.18996554099334</v>
      </c>
      <c r="AJ31" s="9">
        <f>($AK$3+(K31+T31)*12*7.57%)*SUM(Fasering!$D$5:$D$7)</f>
        <v>817.47000630906655</v>
      </c>
      <c r="AK31" s="9">
        <f>($AK$3+(L31+U31)*12*7.57%)*SUM(Fasering!$D$5:$D$8)</f>
        <v>1167.5740271496634</v>
      </c>
      <c r="AL31" s="9">
        <f>($AK$3+(M31+V31)*12*7.57%)*SUM(Fasering!$D$5:$D$9)</f>
        <v>1545.5020280627843</v>
      </c>
      <c r="AM31" s="9">
        <f>($AK$3+(N31+W31)*12*7.57%)*SUM(Fasering!$D$5:$D$10)</f>
        <v>1950.3106697465432</v>
      </c>
      <c r="AN31" s="86">
        <f>($AK$3+(O31+X31)*12*7.57%)*SUM(Fasering!$D$5:$D$11)</f>
        <v>2383.8240821660002</v>
      </c>
      <c r="AO31" s="5">
        <f>($AK$3+(I31+AA31)*12*7.57%)*SUM(Fasering!$D$5)</f>
        <v>0</v>
      </c>
      <c r="AP31" s="9">
        <f>($AK$3+(J31+AB31)*12*7.57%)*SUM(Fasering!$D$5:$D$6)</f>
        <v>493.66573330321285</v>
      </c>
      <c r="AQ31" s="9">
        <f>($AK$3+(K31+AC31)*12*7.57%)*SUM(Fasering!$D$5:$D$7)</f>
        <v>813.69490053175173</v>
      </c>
      <c r="AR31" s="9">
        <f>($AK$3+(L31+AD31)*12*7.57%)*SUM(Fasering!$D$5:$D$8)</f>
        <v>1160.5444854980958</v>
      </c>
      <c r="AS31" s="9">
        <f>($AK$3+(M31+AE31)*12*7.57%)*SUM(Fasering!$D$5:$D$9)</f>
        <v>1534.2144882022449</v>
      </c>
      <c r="AT31" s="9">
        <f>($AK$3+(N31+AF31)*12*7.57%)*SUM(Fasering!$D$5:$D$10)</f>
        <v>1933.7745228673666</v>
      </c>
      <c r="AU31" s="86">
        <f>($AK$3+(O31+AG31)*12*7.57%)*SUM(Fasering!$D$5:$D$11)</f>
        <v>2361.0250684285002</v>
      </c>
    </row>
    <row r="32" spans="1:47" x14ac:dyDescent="0.3">
      <c r="A32" s="32">
        <f t="shared" si="7"/>
        <v>22</v>
      </c>
      <c r="B32" s="125">
        <v>22908.78</v>
      </c>
      <c r="C32" s="126"/>
      <c r="D32" s="125">
        <f t="shared" si="8"/>
        <v>30228.135209999997</v>
      </c>
      <c r="E32" s="127">
        <f t="shared" si="0"/>
        <v>749.33589845289646</v>
      </c>
      <c r="F32" s="125">
        <f t="shared" si="1"/>
        <v>2519.0112674999996</v>
      </c>
      <c r="G32" s="127">
        <f t="shared" si="2"/>
        <v>62.444658204408029</v>
      </c>
      <c r="H32" s="63">
        <f t="shared" si="9"/>
        <v>1674.41</v>
      </c>
      <c r="I32" s="63">
        <f>GEW!$E$12+($F32-GEW!$E$12)*SUM(Fasering!$D$5)</f>
        <v>1786.2247433333332</v>
      </c>
      <c r="J32" s="63">
        <f>GEW!$E$12+($F32-GEW!$E$12)*SUM(Fasering!$D$5:$D$6)</f>
        <v>1975.6967328568567</v>
      </c>
      <c r="K32" s="63">
        <f>GEW!$E$12+($F32-GEW!$E$12)*SUM(Fasering!$D$5:$D$7)</f>
        <v>2084.4085168626229</v>
      </c>
      <c r="L32" s="63">
        <f>GEW!$E$12+($F32-GEW!$E$12)*SUM(Fasering!$D$5:$D$8)</f>
        <v>2193.1203008683888</v>
      </c>
      <c r="M32" s="63">
        <f>GEW!$E$12+($F32-GEW!$E$12)*SUM(Fasering!$D$5:$D$9)</f>
        <v>2301.832084874155</v>
      </c>
      <c r="N32" s="63">
        <f>GEW!$E$12+($F32-GEW!$E$12)*SUM(Fasering!$D$5:$D$10)</f>
        <v>2410.2994834942338</v>
      </c>
      <c r="O32" s="66">
        <f>GEW!$E$12+($F32-GEW!$E$12)*SUM(Fasering!$D$5:$D$11)</f>
        <v>2519.0112674999996</v>
      </c>
      <c r="P32" s="125">
        <f t="shared" si="3"/>
        <v>22.799860416666906</v>
      </c>
      <c r="Q32" s="127">
        <f t="shared" si="4"/>
        <v>0.56519377630254175</v>
      </c>
      <c r="R32" s="45">
        <f>$P32*SUM(Fasering!$D$5)</f>
        <v>0</v>
      </c>
      <c r="S32" s="45">
        <f>$P32*SUM(Fasering!$D$5:$D$6)</f>
        <v>5.8952160984635924</v>
      </c>
      <c r="T32" s="45">
        <f>$P32*SUM(Fasering!$D$5:$D$7)</f>
        <v>9.2776657195138945</v>
      </c>
      <c r="U32" s="45">
        <f>$P32*SUM(Fasering!$D$5:$D$8)</f>
        <v>12.660115340564197</v>
      </c>
      <c r="V32" s="45">
        <f>$P32*SUM(Fasering!$D$5:$D$9)</f>
        <v>16.042564961614499</v>
      </c>
      <c r="W32" s="45">
        <f>$P32*SUM(Fasering!$D$5:$D$10)</f>
        <v>19.417410795616608</v>
      </c>
      <c r="X32" s="55">
        <f>$P32*SUM(Fasering!$D$5:$D$11)</f>
        <v>22.799860416666906</v>
      </c>
      <c r="Y32" s="125">
        <f t="shared" si="5"/>
        <v>0</v>
      </c>
      <c r="Z32" s="127">
        <f t="shared" si="6"/>
        <v>0</v>
      </c>
      <c r="AA32" s="54">
        <f>$Y32*SUM(Fasering!$D$5)</f>
        <v>0</v>
      </c>
      <c r="AB32" s="45">
        <f>$Y32*SUM(Fasering!$D$5:$D$6)</f>
        <v>0</v>
      </c>
      <c r="AC32" s="45">
        <f>$Y32*SUM(Fasering!$D$5:$D$7)</f>
        <v>0</v>
      </c>
      <c r="AD32" s="45">
        <f>$Y32*SUM(Fasering!$D$5:$D$8)</f>
        <v>0</v>
      </c>
      <c r="AE32" s="45">
        <f>$Y32*SUM(Fasering!$D$5:$D$9)</f>
        <v>0</v>
      </c>
      <c r="AF32" s="45">
        <f>$Y32*SUM(Fasering!$D$5:$D$10)</f>
        <v>0</v>
      </c>
      <c r="AG32" s="55">
        <f>$Y32*SUM(Fasering!$D$5:$D$11)</f>
        <v>0</v>
      </c>
      <c r="AH32" s="5">
        <f>($AK$3+(I32+R32)*12*7.57%)*SUM(Fasering!$D$5)</f>
        <v>0</v>
      </c>
      <c r="AI32" s="9">
        <f>($AK$3+(J32+S32)*12*7.57%)*SUM(Fasering!$D$5:$D$6)</f>
        <v>498.81800555178717</v>
      </c>
      <c r="AJ32" s="9">
        <f>($AK$3+(K32+T32)*12*7.57%)*SUM(Fasering!$D$5:$D$7)</f>
        <v>826.45566772311827</v>
      </c>
      <c r="AK32" s="9">
        <f>($AK$3+(L32+U32)*12*7.57%)*SUM(Fasering!$D$5:$D$8)</f>
        <v>1184.3060301458529</v>
      </c>
      <c r="AL32" s="9">
        <f>($AK$3+(M32+V32)*12*7.57%)*SUM(Fasering!$D$5:$D$9)</f>
        <v>1572.369092819991</v>
      </c>
      <c r="AM32" s="9">
        <f>($AK$3+(N32+W32)*12*7.57%)*SUM(Fasering!$D$5:$D$10)</f>
        <v>1989.6706839326882</v>
      </c>
      <c r="AN32" s="86">
        <f>($AK$3+(O32+X32)*12*7.57%)*SUM(Fasering!$D$5:$D$11)</f>
        <v>2438.0912285995</v>
      </c>
      <c r="AO32" s="5">
        <f>($AK$3+(I32+AA32)*12*7.57%)*SUM(Fasering!$D$5)</f>
        <v>0</v>
      </c>
      <c r="AP32" s="9">
        <f>($AK$3+(J32+AB32)*12*7.57%)*SUM(Fasering!$D$5:$D$6)</f>
        <v>497.43334156710466</v>
      </c>
      <c r="AQ32" s="9">
        <f>($AK$3+(K32+AC32)*12*7.57%)*SUM(Fasering!$D$5:$D$7)</f>
        <v>823.02623428203958</v>
      </c>
      <c r="AR32" s="9">
        <f>($AK$3+(L32+AD32)*12*7.57%)*SUM(Fasering!$D$5:$D$8)</f>
        <v>1177.9201573684045</v>
      </c>
      <c r="AS32" s="9">
        <f>($AK$3+(M32+AE32)*12*7.57%)*SUM(Fasering!$D$5:$D$9)</f>
        <v>1562.1151108261997</v>
      </c>
      <c r="AT32" s="9">
        <f>($AK$3+(N32+AF32)*12*7.57%)*SUM(Fasering!$D$5:$D$10)</f>
        <v>1974.648690261726</v>
      </c>
      <c r="AU32" s="86">
        <f>($AK$3+(O32+AG32)*12*7.57%)*SUM(Fasering!$D$5:$D$11)</f>
        <v>2417.3798353969996</v>
      </c>
    </row>
    <row r="33" spans="1:47" x14ac:dyDescent="0.3">
      <c r="A33" s="32">
        <f t="shared" si="7"/>
        <v>23</v>
      </c>
      <c r="B33" s="125">
        <v>23701.23</v>
      </c>
      <c r="C33" s="126"/>
      <c r="D33" s="125">
        <f t="shared" si="8"/>
        <v>31273.772984999996</v>
      </c>
      <c r="E33" s="127">
        <f t="shared" si="0"/>
        <v>775.25658182097618</v>
      </c>
      <c r="F33" s="125">
        <f t="shared" si="1"/>
        <v>2606.1477487499997</v>
      </c>
      <c r="G33" s="127">
        <f t="shared" si="2"/>
        <v>64.60471515174801</v>
      </c>
      <c r="H33" s="63">
        <f t="shared" si="9"/>
        <v>1674.41</v>
      </c>
      <c r="I33" s="63">
        <f>GEW!$E$12+($F33-GEW!$E$12)*SUM(Fasering!$D$5)</f>
        <v>1786.2247433333332</v>
      </c>
      <c r="J33" s="63">
        <f>GEW!$E$12+($F33-GEW!$E$12)*SUM(Fasering!$D$5:$D$6)</f>
        <v>1998.2270632027812</v>
      </c>
      <c r="K33" s="63">
        <f>GEW!$E$12+($F33-GEW!$E$12)*SUM(Fasering!$D$5:$D$7)</f>
        <v>2119.8658894183436</v>
      </c>
      <c r="L33" s="63">
        <f>GEW!$E$12+($F33-GEW!$E$12)*SUM(Fasering!$D$5:$D$8)</f>
        <v>2241.504715633906</v>
      </c>
      <c r="M33" s="63">
        <f>GEW!$E$12+($F33-GEW!$E$12)*SUM(Fasering!$D$5:$D$9)</f>
        <v>2363.1435418494684</v>
      </c>
      <c r="N33" s="63">
        <f>GEW!$E$12+($F33-GEW!$E$12)*SUM(Fasering!$D$5:$D$10)</f>
        <v>2484.5089225344373</v>
      </c>
      <c r="O33" s="66">
        <f>GEW!$E$12+($F33-GEW!$E$12)*SUM(Fasering!$D$5:$D$11)</f>
        <v>2606.1477487499997</v>
      </c>
      <c r="P33" s="125">
        <f t="shared" si="3"/>
        <v>0</v>
      </c>
      <c r="Q33" s="127">
        <f t="shared" si="4"/>
        <v>0</v>
      </c>
      <c r="R33" s="45">
        <f>$P33*SUM(Fasering!$D$5)</f>
        <v>0</v>
      </c>
      <c r="S33" s="45">
        <f>$P33*SUM(Fasering!$D$5:$D$6)</f>
        <v>0</v>
      </c>
      <c r="T33" s="45">
        <f>$P33*SUM(Fasering!$D$5:$D$7)</f>
        <v>0</v>
      </c>
      <c r="U33" s="45">
        <f>$P33*SUM(Fasering!$D$5:$D$8)</f>
        <v>0</v>
      </c>
      <c r="V33" s="45">
        <f>$P33*SUM(Fasering!$D$5:$D$9)</f>
        <v>0</v>
      </c>
      <c r="W33" s="45">
        <f>$P33*SUM(Fasering!$D$5:$D$10)</f>
        <v>0</v>
      </c>
      <c r="X33" s="55">
        <f>$P33*SUM(Fasering!$D$5:$D$11)</f>
        <v>0</v>
      </c>
      <c r="Y33" s="125">
        <f t="shared" si="5"/>
        <v>0</v>
      </c>
      <c r="Z33" s="127">
        <f t="shared" si="6"/>
        <v>0</v>
      </c>
      <c r="AA33" s="54">
        <f>$Y33*SUM(Fasering!$D$5)</f>
        <v>0</v>
      </c>
      <c r="AB33" s="45">
        <f>$Y33*SUM(Fasering!$D$5:$D$6)</f>
        <v>0</v>
      </c>
      <c r="AC33" s="45">
        <f>$Y33*SUM(Fasering!$D$5:$D$7)</f>
        <v>0</v>
      </c>
      <c r="AD33" s="45">
        <f>$Y33*SUM(Fasering!$D$5:$D$8)</f>
        <v>0</v>
      </c>
      <c r="AE33" s="45">
        <f>$Y33*SUM(Fasering!$D$5:$D$9)</f>
        <v>0</v>
      </c>
      <c r="AF33" s="45">
        <f>$Y33*SUM(Fasering!$D$5:$D$10)</f>
        <v>0</v>
      </c>
      <c r="AG33" s="55">
        <f>$Y33*SUM(Fasering!$D$5:$D$11)</f>
        <v>0</v>
      </c>
      <c r="AH33" s="5">
        <f>($AK$3+(I33+R33)*12*7.57%)*SUM(Fasering!$D$5)</f>
        <v>0</v>
      </c>
      <c r="AI33" s="9">
        <f>($AK$3+(J33+S33)*12*7.57%)*SUM(Fasering!$D$5:$D$6)</f>
        <v>502.72524884784553</v>
      </c>
      <c r="AJ33" s="9">
        <f>($AK$3+(K33+T33)*12*7.57%)*SUM(Fasering!$D$5:$D$7)</f>
        <v>836.13283920310448</v>
      </c>
      <c r="AK33" s="9">
        <f>($AK$3+(L33+U33)*12*7.57%)*SUM(Fasering!$D$5:$D$8)</f>
        <v>1202.3256788658191</v>
      </c>
      <c r="AL33" s="9">
        <f>($AK$3+(M33+V33)*12*7.57%)*SUM(Fasering!$D$5:$D$9)</f>
        <v>1601.3037678359892</v>
      </c>
      <c r="AM33" s="9">
        <f>($AK$3+(N33+W33)*12*7.57%)*SUM(Fasering!$D$5:$D$10)</f>
        <v>2032.0597290104802</v>
      </c>
      <c r="AN33" s="86">
        <f>($AK$3+(O33+X33)*12*7.57%)*SUM(Fasering!$D$5:$D$11)</f>
        <v>2496.5346149644997</v>
      </c>
      <c r="AO33" s="5">
        <f>($AK$3+(I33+AA33)*12*7.57%)*SUM(Fasering!$D$5)</f>
        <v>0</v>
      </c>
      <c r="AP33" s="9">
        <f>($AK$3+(J33+AB33)*12*7.57%)*SUM(Fasering!$D$5:$D$6)</f>
        <v>502.72524884784553</v>
      </c>
      <c r="AQ33" s="9">
        <f>($AK$3+(K33+AC33)*12*7.57%)*SUM(Fasering!$D$5:$D$7)</f>
        <v>836.13283920310448</v>
      </c>
      <c r="AR33" s="9">
        <f>($AK$3+(L33+AD33)*12*7.57%)*SUM(Fasering!$D$5:$D$8)</f>
        <v>1202.3256788658191</v>
      </c>
      <c r="AS33" s="9">
        <f>($AK$3+(M33+AE33)*12*7.57%)*SUM(Fasering!$D$5:$D$9)</f>
        <v>1601.3037678359892</v>
      </c>
      <c r="AT33" s="9">
        <f>($AK$3+(N33+AF33)*12*7.57%)*SUM(Fasering!$D$5:$D$10)</f>
        <v>2032.0597290104802</v>
      </c>
      <c r="AU33" s="86">
        <f>($AK$3+(O33+AG33)*12*7.57%)*SUM(Fasering!$D$5:$D$11)</f>
        <v>2496.5346149644997</v>
      </c>
    </row>
    <row r="34" spans="1:47" x14ac:dyDescent="0.3">
      <c r="A34" s="32">
        <f t="shared" si="7"/>
        <v>24</v>
      </c>
      <c r="B34" s="125">
        <v>24493.66</v>
      </c>
      <c r="C34" s="126"/>
      <c r="D34" s="125">
        <f t="shared" si="8"/>
        <v>32319.384369999996</v>
      </c>
      <c r="E34" s="127">
        <f t="shared" si="0"/>
        <v>801.176610998044</v>
      </c>
      <c r="F34" s="125">
        <f t="shared" si="1"/>
        <v>2693.282030833333</v>
      </c>
      <c r="G34" s="127">
        <f t="shared" si="2"/>
        <v>66.764717583170338</v>
      </c>
      <c r="H34" s="63">
        <f t="shared" si="9"/>
        <v>1674.41</v>
      </c>
      <c r="I34" s="63">
        <f>GEW!$E$12+($F34-GEW!$E$12)*SUM(Fasering!$D$5)</f>
        <v>1786.2247433333332</v>
      </c>
      <c r="J34" s="63">
        <f>GEW!$E$12+($F34-GEW!$E$12)*SUM(Fasering!$D$5:$D$6)</f>
        <v>2020.7568249240519</v>
      </c>
      <c r="K34" s="63">
        <f>GEW!$E$12+($F34-GEW!$E$12)*SUM(Fasering!$D$5:$D$7)</f>
        <v>2155.322367094323</v>
      </c>
      <c r="L34" s="63">
        <f>GEW!$E$12+($F34-GEW!$E$12)*SUM(Fasering!$D$5:$D$8)</f>
        <v>2289.8879092645943</v>
      </c>
      <c r="M34" s="63">
        <f>GEW!$E$12+($F34-GEW!$E$12)*SUM(Fasering!$D$5:$D$9)</f>
        <v>2424.4534514348657</v>
      </c>
      <c r="N34" s="63">
        <f>GEW!$E$12+($F34-GEW!$E$12)*SUM(Fasering!$D$5:$D$10)</f>
        <v>2558.7164886630617</v>
      </c>
      <c r="O34" s="66">
        <f>GEW!$E$12+($F34-GEW!$E$12)*SUM(Fasering!$D$5:$D$11)</f>
        <v>2693.282030833333</v>
      </c>
      <c r="P34" s="125">
        <f t="shared" si="3"/>
        <v>0</v>
      </c>
      <c r="Q34" s="127">
        <f t="shared" si="4"/>
        <v>0</v>
      </c>
      <c r="R34" s="45">
        <f>$P34*SUM(Fasering!$D$5)</f>
        <v>0</v>
      </c>
      <c r="S34" s="45">
        <f>$P34*SUM(Fasering!$D$5:$D$6)</f>
        <v>0</v>
      </c>
      <c r="T34" s="45">
        <f>$P34*SUM(Fasering!$D$5:$D$7)</f>
        <v>0</v>
      </c>
      <c r="U34" s="45">
        <f>$P34*SUM(Fasering!$D$5:$D$8)</f>
        <v>0</v>
      </c>
      <c r="V34" s="45">
        <f>$P34*SUM(Fasering!$D$5:$D$9)</f>
        <v>0</v>
      </c>
      <c r="W34" s="45">
        <f>$P34*SUM(Fasering!$D$5:$D$10)</f>
        <v>0</v>
      </c>
      <c r="X34" s="55">
        <f>$P34*SUM(Fasering!$D$5:$D$11)</f>
        <v>0</v>
      </c>
      <c r="Y34" s="125">
        <f t="shared" si="5"/>
        <v>0</v>
      </c>
      <c r="Z34" s="127">
        <f t="shared" si="6"/>
        <v>0</v>
      </c>
      <c r="AA34" s="54">
        <f>$Y34*SUM(Fasering!$D$5)</f>
        <v>0</v>
      </c>
      <c r="AB34" s="45">
        <f>$Y34*SUM(Fasering!$D$5:$D$6)</f>
        <v>0</v>
      </c>
      <c r="AC34" s="45">
        <f>$Y34*SUM(Fasering!$D$5:$D$7)</f>
        <v>0</v>
      </c>
      <c r="AD34" s="45">
        <f>$Y34*SUM(Fasering!$D$5:$D$8)</f>
        <v>0</v>
      </c>
      <c r="AE34" s="45">
        <f>$Y34*SUM(Fasering!$D$5:$D$9)</f>
        <v>0</v>
      </c>
      <c r="AF34" s="45">
        <f>$Y34*SUM(Fasering!$D$5:$D$10)</f>
        <v>0</v>
      </c>
      <c r="AG34" s="55">
        <f>$Y34*SUM(Fasering!$D$5:$D$11)</f>
        <v>0</v>
      </c>
      <c r="AH34" s="5">
        <f>($AK$3+(I34+R34)*12*7.57%)*SUM(Fasering!$D$5)</f>
        <v>0</v>
      </c>
      <c r="AI34" s="9">
        <f>($AK$3+(J34+S34)*12*7.57%)*SUM(Fasering!$D$5:$D$6)</f>
        <v>508.01702257044929</v>
      </c>
      <c r="AJ34" s="9">
        <f>($AK$3+(K34+T34)*12*7.57%)*SUM(Fasering!$D$5:$D$7)</f>
        <v>849.2391133372447</v>
      </c>
      <c r="AK34" s="9">
        <f>($AK$3+(L34+U34)*12*7.57%)*SUM(Fasering!$D$5:$D$8)</f>
        <v>1226.7305844121577</v>
      </c>
      <c r="AL34" s="9">
        <f>($AK$3+(M34+V34)*12*7.57%)*SUM(Fasering!$D$5:$D$9)</f>
        <v>1640.4914357951893</v>
      </c>
      <c r="AM34" s="9">
        <f>($AK$3+(N34+W34)*12*7.57%)*SUM(Fasering!$D$5:$D$10)</f>
        <v>2089.4693188087967</v>
      </c>
      <c r="AN34" s="86">
        <f>($AK$3+(O34+X34)*12*7.57%)*SUM(Fasering!$D$5:$D$11)</f>
        <v>2575.6873968089999</v>
      </c>
      <c r="AO34" s="5">
        <f>($AK$3+(I34+AA34)*12*7.57%)*SUM(Fasering!$D$5)</f>
        <v>0</v>
      </c>
      <c r="AP34" s="9">
        <f>($AK$3+(J34+AB34)*12*7.57%)*SUM(Fasering!$D$5:$D$6)</f>
        <v>508.01702257044929</v>
      </c>
      <c r="AQ34" s="9">
        <f>($AK$3+(K34+AC34)*12*7.57%)*SUM(Fasering!$D$5:$D$7)</f>
        <v>849.2391133372447</v>
      </c>
      <c r="AR34" s="9">
        <f>($AK$3+(L34+AD34)*12*7.57%)*SUM(Fasering!$D$5:$D$8)</f>
        <v>1226.7305844121577</v>
      </c>
      <c r="AS34" s="9">
        <f>($AK$3+(M34+AE34)*12*7.57%)*SUM(Fasering!$D$5:$D$9)</f>
        <v>1640.4914357951893</v>
      </c>
      <c r="AT34" s="9">
        <f>($AK$3+(N34+AF34)*12*7.57%)*SUM(Fasering!$D$5:$D$10)</f>
        <v>2089.4693188087967</v>
      </c>
      <c r="AU34" s="86">
        <f>($AK$3+(O34+AG34)*12*7.57%)*SUM(Fasering!$D$5:$D$11)</f>
        <v>2575.6873968089999</v>
      </c>
    </row>
    <row r="35" spans="1:47" x14ac:dyDescent="0.3">
      <c r="A35" s="32">
        <f t="shared" si="7"/>
        <v>25</v>
      </c>
      <c r="B35" s="125">
        <v>24493.66</v>
      </c>
      <c r="C35" s="126"/>
      <c r="D35" s="125">
        <f t="shared" si="8"/>
        <v>32319.384369999996</v>
      </c>
      <c r="E35" s="127">
        <f t="shared" si="0"/>
        <v>801.176610998044</v>
      </c>
      <c r="F35" s="125">
        <f t="shared" si="1"/>
        <v>2693.282030833333</v>
      </c>
      <c r="G35" s="127">
        <f t="shared" si="2"/>
        <v>66.764717583170338</v>
      </c>
      <c r="H35" s="63">
        <f t="shared" si="9"/>
        <v>1674.41</v>
      </c>
      <c r="I35" s="63">
        <f>GEW!$E$12+($F35-GEW!$E$12)*SUM(Fasering!$D$5)</f>
        <v>1786.2247433333332</v>
      </c>
      <c r="J35" s="63">
        <f>GEW!$E$12+($F35-GEW!$E$12)*SUM(Fasering!$D$5:$D$6)</f>
        <v>2020.7568249240519</v>
      </c>
      <c r="K35" s="63">
        <f>GEW!$E$12+($F35-GEW!$E$12)*SUM(Fasering!$D$5:$D$7)</f>
        <v>2155.322367094323</v>
      </c>
      <c r="L35" s="63">
        <f>GEW!$E$12+($F35-GEW!$E$12)*SUM(Fasering!$D$5:$D$8)</f>
        <v>2289.8879092645943</v>
      </c>
      <c r="M35" s="63">
        <f>GEW!$E$12+($F35-GEW!$E$12)*SUM(Fasering!$D$5:$D$9)</f>
        <v>2424.4534514348657</v>
      </c>
      <c r="N35" s="63">
        <f>GEW!$E$12+($F35-GEW!$E$12)*SUM(Fasering!$D$5:$D$10)</f>
        <v>2558.7164886630617</v>
      </c>
      <c r="O35" s="66">
        <f>GEW!$E$12+($F35-GEW!$E$12)*SUM(Fasering!$D$5:$D$11)</f>
        <v>2693.282030833333</v>
      </c>
      <c r="P35" s="125">
        <f t="shared" si="3"/>
        <v>0</v>
      </c>
      <c r="Q35" s="127">
        <f t="shared" si="4"/>
        <v>0</v>
      </c>
      <c r="R35" s="45">
        <f>$P35*SUM(Fasering!$D$5)</f>
        <v>0</v>
      </c>
      <c r="S35" s="45">
        <f>$P35*SUM(Fasering!$D$5:$D$6)</f>
        <v>0</v>
      </c>
      <c r="T35" s="45">
        <f>$P35*SUM(Fasering!$D$5:$D$7)</f>
        <v>0</v>
      </c>
      <c r="U35" s="45">
        <f>$P35*SUM(Fasering!$D$5:$D$8)</f>
        <v>0</v>
      </c>
      <c r="V35" s="45">
        <f>$P35*SUM(Fasering!$D$5:$D$9)</f>
        <v>0</v>
      </c>
      <c r="W35" s="45">
        <f>$P35*SUM(Fasering!$D$5:$D$10)</f>
        <v>0</v>
      </c>
      <c r="X35" s="55">
        <f>$P35*SUM(Fasering!$D$5:$D$11)</f>
        <v>0</v>
      </c>
      <c r="Y35" s="125">
        <f t="shared" si="5"/>
        <v>0</v>
      </c>
      <c r="Z35" s="127">
        <f t="shared" si="6"/>
        <v>0</v>
      </c>
      <c r="AA35" s="54">
        <f>$Y35*SUM(Fasering!$D$5)</f>
        <v>0</v>
      </c>
      <c r="AB35" s="45">
        <f>$Y35*SUM(Fasering!$D$5:$D$6)</f>
        <v>0</v>
      </c>
      <c r="AC35" s="45">
        <f>$Y35*SUM(Fasering!$D$5:$D$7)</f>
        <v>0</v>
      </c>
      <c r="AD35" s="45">
        <f>$Y35*SUM(Fasering!$D$5:$D$8)</f>
        <v>0</v>
      </c>
      <c r="AE35" s="45">
        <f>$Y35*SUM(Fasering!$D$5:$D$9)</f>
        <v>0</v>
      </c>
      <c r="AF35" s="45">
        <f>$Y35*SUM(Fasering!$D$5:$D$10)</f>
        <v>0</v>
      </c>
      <c r="AG35" s="55">
        <f>$Y35*SUM(Fasering!$D$5:$D$11)</f>
        <v>0</v>
      </c>
      <c r="AH35" s="5">
        <f>($AK$3+(I35+R35)*12*7.57%)*SUM(Fasering!$D$5)</f>
        <v>0</v>
      </c>
      <c r="AI35" s="9">
        <f>($AK$3+(J35+S35)*12*7.57%)*SUM(Fasering!$D$5:$D$6)</f>
        <v>508.01702257044929</v>
      </c>
      <c r="AJ35" s="9">
        <f>($AK$3+(K35+T35)*12*7.57%)*SUM(Fasering!$D$5:$D$7)</f>
        <v>849.2391133372447</v>
      </c>
      <c r="AK35" s="9">
        <f>($AK$3+(L35+U35)*12*7.57%)*SUM(Fasering!$D$5:$D$8)</f>
        <v>1226.7305844121577</v>
      </c>
      <c r="AL35" s="9">
        <f>($AK$3+(M35+V35)*12*7.57%)*SUM(Fasering!$D$5:$D$9)</f>
        <v>1640.4914357951893</v>
      </c>
      <c r="AM35" s="9">
        <f>($AK$3+(N35+W35)*12*7.57%)*SUM(Fasering!$D$5:$D$10)</f>
        <v>2089.4693188087967</v>
      </c>
      <c r="AN35" s="86">
        <f>($AK$3+(O35+X35)*12*7.57%)*SUM(Fasering!$D$5:$D$11)</f>
        <v>2575.6873968089999</v>
      </c>
      <c r="AO35" s="5">
        <f>($AK$3+(I35+AA35)*12*7.57%)*SUM(Fasering!$D$5)</f>
        <v>0</v>
      </c>
      <c r="AP35" s="9">
        <f>($AK$3+(J35+AB35)*12*7.57%)*SUM(Fasering!$D$5:$D$6)</f>
        <v>508.01702257044929</v>
      </c>
      <c r="AQ35" s="9">
        <f>($AK$3+(K35+AC35)*12*7.57%)*SUM(Fasering!$D$5:$D$7)</f>
        <v>849.2391133372447</v>
      </c>
      <c r="AR35" s="9">
        <f>($AK$3+(L35+AD35)*12*7.57%)*SUM(Fasering!$D$5:$D$8)</f>
        <v>1226.7305844121577</v>
      </c>
      <c r="AS35" s="9">
        <f>($AK$3+(M35+AE35)*12*7.57%)*SUM(Fasering!$D$5:$D$9)</f>
        <v>1640.4914357951893</v>
      </c>
      <c r="AT35" s="9">
        <f>($AK$3+(N35+AF35)*12*7.57%)*SUM(Fasering!$D$5:$D$10)</f>
        <v>2089.4693188087967</v>
      </c>
      <c r="AU35" s="86">
        <f>($AK$3+(O35+AG35)*12*7.57%)*SUM(Fasering!$D$5:$D$11)</f>
        <v>2575.6873968089999</v>
      </c>
    </row>
    <row r="36" spans="1:47" x14ac:dyDescent="0.3">
      <c r="A36" s="32">
        <f t="shared" si="7"/>
        <v>26</v>
      </c>
      <c r="B36" s="125">
        <v>24493.66</v>
      </c>
      <c r="C36" s="126"/>
      <c r="D36" s="125">
        <f t="shared" si="8"/>
        <v>32319.384369999996</v>
      </c>
      <c r="E36" s="127">
        <f t="shared" si="0"/>
        <v>801.176610998044</v>
      </c>
      <c r="F36" s="125">
        <f t="shared" si="1"/>
        <v>2693.282030833333</v>
      </c>
      <c r="G36" s="127">
        <f t="shared" si="2"/>
        <v>66.764717583170338</v>
      </c>
      <c r="H36" s="63">
        <f t="shared" si="9"/>
        <v>1674.41</v>
      </c>
      <c r="I36" s="63">
        <f>GEW!$E$12+($F36-GEW!$E$12)*SUM(Fasering!$D$5)</f>
        <v>1786.2247433333332</v>
      </c>
      <c r="J36" s="63">
        <f>GEW!$E$12+($F36-GEW!$E$12)*SUM(Fasering!$D$5:$D$6)</f>
        <v>2020.7568249240519</v>
      </c>
      <c r="K36" s="63">
        <f>GEW!$E$12+($F36-GEW!$E$12)*SUM(Fasering!$D$5:$D$7)</f>
        <v>2155.322367094323</v>
      </c>
      <c r="L36" s="63">
        <f>GEW!$E$12+($F36-GEW!$E$12)*SUM(Fasering!$D$5:$D$8)</f>
        <v>2289.8879092645943</v>
      </c>
      <c r="M36" s="63">
        <f>GEW!$E$12+($F36-GEW!$E$12)*SUM(Fasering!$D$5:$D$9)</f>
        <v>2424.4534514348657</v>
      </c>
      <c r="N36" s="63">
        <f>GEW!$E$12+($F36-GEW!$E$12)*SUM(Fasering!$D$5:$D$10)</f>
        <v>2558.7164886630617</v>
      </c>
      <c r="O36" s="66">
        <f>GEW!$E$12+($F36-GEW!$E$12)*SUM(Fasering!$D$5:$D$11)</f>
        <v>2693.282030833333</v>
      </c>
      <c r="P36" s="125">
        <f t="shared" si="3"/>
        <v>0</v>
      </c>
      <c r="Q36" s="127">
        <f t="shared" si="4"/>
        <v>0</v>
      </c>
      <c r="R36" s="45">
        <f>$P36*SUM(Fasering!$D$5)</f>
        <v>0</v>
      </c>
      <c r="S36" s="45">
        <f>$P36*SUM(Fasering!$D$5:$D$6)</f>
        <v>0</v>
      </c>
      <c r="T36" s="45">
        <f>$P36*SUM(Fasering!$D$5:$D$7)</f>
        <v>0</v>
      </c>
      <c r="U36" s="45">
        <f>$P36*SUM(Fasering!$D$5:$D$8)</f>
        <v>0</v>
      </c>
      <c r="V36" s="45">
        <f>$P36*SUM(Fasering!$D$5:$D$9)</f>
        <v>0</v>
      </c>
      <c r="W36" s="45">
        <f>$P36*SUM(Fasering!$D$5:$D$10)</f>
        <v>0</v>
      </c>
      <c r="X36" s="55">
        <f>$P36*SUM(Fasering!$D$5:$D$11)</f>
        <v>0</v>
      </c>
      <c r="Y36" s="125">
        <f t="shared" si="5"/>
        <v>0</v>
      </c>
      <c r="Z36" s="127">
        <f t="shared" si="6"/>
        <v>0</v>
      </c>
      <c r="AA36" s="54">
        <f>$Y36*SUM(Fasering!$D$5)</f>
        <v>0</v>
      </c>
      <c r="AB36" s="45">
        <f>$Y36*SUM(Fasering!$D$5:$D$6)</f>
        <v>0</v>
      </c>
      <c r="AC36" s="45">
        <f>$Y36*SUM(Fasering!$D$5:$D$7)</f>
        <v>0</v>
      </c>
      <c r="AD36" s="45">
        <f>$Y36*SUM(Fasering!$D$5:$D$8)</f>
        <v>0</v>
      </c>
      <c r="AE36" s="45">
        <f>$Y36*SUM(Fasering!$D$5:$D$9)</f>
        <v>0</v>
      </c>
      <c r="AF36" s="45">
        <f>$Y36*SUM(Fasering!$D$5:$D$10)</f>
        <v>0</v>
      </c>
      <c r="AG36" s="55">
        <f>$Y36*SUM(Fasering!$D$5:$D$11)</f>
        <v>0</v>
      </c>
      <c r="AH36" s="5">
        <f>($AK$3+(I36+R36)*12*7.57%)*SUM(Fasering!$D$5)</f>
        <v>0</v>
      </c>
      <c r="AI36" s="9">
        <f>($AK$3+(J36+S36)*12*7.57%)*SUM(Fasering!$D$5:$D$6)</f>
        <v>508.01702257044929</v>
      </c>
      <c r="AJ36" s="9">
        <f>($AK$3+(K36+T36)*12*7.57%)*SUM(Fasering!$D$5:$D$7)</f>
        <v>849.2391133372447</v>
      </c>
      <c r="AK36" s="9">
        <f>($AK$3+(L36+U36)*12*7.57%)*SUM(Fasering!$D$5:$D$8)</f>
        <v>1226.7305844121577</v>
      </c>
      <c r="AL36" s="9">
        <f>($AK$3+(M36+V36)*12*7.57%)*SUM(Fasering!$D$5:$D$9)</f>
        <v>1640.4914357951893</v>
      </c>
      <c r="AM36" s="9">
        <f>($AK$3+(N36+W36)*12*7.57%)*SUM(Fasering!$D$5:$D$10)</f>
        <v>2089.4693188087967</v>
      </c>
      <c r="AN36" s="86">
        <f>($AK$3+(O36+X36)*12*7.57%)*SUM(Fasering!$D$5:$D$11)</f>
        <v>2575.6873968089999</v>
      </c>
      <c r="AO36" s="5">
        <f>($AK$3+(I36+AA36)*12*7.57%)*SUM(Fasering!$D$5)</f>
        <v>0</v>
      </c>
      <c r="AP36" s="9">
        <f>($AK$3+(J36+AB36)*12*7.57%)*SUM(Fasering!$D$5:$D$6)</f>
        <v>508.01702257044929</v>
      </c>
      <c r="AQ36" s="9">
        <f>($AK$3+(K36+AC36)*12*7.57%)*SUM(Fasering!$D$5:$D$7)</f>
        <v>849.2391133372447</v>
      </c>
      <c r="AR36" s="9">
        <f>($AK$3+(L36+AD36)*12*7.57%)*SUM(Fasering!$D$5:$D$8)</f>
        <v>1226.7305844121577</v>
      </c>
      <c r="AS36" s="9">
        <f>($AK$3+(M36+AE36)*12*7.57%)*SUM(Fasering!$D$5:$D$9)</f>
        <v>1640.4914357951893</v>
      </c>
      <c r="AT36" s="9">
        <f>($AK$3+(N36+AF36)*12*7.57%)*SUM(Fasering!$D$5:$D$10)</f>
        <v>2089.4693188087967</v>
      </c>
      <c r="AU36" s="86">
        <f>($AK$3+(O36+AG36)*12*7.57%)*SUM(Fasering!$D$5:$D$11)</f>
        <v>2575.6873968089999</v>
      </c>
    </row>
    <row r="37" spans="1:47" x14ac:dyDescent="0.3">
      <c r="A37" s="32">
        <f t="shared" si="7"/>
        <v>27</v>
      </c>
      <c r="B37" s="125">
        <v>24493.66</v>
      </c>
      <c r="C37" s="126"/>
      <c r="D37" s="125">
        <f t="shared" si="8"/>
        <v>32319.384369999996</v>
      </c>
      <c r="E37" s="127">
        <f t="shared" si="0"/>
        <v>801.176610998044</v>
      </c>
      <c r="F37" s="125">
        <f t="shared" si="1"/>
        <v>2693.282030833333</v>
      </c>
      <c r="G37" s="127">
        <f t="shared" si="2"/>
        <v>66.764717583170338</v>
      </c>
      <c r="H37" s="63">
        <f t="shared" si="9"/>
        <v>1674.41</v>
      </c>
      <c r="I37" s="63">
        <f>GEW!$E$12+($F37-GEW!$E$12)*SUM(Fasering!$D$5)</f>
        <v>1786.2247433333332</v>
      </c>
      <c r="J37" s="63">
        <f>GEW!$E$12+($F37-GEW!$E$12)*SUM(Fasering!$D$5:$D$6)</f>
        <v>2020.7568249240519</v>
      </c>
      <c r="K37" s="63">
        <f>GEW!$E$12+($F37-GEW!$E$12)*SUM(Fasering!$D$5:$D$7)</f>
        <v>2155.322367094323</v>
      </c>
      <c r="L37" s="63">
        <f>GEW!$E$12+($F37-GEW!$E$12)*SUM(Fasering!$D$5:$D$8)</f>
        <v>2289.8879092645943</v>
      </c>
      <c r="M37" s="63">
        <f>GEW!$E$12+($F37-GEW!$E$12)*SUM(Fasering!$D$5:$D$9)</f>
        <v>2424.4534514348657</v>
      </c>
      <c r="N37" s="63">
        <f>GEW!$E$12+($F37-GEW!$E$12)*SUM(Fasering!$D$5:$D$10)</f>
        <v>2558.7164886630617</v>
      </c>
      <c r="O37" s="66">
        <f>GEW!$E$12+($F37-GEW!$E$12)*SUM(Fasering!$D$5:$D$11)</f>
        <v>2693.282030833333</v>
      </c>
      <c r="P37" s="125">
        <f t="shared" si="3"/>
        <v>0</v>
      </c>
      <c r="Q37" s="127">
        <f t="shared" si="4"/>
        <v>0</v>
      </c>
      <c r="R37" s="45">
        <f>$P37*SUM(Fasering!$D$5)</f>
        <v>0</v>
      </c>
      <c r="S37" s="45">
        <f>$P37*SUM(Fasering!$D$5:$D$6)</f>
        <v>0</v>
      </c>
      <c r="T37" s="45">
        <f>$P37*SUM(Fasering!$D$5:$D$7)</f>
        <v>0</v>
      </c>
      <c r="U37" s="45">
        <f>$P37*SUM(Fasering!$D$5:$D$8)</f>
        <v>0</v>
      </c>
      <c r="V37" s="45">
        <f>$P37*SUM(Fasering!$D$5:$D$9)</f>
        <v>0</v>
      </c>
      <c r="W37" s="45">
        <f>$P37*SUM(Fasering!$D$5:$D$10)</f>
        <v>0</v>
      </c>
      <c r="X37" s="55">
        <f>$P37*SUM(Fasering!$D$5:$D$11)</f>
        <v>0</v>
      </c>
      <c r="Y37" s="125">
        <f t="shared" si="5"/>
        <v>0</v>
      </c>
      <c r="Z37" s="127">
        <f t="shared" si="6"/>
        <v>0</v>
      </c>
      <c r="AA37" s="54">
        <f>$Y37*SUM(Fasering!$D$5)</f>
        <v>0</v>
      </c>
      <c r="AB37" s="45">
        <f>$Y37*SUM(Fasering!$D$5:$D$6)</f>
        <v>0</v>
      </c>
      <c r="AC37" s="45">
        <f>$Y37*SUM(Fasering!$D$5:$D$7)</f>
        <v>0</v>
      </c>
      <c r="AD37" s="45">
        <f>$Y37*SUM(Fasering!$D$5:$D$8)</f>
        <v>0</v>
      </c>
      <c r="AE37" s="45">
        <f>$Y37*SUM(Fasering!$D$5:$D$9)</f>
        <v>0</v>
      </c>
      <c r="AF37" s="45">
        <f>$Y37*SUM(Fasering!$D$5:$D$10)</f>
        <v>0</v>
      </c>
      <c r="AG37" s="55">
        <f>$Y37*SUM(Fasering!$D$5:$D$11)</f>
        <v>0</v>
      </c>
      <c r="AH37" s="5">
        <f>($AK$3+(I37+R37)*12*7.57%)*SUM(Fasering!$D$5)</f>
        <v>0</v>
      </c>
      <c r="AI37" s="9">
        <f>($AK$3+(J37+S37)*12*7.57%)*SUM(Fasering!$D$5:$D$6)</f>
        <v>508.01702257044929</v>
      </c>
      <c r="AJ37" s="9">
        <f>($AK$3+(K37+T37)*12*7.57%)*SUM(Fasering!$D$5:$D$7)</f>
        <v>849.2391133372447</v>
      </c>
      <c r="AK37" s="9">
        <f>($AK$3+(L37+U37)*12*7.57%)*SUM(Fasering!$D$5:$D$8)</f>
        <v>1226.7305844121577</v>
      </c>
      <c r="AL37" s="9">
        <f>($AK$3+(M37+V37)*12*7.57%)*SUM(Fasering!$D$5:$D$9)</f>
        <v>1640.4914357951893</v>
      </c>
      <c r="AM37" s="9">
        <f>($AK$3+(N37+W37)*12*7.57%)*SUM(Fasering!$D$5:$D$10)</f>
        <v>2089.4693188087967</v>
      </c>
      <c r="AN37" s="86">
        <f>($AK$3+(O37+X37)*12*7.57%)*SUM(Fasering!$D$5:$D$11)</f>
        <v>2575.6873968089999</v>
      </c>
      <c r="AO37" s="5">
        <f>($AK$3+(I37+AA37)*12*7.57%)*SUM(Fasering!$D$5)</f>
        <v>0</v>
      </c>
      <c r="AP37" s="9">
        <f>($AK$3+(J37+AB37)*12*7.57%)*SUM(Fasering!$D$5:$D$6)</f>
        <v>508.01702257044929</v>
      </c>
      <c r="AQ37" s="9">
        <f>($AK$3+(K37+AC37)*12*7.57%)*SUM(Fasering!$D$5:$D$7)</f>
        <v>849.2391133372447</v>
      </c>
      <c r="AR37" s="9">
        <f>($AK$3+(L37+AD37)*12*7.57%)*SUM(Fasering!$D$5:$D$8)</f>
        <v>1226.7305844121577</v>
      </c>
      <c r="AS37" s="9">
        <f>($AK$3+(M37+AE37)*12*7.57%)*SUM(Fasering!$D$5:$D$9)</f>
        <v>1640.4914357951893</v>
      </c>
      <c r="AT37" s="9">
        <f>($AK$3+(N37+AF37)*12*7.57%)*SUM(Fasering!$D$5:$D$10)</f>
        <v>2089.4693188087967</v>
      </c>
      <c r="AU37" s="86">
        <f>($AK$3+(O37+AG37)*12*7.57%)*SUM(Fasering!$D$5:$D$11)</f>
        <v>2575.6873968089999</v>
      </c>
    </row>
    <row r="38" spans="1:47" x14ac:dyDescent="0.3">
      <c r="A38" s="35"/>
      <c r="B38" s="128"/>
      <c r="C38" s="129"/>
      <c r="D38" s="128"/>
      <c r="E38" s="129"/>
      <c r="F38" s="128"/>
      <c r="G38" s="129"/>
      <c r="H38" s="46"/>
      <c r="I38" s="46"/>
      <c r="J38" s="46"/>
      <c r="K38" s="46"/>
      <c r="L38" s="46"/>
      <c r="M38" s="46"/>
      <c r="N38" s="46"/>
      <c r="O38" s="52"/>
      <c r="P38" s="128"/>
      <c r="Q38" s="129"/>
      <c r="R38" s="46"/>
      <c r="S38" s="46"/>
      <c r="T38" s="46"/>
      <c r="U38" s="46"/>
      <c r="V38" s="46"/>
      <c r="W38" s="46"/>
      <c r="X38" s="52"/>
      <c r="Y38" s="128"/>
      <c r="Z38" s="129"/>
      <c r="AA38" s="46"/>
      <c r="AB38" s="46"/>
      <c r="AC38" s="46"/>
      <c r="AD38" s="46"/>
      <c r="AE38" s="46"/>
      <c r="AF38" s="46"/>
      <c r="AG38" s="52"/>
      <c r="AH38" s="87"/>
      <c r="AI38" s="88"/>
      <c r="AJ38" s="88"/>
      <c r="AK38" s="88"/>
      <c r="AL38" s="88"/>
      <c r="AM38" s="88"/>
      <c r="AN38" s="89"/>
      <c r="AO38" s="87"/>
      <c r="AP38" s="88"/>
      <c r="AQ38" s="88"/>
      <c r="AR38" s="88"/>
      <c r="AS38" s="88"/>
      <c r="AT38" s="88"/>
      <c r="AU38" s="89"/>
    </row>
  </sheetData>
  <mergeCells count="166">
    <mergeCell ref="AH6:AN6"/>
    <mergeCell ref="AO6:AU6"/>
    <mergeCell ref="B6:E6"/>
    <mergeCell ref="P6:Q6"/>
    <mergeCell ref="Y6:Z6"/>
    <mergeCell ref="B7:C7"/>
    <mergeCell ref="D7:E7"/>
    <mergeCell ref="F7:G7"/>
    <mergeCell ref="P7:Q7"/>
    <mergeCell ref="Y7:Z7"/>
    <mergeCell ref="F6:G6"/>
    <mergeCell ref="R6:X6"/>
    <mergeCell ref="AA6:AG6"/>
    <mergeCell ref="H6:O6"/>
    <mergeCell ref="B10:C10"/>
    <mergeCell ref="D10:E10"/>
    <mergeCell ref="F10:G10"/>
    <mergeCell ref="P10:Q10"/>
    <mergeCell ref="Y10:Z10"/>
    <mergeCell ref="B9:C9"/>
    <mergeCell ref="D9:E9"/>
    <mergeCell ref="B8:C8"/>
    <mergeCell ref="D8:E8"/>
    <mergeCell ref="P8:Q8"/>
    <mergeCell ref="Y8:Z8"/>
    <mergeCell ref="F8:G8"/>
    <mergeCell ref="B12:C12"/>
    <mergeCell ref="D12:E12"/>
    <mergeCell ref="F12:G12"/>
    <mergeCell ref="P12:Q12"/>
    <mergeCell ref="Y12:Z12"/>
    <mergeCell ref="B11:C11"/>
    <mergeCell ref="D11:E11"/>
    <mergeCell ref="F11:G11"/>
    <mergeCell ref="P11:Q11"/>
    <mergeCell ref="Y11:Z11"/>
    <mergeCell ref="B14:C14"/>
    <mergeCell ref="D14:E14"/>
    <mergeCell ref="F14:G14"/>
    <mergeCell ref="P14:Q14"/>
    <mergeCell ref="Y14:Z14"/>
    <mergeCell ref="B13:C13"/>
    <mergeCell ref="D13:E13"/>
    <mergeCell ref="F13:G13"/>
    <mergeCell ref="P13:Q13"/>
    <mergeCell ref="Y13:Z13"/>
    <mergeCell ref="B16:C16"/>
    <mergeCell ref="D16:E16"/>
    <mergeCell ref="F16:G16"/>
    <mergeCell ref="P16:Q16"/>
    <mergeCell ref="Y16:Z16"/>
    <mergeCell ref="B15:C15"/>
    <mergeCell ref="D15:E15"/>
    <mergeCell ref="F15:G15"/>
    <mergeCell ref="P15:Q15"/>
    <mergeCell ref="Y15:Z15"/>
    <mergeCell ref="B18:C18"/>
    <mergeCell ref="D18:E18"/>
    <mergeCell ref="F18:G18"/>
    <mergeCell ref="P18:Q18"/>
    <mergeCell ref="Y18:Z18"/>
    <mergeCell ref="B17:C17"/>
    <mergeCell ref="D17:E17"/>
    <mergeCell ref="F17:G17"/>
    <mergeCell ref="P17:Q17"/>
    <mergeCell ref="Y17:Z17"/>
    <mergeCell ref="B20:C20"/>
    <mergeCell ref="D20:E20"/>
    <mergeCell ref="F20:G20"/>
    <mergeCell ref="P20:Q20"/>
    <mergeCell ref="Y20:Z20"/>
    <mergeCell ref="B19:C19"/>
    <mergeCell ref="D19:E19"/>
    <mergeCell ref="F19:G19"/>
    <mergeCell ref="P19:Q19"/>
    <mergeCell ref="Y19:Z19"/>
    <mergeCell ref="B22:C22"/>
    <mergeCell ref="D22:E22"/>
    <mergeCell ref="F22:G22"/>
    <mergeCell ref="P22:Q22"/>
    <mergeCell ref="Y22:Z22"/>
    <mergeCell ref="B21:C21"/>
    <mergeCell ref="D21:E21"/>
    <mergeCell ref="F21:G21"/>
    <mergeCell ref="P21:Q21"/>
    <mergeCell ref="Y21:Z21"/>
    <mergeCell ref="B24:C24"/>
    <mergeCell ref="D24:E24"/>
    <mergeCell ref="F24:G24"/>
    <mergeCell ref="P24:Q24"/>
    <mergeCell ref="Y24:Z24"/>
    <mergeCell ref="B23:C23"/>
    <mergeCell ref="D23:E23"/>
    <mergeCell ref="F23:G23"/>
    <mergeCell ref="P23:Q23"/>
    <mergeCell ref="Y23:Z23"/>
    <mergeCell ref="B26:C26"/>
    <mergeCell ref="D26:E26"/>
    <mergeCell ref="F26:G26"/>
    <mergeCell ref="P26:Q26"/>
    <mergeCell ref="Y26:Z26"/>
    <mergeCell ref="B25:C25"/>
    <mergeCell ref="D25:E25"/>
    <mergeCell ref="F25:G25"/>
    <mergeCell ref="P25:Q25"/>
    <mergeCell ref="Y25:Z25"/>
    <mergeCell ref="B28:C28"/>
    <mergeCell ref="D28:E28"/>
    <mergeCell ref="F28:G28"/>
    <mergeCell ref="P28:Q28"/>
    <mergeCell ref="Y28:Z28"/>
    <mergeCell ref="B27:C27"/>
    <mergeCell ref="D27:E27"/>
    <mergeCell ref="F27:G27"/>
    <mergeCell ref="P27:Q27"/>
    <mergeCell ref="Y27:Z27"/>
    <mergeCell ref="B30:C30"/>
    <mergeCell ref="D30:E30"/>
    <mergeCell ref="F30:G30"/>
    <mergeCell ref="P30:Q30"/>
    <mergeCell ref="Y30:Z30"/>
    <mergeCell ref="B29:C29"/>
    <mergeCell ref="D29:E29"/>
    <mergeCell ref="F29:G29"/>
    <mergeCell ref="P29:Q29"/>
    <mergeCell ref="Y29:Z29"/>
    <mergeCell ref="B32:C32"/>
    <mergeCell ref="D32:E32"/>
    <mergeCell ref="F32:G32"/>
    <mergeCell ref="P32:Q32"/>
    <mergeCell ref="Y32:Z32"/>
    <mergeCell ref="B31:C31"/>
    <mergeCell ref="D31:E31"/>
    <mergeCell ref="F31:G31"/>
    <mergeCell ref="P31:Q31"/>
    <mergeCell ref="Y31:Z31"/>
    <mergeCell ref="B34:C34"/>
    <mergeCell ref="D34:E34"/>
    <mergeCell ref="F34:G34"/>
    <mergeCell ref="P34:Q34"/>
    <mergeCell ref="Y34:Z34"/>
    <mergeCell ref="B33:C33"/>
    <mergeCell ref="D33:E33"/>
    <mergeCell ref="F33:G33"/>
    <mergeCell ref="P33:Q33"/>
    <mergeCell ref="Y33:Z33"/>
    <mergeCell ref="B38:C38"/>
    <mergeCell ref="D38:E38"/>
    <mergeCell ref="F38:G38"/>
    <mergeCell ref="P38:Q38"/>
    <mergeCell ref="Y38:Z38"/>
    <mergeCell ref="B37:C37"/>
    <mergeCell ref="D37:E37"/>
    <mergeCell ref="F37:G37"/>
    <mergeCell ref="P37:Q37"/>
    <mergeCell ref="Y37:Z37"/>
    <mergeCell ref="B36:C36"/>
    <mergeCell ref="D36:E36"/>
    <mergeCell ref="F36:G36"/>
    <mergeCell ref="P36:Q36"/>
    <mergeCell ref="Y36:Z36"/>
    <mergeCell ref="B35:C35"/>
    <mergeCell ref="D35:E35"/>
    <mergeCell ref="F35:G35"/>
    <mergeCell ref="P35:Q35"/>
    <mergeCell ref="Y35:Z3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colBreaks count="3" manualBreakCount="3">
    <brk id="15" max="1048575" man="1"/>
    <brk id="24" max="1048575" man="1"/>
    <brk id="33" max="1048575" man="1"/>
  </colBreaks>
  <ignoredErrors>
    <ignoredError sqref="I8:AU8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8"/>
  <sheetViews>
    <sheetView zoomScale="80" zoomScaleNormal="80" workbookViewId="0"/>
  </sheetViews>
  <sheetFormatPr defaultRowHeight="15" x14ac:dyDescent="0.3"/>
  <cols>
    <col min="1" max="1" width="3.25" style="23" bestFit="1" customWidth="1"/>
    <col min="2" max="3" width="7.75" style="23" customWidth="1"/>
    <col min="4" max="4" width="8.875" style="23" bestFit="1" customWidth="1"/>
    <col min="5" max="7" width="7.75" style="23" customWidth="1"/>
    <col min="8" max="15" width="11.375" style="23" customWidth="1"/>
    <col min="16" max="17" width="7.75" style="23" customWidth="1"/>
    <col min="18" max="24" width="11.375" style="23" customWidth="1"/>
    <col min="25" max="26" width="7.75" style="23" customWidth="1"/>
    <col min="27" max="33" width="11.375" style="23" customWidth="1"/>
    <col min="34" max="43" width="11.25" customWidth="1"/>
    <col min="44" max="45" width="11.25" style="23" customWidth="1"/>
    <col min="46" max="47" width="11.25" customWidth="1"/>
  </cols>
  <sheetData>
    <row r="1" spans="1:47" s="23" customFormat="1" ht="16.5" x14ac:dyDescent="0.3">
      <c r="A1" s="21" t="s">
        <v>50</v>
      </c>
      <c r="B1" s="21" t="s">
        <v>19</v>
      </c>
      <c r="C1" s="21" t="s">
        <v>51</v>
      </c>
      <c r="D1" s="21"/>
      <c r="E1" s="22"/>
      <c r="G1" s="56"/>
      <c r="H1" s="56"/>
      <c r="I1" s="56"/>
      <c r="L1" s="104">
        <f>D8</f>
        <v>42917</v>
      </c>
      <c r="O1" s="24" t="s">
        <v>52</v>
      </c>
    </row>
    <row r="2" spans="1:47" s="23" customFormat="1" ht="17.25" x14ac:dyDescent="0.35">
      <c r="A2" s="21"/>
      <c r="B2" s="21"/>
      <c r="C2" s="21"/>
      <c r="D2" s="21"/>
      <c r="E2"/>
      <c r="F2"/>
      <c r="G2"/>
      <c r="H2"/>
      <c r="I2"/>
      <c r="J2" s="58"/>
      <c r="V2" s="25"/>
      <c r="AH2" s="80" t="str">
        <f>'L4'!$AH$2</f>
        <v>Berekening eindejaarspremie 2015:</v>
      </c>
      <c r="AI2"/>
      <c r="AJ2"/>
      <c r="AK2"/>
      <c r="AL2"/>
    </row>
    <row r="3" spans="1:47" s="23" customFormat="1" ht="17.25" x14ac:dyDescent="0.35">
      <c r="A3" s="21"/>
      <c r="B3" s="21"/>
      <c r="C3" s="21"/>
      <c r="D3" s="21"/>
      <c r="E3"/>
      <c r="F3"/>
      <c r="G3"/>
      <c r="H3"/>
      <c r="I3"/>
      <c r="J3" s="58"/>
      <c r="N3" s="23" t="s">
        <v>21</v>
      </c>
      <c r="O3" s="71">
        <f>'L4'!O3</f>
        <v>1.3194999999999999</v>
      </c>
      <c r="V3" s="25"/>
      <c r="AH3" s="81" t="s">
        <v>94</v>
      </c>
      <c r="AI3"/>
      <c r="AK3" s="82">
        <f>'L4'!$AK$3</f>
        <v>129.11000000000001</v>
      </c>
      <c r="AL3"/>
    </row>
    <row r="4" spans="1:47" s="23" customFormat="1" ht="17.25" x14ac:dyDescent="0.35">
      <c r="A4" s="21"/>
      <c r="B4" s="21"/>
      <c r="C4" s="21"/>
      <c r="D4" s="21"/>
      <c r="E4"/>
      <c r="F4"/>
      <c r="G4"/>
      <c r="H4"/>
      <c r="I4"/>
      <c r="J4" s="58"/>
      <c r="V4" s="25"/>
      <c r="AH4" s="81" t="s">
        <v>49</v>
      </c>
      <c r="AI4"/>
      <c r="AJ4"/>
      <c r="AK4"/>
      <c r="AL4"/>
    </row>
    <row r="6" spans="1:47" x14ac:dyDescent="0.3">
      <c r="A6" s="28"/>
      <c r="B6" s="134" t="s">
        <v>22</v>
      </c>
      <c r="C6" s="149"/>
      <c r="D6" s="149"/>
      <c r="E6" s="135"/>
      <c r="F6" s="134" t="s">
        <v>23</v>
      </c>
      <c r="G6" s="135"/>
      <c r="H6" s="146" t="s">
        <v>38</v>
      </c>
      <c r="I6" s="147"/>
      <c r="J6" s="147"/>
      <c r="K6" s="147"/>
      <c r="L6" s="147"/>
      <c r="M6" s="147"/>
      <c r="N6" s="147"/>
      <c r="O6" s="148"/>
      <c r="P6" s="134" t="s">
        <v>24</v>
      </c>
      <c r="Q6" s="137"/>
      <c r="R6" s="146" t="s">
        <v>39</v>
      </c>
      <c r="S6" s="147"/>
      <c r="T6" s="147"/>
      <c r="U6" s="147"/>
      <c r="V6" s="147"/>
      <c r="W6" s="147"/>
      <c r="X6" s="148"/>
      <c r="Y6" s="134" t="s">
        <v>25</v>
      </c>
      <c r="Z6" s="135"/>
      <c r="AA6" s="146" t="s">
        <v>40</v>
      </c>
      <c r="AB6" s="147"/>
      <c r="AC6" s="147"/>
      <c r="AD6" s="147"/>
      <c r="AE6" s="147"/>
      <c r="AF6" s="147"/>
      <c r="AG6" s="148"/>
      <c r="AH6" s="146" t="s">
        <v>101</v>
      </c>
      <c r="AI6" s="147"/>
      <c r="AJ6" s="147"/>
      <c r="AK6" s="147"/>
      <c r="AL6" s="147"/>
      <c r="AM6" s="147"/>
      <c r="AN6" s="148"/>
      <c r="AO6" s="146" t="s">
        <v>102</v>
      </c>
      <c r="AP6" s="147"/>
      <c r="AQ6" s="147"/>
      <c r="AR6" s="147"/>
      <c r="AS6" s="147"/>
      <c r="AT6" s="147"/>
      <c r="AU6" s="148"/>
    </row>
    <row r="7" spans="1:47" x14ac:dyDescent="0.3">
      <c r="A7" s="32"/>
      <c r="B7" s="150">
        <v>1</v>
      </c>
      <c r="C7" s="151"/>
      <c r="D7" s="150"/>
      <c r="E7" s="151"/>
      <c r="F7" s="150"/>
      <c r="G7" s="151"/>
      <c r="H7" s="43" t="s">
        <v>107</v>
      </c>
      <c r="I7" s="43" t="s">
        <v>108</v>
      </c>
      <c r="J7" s="43" t="s">
        <v>32</v>
      </c>
      <c r="K7" s="43" t="s">
        <v>33</v>
      </c>
      <c r="L7" s="43" t="s">
        <v>34</v>
      </c>
      <c r="M7" s="43" t="s">
        <v>35</v>
      </c>
      <c r="N7" s="43" t="s">
        <v>36</v>
      </c>
      <c r="O7" s="79" t="s">
        <v>37</v>
      </c>
      <c r="P7" s="150"/>
      <c r="Q7" s="151"/>
      <c r="R7" s="43" t="s">
        <v>109</v>
      </c>
      <c r="S7" s="43" t="s">
        <v>32</v>
      </c>
      <c r="T7" s="43" t="s">
        <v>33</v>
      </c>
      <c r="U7" s="43" t="s">
        <v>34</v>
      </c>
      <c r="V7" s="43" t="s">
        <v>35</v>
      </c>
      <c r="W7" s="43" t="s">
        <v>36</v>
      </c>
      <c r="X7" s="79" t="s">
        <v>37</v>
      </c>
      <c r="Y7" s="152" t="s">
        <v>27</v>
      </c>
      <c r="Z7" s="151"/>
      <c r="AA7" s="43" t="s">
        <v>109</v>
      </c>
      <c r="AB7" s="43" t="s">
        <v>32</v>
      </c>
      <c r="AC7" s="43" t="s">
        <v>33</v>
      </c>
      <c r="AD7" s="43" t="s">
        <v>34</v>
      </c>
      <c r="AE7" s="43" t="s">
        <v>35</v>
      </c>
      <c r="AF7" s="43" t="s">
        <v>36</v>
      </c>
      <c r="AG7" s="79" t="s">
        <v>37</v>
      </c>
      <c r="AH7" s="43" t="s">
        <v>109</v>
      </c>
      <c r="AI7" s="43" t="s">
        <v>32</v>
      </c>
      <c r="AJ7" s="43" t="s">
        <v>33</v>
      </c>
      <c r="AK7" s="43" t="s">
        <v>34</v>
      </c>
      <c r="AL7" s="43" t="s">
        <v>35</v>
      </c>
      <c r="AM7" s="43" t="s">
        <v>36</v>
      </c>
      <c r="AN7" s="103" t="s">
        <v>37</v>
      </c>
      <c r="AO7" s="43" t="s">
        <v>109</v>
      </c>
      <c r="AP7" s="43" t="s">
        <v>32</v>
      </c>
      <c r="AQ7" s="43" t="s">
        <v>33</v>
      </c>
      <c r="AR7" s="43" t="s">
        <v>34</v>
      </c>
      <c r="AS7" s="43" t="s">
        <v>35</v>
      </c>
      <c r="AT7" s="43" t="s">
        <v>36</v>
      </c>
      <c r="AU7" s="103" t="s">
        <v>37</v>
      </c>
    </row>
    <row r="8" spans="1:47" x14ac:dyDescent="0.3">
      <c r="A8" s="32"/>
      <c r="B8" s="138" t="s">
        <v>30</v>
      </c>
      <c r="C8" s="139"/>
      <c r="D8" s="144">
        <f>'L4'!$D$8</f>
        <v>42917</v>
      </c>
      <c r="E8" s="143"/>
      <c r="F8" s="144">
        <f>D8</f>
        <v>42917</v>
      </c>
      <c r="G8" s="145"/>
      <c r="H8" s="47"/>
      <c r="I8" s="47" t="s">
        <v>103</v>
      </c>
      <c r="J8" s="47" t="s">
        <v>104</v>
      </c>
      <c r="K8" s="47" t="s">
        <v>105</v>
      </c>
      <c r="L8" s="47" t="s">
        <v>105</v>
      </c>
      <c r="M8" s="47" t="s">
        <v>105</v>
      </c>
      <c r="N8" s="47" t="s">
        <v>106</v>
      </c>
      <c r="O8" s="53" t="s">
        <v>105</v>
      </c>
      <c r="P8" s="142"/>
      <c r="Q8" s="143"/>
      <c r="R8" s="47" t="s">
        <v>103</v>
      </c>
      <c r="S8" s="47" t="s">
        <v>104</v>
      </c>
      <c r="T8" s="47" t="s">
        <v>105</v>
      </c>
      <c r="U8" s="47" t="s">
        <v>105</v>
      </c>
      <c r="V8" s="47" t="s">
        <v>105</v>
      </c>
      <c r="W8" s="47" t="s">
        <v>106</v>
      </c>
      <c r="X8" s="53" t="s">
        <v>105</v>
      </c>
      <c r="Y8" s="142"/>
      <c r="Z8" s="143"/>
      <c r="AA8" s="47" t="s">
        <v>103</v>
      </c>
      <c r="AB8" s="47" t="s">
        <v>104</v>
      </c>
      <c r="AC8" s="47" t="s">
        <v>105</v>
      </c>
      <c r="AD8" s="47" t="s">
        <v>105</v>
      </c>
      <c r="AE8" s="47" t="s">
        <v>105</v>
      </c>
      <c r="AF8" s="47" t="s">
        <v>106</v>
      </c>
      <c r="AG8" s="53" t="s">
        <v>105</v>
      </c>
      <c r="AH8" s="47" t="s">
        <v>103</v>
      </c>
      <c r="AI8" s="47" t="s">
        <v>104</v>
      </c>
      <c r="AJ8" s="47" t="s">
        <v>105</v>
      </c>
      <c r="AK8" s="47" t="s">
        <v>105</v>
      </c>
      <c r="AL8" s="47" t="s">
        <v>105</v>
      </c>
      <c r="AM8" s="47" t="s">
        <v>106</v>
      </c>
      <c r="AN8" s="53" t="s">
        <v>105</v>
      </c>
      <c r="AO8" s="47" t="s">
        <v>103</v>
      </c>
      <c r="AP8" s="47" t="s">
        <v>104</v>
      </c>
      <c r="AQ8" s="47" t="s">
        <v>105</v>
      </c>
      <c r="AR8" s="47" t="s">
        <v>105</v>
      </c>
      <c r="AS8" s="47" t="s">
        <v>105</v>
      </c>
      <c r="AT8" s="47" t="s">
        <v>106</v>
      </c>
      <c r="AU8" s="53" t="s">
        <v>105</v>
      </c>
    </row>
    <row r="9" spans="1:47" x14ac:dyDescent="0.3">
      <c r="A9" s="32"/>
      <c r="B9" s="134"/>
      <c r="C9" s="135"/>
      <c r="D9" s="136"/>
      <c r="E9" s="137"/>
      <c r="F9" s="59" t="s">
        <v>44</v>
      </c>
      <c r="G9" s="60"/>
      <c r="H9" s="64"/>
      <c r="I9" s="64"/>
      <c r="J9" s="64"/>
      <c r="K9" s="64"/>
      <c r="L9" s="65"/>
      <c r="M9" s="65"/>
      <c r="N9" s="65"/>
      <c r="O9" s="62"/>
      <c r="P9" s="61"/>
      <c r="Q9" s="62"/>
      <c r="R9" s="44"/>
      <c r="S9" s="44"/>
      <c r="T9" s="44"/>
      <c r="U9" s="44"/>
      <c r="V9" s="44"/>
      <c r="W9" s="44"/>
      <c r="X9" s="78"/>
      <c r="Y9" s="61"/>
      <c r="Z9" s="62"/>
      <c r="AA9" s="77"/>
      <c r="AB9" s="44"/>
      <c r="AC9" s="44"/>
      <c r="AD9" s="44"/>
      <c r="AE9" s="44"/>
      <c r="AF9" s="44"/>
      <c r="AG9" s="78"/>
      <c r="AH9" s="83"/>
      <c r="AI9" s="84"/>
      <c r="AJ9" s="84"/>
      <c r="AK9" s="84"/>
      <c r="AL9" s="84"/>
      <c r="AM9" s="84"/>
      <c r="AN9" s="85"/>
      <c r="AO9" s="83"/>
      <c r="AP9" s="84"/>
      <c r="AQ9" s="84"/>
      <c r="AR9" s="84"/>
      <c r="AS9" s="84"/>
      <c r="AT9" s="84"/>
      <c r="AU9" s="85"/>
    </row>
    <row r="10" spans="1:47" x14ac:dyDescent="0.3">
      <c r="A10" s="32">
        <v>0</v>
      </c>
      <c r="B10" s="125">
        <v>15682.44</v>
      </c>
      <c r="C10" s="126"/>
      <c r="D10" s="125">
        <f t="shared" ref="D10:D37" si="0">B10*$O$3</f>
        <v>20692.979579999999</v>
      </c>
      <c r="E10" s="127">
        <f t="shared" ref="E10:E37" si="1">D10/40.3399</f>
        <v>512.96556461468663</v>
      </c>
      <c r="F10" s="132">
        <f t="shared" ref="F10:F37" si="2">B10/12*$O$3</f>
        <v>1724.4149649999999</v>
      </c>
      <c r="G10" s="133"/>
      <c r="H10" s="63">
        <f>'L4'!$H$10</f>
        <v>1674.41</v>
      </c>
      <c r="I10" s="63">
        <f>GEW!$E$12</f>
        <v>1786.2247433333332</v>
      </c>
      <c r="J10" s="63">
        <f>GEW!$E$12</f>
        <v>1786.2247433333332</v>
      </c>
      <c r="K10" s="63">
        <f>GEW!$E$12</f>
        <v>1786.2247433333332</v>
      </c>
      <c r="L10" s="63">
        <f>GEW!$E$12</f>
        <v>1786.2247433333332</v>
      </c>
      <c r="M10" s="63">
        <f>GEW!$E$12</f>
        <v>1786.2247433333332</v>
      </c>
      <c r="N10" s="63">
        <f>GEW!$E$12</f>
        <v>1786.2247433333332</v>
      </c>
      <c r="O10" s="76">
        <f>GEW!$E$12</f>
        <v>1786.2247433333332</v>
      </c>
      <c r="P10" s="130">
        <f t="shared" ref="P10:P37" si="3">((B10&lt;19968.2)*913.03+(B10&gt;19968.2)*(B10&lt;20424.71)*(20424.71-B10+456.51)+(B10&gt;20424.71)*(B10&lt;22659.62)*456.51+(B10&gt;22659.62)*(B10&lt;23116.13)*(23116.13-B10))/12*$O$3</f>
        <v>100.39525708333332</v>
      </c>
      <c r="Q10" s="131">
        <f t="shared" ref="Q10:Q37" si="4">P10/40.3399</f>
        <v>2.4887334148903024</v>
      </c>
      <c r="R10" s="45">
        <f>$P10*SUM(Fasering!$D$5)</f>
        <v>0</v>
      </c>
      <c r="S10" s="45">
        <f>$P10*SUM(Fasering!$D$5:$D$6)</f>
        <v>25.958568383796269</v>
      </c>
      <c r="T10" s="45">
        <f>$P10*SUM(Fasering!$D$5:$D$7)</f>
        <v>40.852602516940827</v>
      </c>
      <c r="U10" s="45">
        <f>$P10*SUM(Fasering!$D$5:$D$8)</f>
        <v>55.746636650085385</v>
      </c>
      <c r="V10" s="45">
        <f>$P10*SUM(Fasering!$D$5:$D$9)</f>
        <v>70.64067078322995</v>
      </c>
      <c r="W10" s="45">
        <f>$P10*SUM(Fasering!$D$5:$D$10)</f>
        <v>85.501222950188776</v>
      </c>
      <c r="X10" s="75">
        <f>$P10*SUM(Fasering!$D$5:$D$11)</f>
        <v>100.39525708333332</v>
      </c>
      <c r="Y10" s="130">
        <f t="shared" ref="Y10:Y37" si="5">((B10&lt;19968.2)*456.51+(B10&gt;19968.2)*(B10&lt;20196.46)*(20196.46-B10+228.26)+(B10&gt;20196.46)*(B10&lt;22659.62)*228.26+(B10&gt;22659.62)*(B10&lt;22887.88)*(22887.88-B10))/12*$O$3</f>
        <v>50.197078749999989</v>
      </c>
      <c r="Z10" s="131">
        <f t="shared" ref="Z10:Z37" si="6">Y10/40.3399</f>
        <v>1.2443530784657371</v>
      </c>
      <c r="AA10" s="74">
        <f>$Y10*SUM(Fasering!$D$5)</f>
        <v>0</v>
      </c>
      <c r="AB10" s="45">
        <f>$Y10*SUM(Fasering!$D$5:$D$6)</f>
        <v>12.979142035734679</v>
      </c>
      <c r="AC10" s="45">
        <f>$Y10*SUM(Fasering!$D$5:$D$7)</f>
        <v>20.426077538535051</v>
      </c>
      <c r="AD10" s="45">
        <f>$Y10*SUM(Fasering!$D$5:$D$8)</f>
        <v>27.873013041335419</v>
      </c>
      <c r="AE10" s="45">
        <f>$Y10*SUM(Fasering!$D$5:$D$9)</f>
        <v>35.319948544135791</v>
      </c>
      <c r="AF10" s="45">
        <f>$Y10*SUM(Fasering!$D$5:$D$10)</f>
        <v>42.750143247199624</v>
      </c>
      <c r="AG10" s="75">
        <f>$Y10*SUM(Fasering!$D$5:$D$11)</f>
        <v>50.197078749999989</v>
      </c>
      <c r="AH10" s="5">
        <f>($AK$3+(I10+R10)*12*7.57%)*SUM(Fasering!$D$5)</f>
        <v>0</v>
      </c>
      <c r="AI10" s="9">
        <f>($AK$3+(J10+S10)*12*7.57%)*SUM(Fasering!$D$5:$D$6)</f>
        <v>459.02743048889994</v>
      </c>
      <c r="AJ10" s="9">
        <f>($AK$3+(K10+T10)*12*7.57%)*SUM(Fasering!$D$5:$D$7)</f>
        <v>727.90531162953266</v>
      </c>
      <c r="AK10" s="9">
        <f>($AK$3+(L10+U10)*12*7.57%)*SUM(Fasering!$D$5:$D$8)</f>
        <v>1000.797574012085</v>
      </c>
      <c r="AL10" s="9">
        <f>($AK$3+(M10+V10)*12*7.57%)*SUM(Fasering!$D$5:$D$9)</f>
        <v>1277.7042176365574</v>
      </c>
      <c r="AM10" s="9">
        <f>($AK$3+(N10+W10)*12*7.57%)*SUM(Fasering!$D$5:$D$10)</f>
        <v>1557.9892266470492</v>
      </c>
      <c r="AN10" s="86">
        <f>($AK$3+(O10+X10)*12*7.57%)*SUM(Fasering!$D$5:$D$11)</f>
        <v>1842.9156083784997</v>
      </c>
      <c r="AO10" s="5">
        <f>($AK$3+(I10+AA10)*12*7.57%)*SUM(Fasering!$D$5)</f>
        <v>0</v>
      </c>
      <c r="AP10" s="9">
        <f>($AK$3+(J10+AB10)*12*7.57%)*SUM(Fasering!$D$5:$D$6)</f>
        <v>455.97883245520217</v>
      </c>
      <c r="AQ10" s="9">
        <f>($AK$3+(K10+AC10)*12*7.57%)*SUM(Fasering!$D$5:$D$7)</f>
        <v>720.35476928797857</v>
      </c>
      <c r="AR10" s="9">
        <f>($AK$3+(L10+AD10)*12*7.57%)*SUM(Fasering!$D$5:$D$8)</f>
        <v>986.73787475787378</v>
      </c>
      <c r="AS10" s="9">
        <f>($AK$3+(M10+AE10)*12*7.57%)*SUM(Fasering!$D$5:$D$9)</f>
        <v>1255.1281488648881</v>
      </c>
      <c r="AT10" s="9">
        <f>($AK$3+(N10+AF10)*12*7.57%)*SUM(Fasering!$D$5:$D$10)</f>
        <v>1524.9154839382584</v>
      </c>
      <c r="AU10" s="86">
        <f>($AK$3+(O10+AG10)*12*7.57%)*SUM(Fasering!$D$5:$D$11)</f>
        <v>1797.3155831804997</v>
      </c>
    </row>
    <row r="11" spans="1:47" x14ac:dyDescent="0.3">
      <c r="A11" s="32">
        <f t="shared" ref="A11:A37" si="7">+A10+1</f>
        <v>1</v>
      </c>
      <c r="B11" s="125">
        <v>16325.8</v>
      </c>
      <c r="C11" s="126"/>
      <c r="D11" s="125">
        <f t="shared" si="0"/>
        <v>21541.893099999998</v>
      </c>
      <c r="E11" s="127">
        <f t="shared" si="1"/>
        <v>534.00958108473242</v>
      </c>
      <c r="F11" s="130">
        <f t="shared" si="2"/>
        <v>1795.1577583333333</v>
      </c>
      <c r="G11" s="131">
        <f t="shared" ref="G11:G37" si="8">F11/40.3399</f>
        <v>44.500798423727709</v>
      </c>
      <c r="H11" s="63">
        <f>'L4'!$H$10</f>
        <v>1674.41</v>
      </c>
      <c r="I11" s="63">
        <f>GEW!$E$12+($F11-GEW!$E$12)*SUM(Fasering!$D$5)</f>
        <v>1786.2247433333332</v>
      </c>
      <c r="J11" s="63">
        <f>GEW!$E$12+($F11-GEW!$E$12)*SUM(Fasering!$D$5:$D$6)</f>
        <v>1788.534496677144</v>
      </c>
      <c r="K11" s="63">
        <f>GEW!$E$12+($F11-GEW!$E$12)*SUM(Fasering!$D$5:$D$7)</f>
        <v>1789.8597448431153</v>
      </c>
      <c r="L11" s="63">
        <f>GEW!$E$12+($F11-GEW!$E$12)*SUM(Fasering!$D$5:$D$8)</f>
        <v>1791.1849930090864</v>
      </c>
      <c r="M11" s="63">
        <f>GEW!$E$12+($F11-GEW!$E$12)*SUM(Fasering!$D$5:$D$9)</f>
        <v>1792.5102411750577</v>
      </c>
      <c r="N11" s="63">
        <f>GEW!$E$12+($F11-GEW!$E$12)*SUM(Fasering!$D$5:$D$10)</f>
        <v>1793.832510167362</v>
      </c>
      <c r="O11" s="76">
        <f>GEW!$E$12+($F11-GEW!$E$12)*SUM(Fasering!$D$5:$D$11)</f>
        <v>1795.1577583333333</v>
      </c>
      <c r="P11" s="130">
        <f t="shared" si="3"/>
        <v>100.39525708333332</v>
      </c>
      <c r="Q11" s="131">
        <f t="shared" si="4"/>
        <v>2.4887334148903024</v>
      </c>
      <c r="R11" s="45">
        <f>$P11*SUM(Fasering!$D$5)</f>
        <v>0</v>
      </c>
      <c r="S11" s="45">
        <f>$P11*SUM(Fasering!$D$5:$D$6)</f>
        <v>25.958568383796269</v>
      </c>
      <c r="T11" s="45">
        <f>$P11*SUM(Fasering!$D$5:$D$7)</f>
        <v>40.852602516940827</v>
      </c>
      <c r="U11" s="45">
        <f>$P11*SUM(Fasering!$D$5:$D$8)</f>
        <v>55.746636650085385</v>
      </c>
      <c r="V11" s="45">
        <f>$P11*SUM(Fasering!$D$5:$D$9)</f>
        <v>70.64067078322995</v>
      </c>
      <c r="W11" s="45">
        <f>$P11*SUM(Fasering!$D$5:$D$10)</f>
        <v>85.501222950188776</v>
      </c>
      <c r="X11" s="75">
        <f>$P11*SUM(Fasering!$D$5:$D$11)</f>
        <v>100.39525708333332</v>
      </c>
      <c r="Y11" s="130">
        <f t="shared" si="5"/>
        <v>50.197078749999989</v>
      </c>
      <c r="Z11" s="131">
        <f t="shared" si="6"/>
        <v>1.2443530784657371</v>
      </c>
      <c r="AA11" s="74">
        <f>$Y11*SUM(Fasering!$D$5)</f>
        <v>0</v>
      </c>
      <c r="AB11" s="45">
        <f>$Y11*SUM(Fasering!$D$5:$D$6)</f>
        <v>12.979142035734679</v>
      </c>
      <c r="AC11" s="45">
        <f>$Y11*SUM(Fasering!$D$5:$D$7)</f>
        <v>20.426077538535051</v>
      </c>
      <c r="AD11" s="45">
        <f>$Y11*SUM(Fasering!$D$5:$D$8)</f>
        <v>27.873013041335419</v>
      </c>
      <c r="AE11" s="45">
        <f>$Y11*SUM(Fasering!$D$5:$D$9)</f>
        <v>35.319948544135791</v>
      </c>
      <c r="AF11" s="45">
        <f>$Y11*SUM(Fasering!$D$5:$D$10)</f>
        <v>42.750143247199624</v>
      </c>
      <c r="AG11" s="75">
        <f>$Y11*SUM(Fasering!$D$5:$D$11)</f>
        <v>50.197078749999989</v>
      </c>
      <c r="AH11" s="5">
        <f>($AK$3+(I11+R11)*12*7.57%)*SUM(Fasering!$D$5)</f>
        <v>0</v>
      </c>
      <c r="AI11" s="9">
        <f>($AK$3+(J11+S11)*12*7.57%)*SUM(Fasering!$D$5:$D$6)</f>
        <v>459.56994364113342</v>
      </c>
      <c r="AJ11" s="9">
        <f>($AK$3+(K11+T11)*12*7.57%)*SUM(Fasering!$D$5:$D$7)</f>
        <v>729.24896811737074</v>
      </c>
      <c r="AK11" s="9">
        <f>($AK$3+(L11+U11)*12*7.57%)*SUM(Fasering!$D$5:$D$8)</f>
        <v>1003.2995672816288</v>
      </c>
      <c r="AL11" s="9">
        <f>($AK$3+(M11+V11)*12*7.57%)*SUM(Fasering!$D$5:$D$9)</f>
        <v>1281.7217411339077</v>
      </c>
      <c r="AM11" s="9">
        <f>($AK$3+(N11+W11)*12*7.57%)*SUM(Fasering!$D$5:$D$10)</f>
        <v>1563.8748633281632</v>
      </c>
      <c r="AN11" s="86">
        <f>($AK$3+(O11+X11)*12*7.57%)*SUM(Fasering!$D$5:$D$11)</f>
        <v>1851.0303592045002</v>
      </c>
      <c r="AO11" s="5">
        <f>($AK$3+(I11+AA11)*12*7.57%)*SUM(Fasering!$D$5)</f>
        <v>0</v>
      </c>
      <c r="AP11" s="9">
        <f>($AK$3+(J11+AB11)*12*7.57%)*SUM(Fasering!$D$5:$D$6)</f>
        <v>456.52134560743571</v>
      </c>
      <c r="AQ11" s="9">
        <f>($AK$3+(K11+AC11)*12*7.57%)*SUM(Fasering!$D$5:$D$7)</f>
        <v>721.69842577581676</v>
      </c>
      <c r="AR11" s="9">
        <f>($AK$3+(L11+AD11)*12*7.57%)*SUM(Fasering!$D$5:$D$8)</f>
        <v>989.23986802741751</v>
      </c>
      <c r="AS11" s="9">
        <f>($AK$3+(M11+AE11)*12*7.57%)*SUM(Fasering!$D$5:$D$9)</f>
        <v>1259.1456723622387</v>
      </c>
      <c r="AT11" s="9">
        <f>($AK$3+(N11+AF11)*12*7.57%)*SUM(Fasering!$D$5:$D$10)</f>
        <v>1530.8011206193723</v>
      </c>
      <c r="AU11" s="86">
        <f>($AK$3+(O11+AG11)*12*7.57%)*SUM(Fasering!$D$5:$D$11)</f>
        <v>1805.4303340064998</v>
      </c>
    </row>
    <row r="12" spans="1:47" x14ac:dyDescent="0.3">
      <c r="A12" s="32">
        <f t="shared" si="7"/>
        <v>2</v>
      </c>
      <c r="B12" s="125">
        <v>16969.169999999998</v>
      </c>
      <c r="C12" s="126"/>
      <c r="D12" s="125">
        <f t="shared" si="0"/>
        <v>22390.819814999995</v>
      </c>
      <c r="E12" s="127">
        <f t="shared" si="1"/>
        <v>555.0539246502841</v>
      </c>
      <c r="F12" s="130">
        <f t="shared" si="2"/>
        <v>1865.9016512499998</v>
      </c>
      <c r="G12" s="131">
        <f t="shared" si="8"/>
        <v>46.254493720857013</v>
      </c>
      <c r="H12" s="63">
        <f>'L4'!$H$10</f>
        <v>1674.41</v>
      </c>
      <c r="I12" s="63">
        <f>GEW!$E$12+($F12-GEW!$E$12)*SUM(Fasering!$D$5)</f>
        <v>1786.2247433333332</v>
      </c>
      <c r="J12" s="63">
        <f>GEW!$E$12+($F12-GEW!$E$12)*SUM(Fasering!$D$5:$D$6)</f>
        <v>1806.8262988535053</v>
      </c>
      <c r="K12" s="63">
        <f>GEW!$E$12+($F12-GEW!$E$12)*SUM(Fasering!$D$5:$D$7)</f>
        <v>1818.6466838060455</v>
      </c>
      <c r="L12" s="63">
        <f>GEW!$E$12+($F12-GEW!$E$12)*SUM(Fasering!$D$5:$D$8)</f>
        <v>1830.4670687585858</v>
      </c>
      <c r="M12" s="63">
        <f>GEW!$E$12+($F12-GEW!$E$12)*SUM(Fasering!$D$5:$D$9)</f>
        <v>1842.2874537111261</v>
      </c>
      <c r="N12" s="63">
        <f>GEW!$E$12+($F12-GEW!$E$12)*SUM(Fasering!$D$5:$D$10)</f>
        <v>1854.0812662974595</v>
      </c>
      <c r="O12" s="76">
        <f>GEW!$E$12+($F12-GEW!$E$12)*SUM(Fasering!$D$5:$D$11)</f>
        <v>1865.9016512499998</v>
      </c>
      <c r="P12" s="130">
        <f t="shared" si="3"/>
        <v>100.39525708333332</v>
      </c>
      <c r="Q12" s="131">
        <f t="shared" si="4"/>
        <v>2.4887334148903024</v>
      </c>
      <c r="R12" s="45">
        <f>$P12*SUM(Fasering!$D$5)</f>
        <v>0</v>
      </c>
      <c r="S12" s="45">
        <f>$P12*SUM(Fasering!$D$5:$D$6)</f>
        <v>25.958568383796269</v>
      </c>
      <c r="T12" s="45">
        <f>$P12*SUM(Fasering!$D$5:$D$7)</f>
        <v>40.852602516940827</v>
      </c>
      <c r="U12" s="45">
        <f>$P12*SUM(Fasering!$D$5:$D$8)</f>
        <v>55.746636650085385</v>
      </c>
      <c r="V12" s="45">
        <f>$P12*SUM(Fasering!$D$5:$D$9)</f>
        <v>70.64067078322995</v>
      </c>
      <c r="W12" s="45">
        <f>$P12*SUM(Fasering!$D$5:$D$10)</f>
        <v>85.501222950188776</v>
      </c>
      <c r="X12" s="75">
        <f>$P12*SUM(Fasering!$D$5:$D$11)</f>
        <v>100.39525708333332</v>
      </c>
      <c r="Y12" s="130">
        <f t="shared" si="5"/>
        <v>50.197078749999989</v>
      </c>
      <c r="Z12" s="131">
        <f t="shared" si="6"/>
        <v>1.2443530784657371</v>
      </c>
      <c r="AA12" s="74">
        <f>$Y12*SUM(Fasering!$D$5)</f>
        <v>0</v>
      </c>
      <c r="AB12" s="45">
        <f>$Y12*SUM(Fasering!$D$5:$D$6)</f>
        <v>12.979142035734679</v>
      </c>
      <c r="AC12" s="45">
        <f>$Y12*SUM(Fasering!$D$5:$D$7)</f>
        <v>20.426077538535051</v>
      </c>
      <c r="AD12" s="45">
        <f>$Y12*SUM(Fasering!$D$5:$D$8)</f>
        <v>27.873013041335419</v>
      </c>
      <c r="AE12" s="45">
        <f>$Y12*SUM(Fasering!$D$5:$D$9)</f>
        <v>35.319948544135791</v>
      </c>
      <c r="AF12" s="45">
        <f>$Y12*SUM(Fasering!$D$5:$D$10)</f>
        <v>42.750143247199624</v>
      </c>
      <c r="AG12" s="75">
        <f>$Y12*SUM(Fasering!$D$5:$D$11)</f>
        <v>50.197078749999989</v>
      </c>
      <c r="AH12" s="5">
        <f>($AK$3+(I12+R12)*12*7.57%)*SUM(Fasering!$D$5)</f>
        <v>0</v>
      </c>
      <c r="AI12" s="9">
        <f>($AK$3+(J12+S12)*12*7.57%)*SUM(Fasering!$D$5:$D$6)</f>
        <v>463.86630856915434</v>
      </c>
      <c r="AJ12" s="9">
        <f>($AK$3+(K12+T12)*12*7.57%)*SUM(Fasering!$D$5:$D$7)</f>
        <v>739.88988730226004</v>
      </c>
      <c r="AK12" s="9">
        <f>($AK$3+(L12+U12)*12*7.57%)*SUM(Fasering!$D$5:$D$8)</f>
        <v>1023.1137894606832</v>
      </c>
      <c r="AL12" s="9">
        <f>($AK$3+(M12+V12)*12*7.57%)*SUM(Fasering!$D$5:$D$9)</f>
        <v>1313.5380150444237</v>
      </c>
      <c r="AM12" s="9">
        <f>($AK$3+(N12+W12)*12*7.57%)*SUM(Fasering!$D$5:$D$10)</f>
        <v>1610.4854255084729</v>
      </c>
      <c r="AN12" s="86">
        <f>($AK$3+(O12+X12)*12*7.57%)*SUM(Fasering!$D$5:$D$11)</f>
        <v>1915.29411153</v>
      </c>
      <c r="AO12" s="5">
        <f>($AK$3+(I12+AA12)*12*7.57%)*SUM(Fasering!$D$5)</f>
        <v>0</v>
      </c>
      <c r="AP12" s="9">
        <f>($AK$3+(J12+AB12)*12*7.57%)*SUM(Fasering!$D$5:$D$6)</f>
        <v>460.81771053545657</v>
      </c>
      <c r="AQ12" s="9">
        <f>($AK$3+(K12+AC12)*12*7.57%)*SUM(Fasering!$D$5:$D$7)</f>
        <v>732.33934496070594</v>
      </c>
      <c r="AR12" s="9">
        <f>($AK$3+(L12+AD12)*12*7.57%)*SUM(Fasering!$D$5:$D$8)</f>
        <v>1009.0540902064719</v>
      </c>
      <c r="AS12" s="9">
        <f>($AK$3+(M12+AE12)*12*7.57%)*SUM(Fasering!$D$5:$D$9)</f>
        <v>1290.9619462727544</v>
      </c>
      <c r="AT12" s="9">
        <f>($AK$3+(N12+AF12)*12*7.57%)*SUM(Fasering!$D$5:$D$10)</f>
        <v>1577.4116827996818</v>
      </c>
      <c r="AU12" s="86">
        <f>($AK$3+(O12+AG12)*12*7.57%)*SUM(Fasering!$D$5:$D$11)</f>
        <v>1869.6940863319996</v>
      </c>
    </row>
    <row r="13" spans="1:47" x14ac:dyDescent="0.3">
      <c r="A13" s="32">
        <f t="shared" si="7"/>
        <v>3</v>
      </c>
      <c r="B13" s="125">
        <v>17612.560000000001</v>
      </c>
      <c r="C13" s="126"/>
      <c r="D13" s="125">
        <f t="shared" si="0"/>
        <v>23239.772919999999</v>
      </c>
      <c r="E13" s="127">
        <f t="shared" si="1"/>
        <v>576.09892240684781</v>
      </c>
      <c r="F13" s="130">
        <f t="shared" si="2"/>
        <v>1936.6477433333332</v>
      </c>
      <c r="G13" s="131">
        <f t="shared" si="8"/>
        <v>48.008243533903979</v>
      </c>
      <c r="H13" s="63">
        <f>'L4'!$H$10</f>
        <v>1674.41</v>
      </c>
      <c r="I13" s="63">
        <f>GEW!$E$12+($F13-GEW!$E$12)*SUM(Fasering!$D$5)</f>
        <v>1786.2247433333332</v>
      </c>
      <c r="J13" s="63">
        <f>GEW!$E$12+($F13-GEW!$E$12)*SUM(Fasering!$D$5:$D$6)</f>
        <v>1825.1186696545201</v>
      </c>
      <c r="K13" s="63">
        <f>GEW!$E$12+($F13-GEW!$E$12)*SUM(Fasering!$D$5:$D$7)</f>
        <v>1847.4345176487172</v>
      </c>
      <c r="L13" s="63">
        <f>GEW!$E$12+($F13-GEW!$E$12)*SUM(Fasering!$D$5:$D$8)</f>
        <v>1869.7503656429144</v>
      </c>
      <c r="M13" s="63">
        <f>GEW!$E$12+($F13-GEW!$E$12)*SUM(Fasering!$D$5:$D$9)</f>
        <v>1892.0662136371113</v>
      </c>
      <c r="N13" s="63">
        <f>GEW!$E$12+($F13-GEW!$E$12)*SUM(Fasering!$D$5:$D$10)</f>
        <v>1914.3318953391361</v>
      </c>
      <c r="O13" s="76">
        <f>GEW!$E$12+($F13-GEW!$E$12)*SUM(Fasering!$D$5:$D$11)</f>
        <v>1936.6477433333332</v>
      </c>
      <c r="P13" s="130">
        <f t="shared" si="3"/>
        <v>100.39525708333332</v>
      </c>
      <c r="Q13" s="131">
        <f t="shared" si="4"/>
        <v>2.4887334148903024</v>
      </c>
      <c r="R13" s="45">
        <f>$P13*SUM(Fasering!$D$5)</f>
        <v>0</v>
      </c>
      <c r="S13" s="45">
        <f>$P13*SUM(Fasering!$D$5:$D$6)</f>
        <v>25.958568383796269</v>
      </c>
      <c r="T13" s="45">
        <f>$P13*SUM(Fasering!$D$5:$D$7)</f>
        <v>40.852602516940827</v>
      </c>
      <c r="U13" s="45">
        <f>$P13*SUM(Fasering!$D$5:$D$8)</f>
        <v>55.746636650085385</v>
      </c>
      <c r="V13" s="45">
        <f>$P13*SUM(Fasering!$D$5:$D$9)</f>
        <v>70.64067078322995</v>
      </c>
      <c r="W13" s="45">
        <f>$P13*SUM(Fasering!$D$5:$D$10)</f>
        <v>85.501222950188776</v>
      </c>
      <c r="X13" s="75">
        <f>$P13*SUM(Fasering!$D$5:$D$11)</f>
        <v>100.39525708333332</v>
      </c>
      <c r="Y13" s="130">
        <f t="shared" si="5"/>
        <v>50.197078749999989</v>
      </c>
      <c r="Z13" s="131">
        <f t="shared" si="6"/>
        <v>1.2443530784657371</v>
      </c>
      <c r="AA13" s="74">
        <f>$Y13*SUM(Fasering!$D$5)</f>
        <v>0</v>
      </c>
      <c r="AB13" s="45">
        <f>$Y13*SUM(Fasering!$D$5:$D$6)</f>
        <v>12.979142035734679</v>
      </c>
      <c r="AC13" s="45">
        <f>$Y13*SUM(Fasering!$D$5:$D$7)</f>
        <v>20.426077538535051</v>
      </c>
      <c r="AD13" s="45">
        <f>$Y13*SUM(Fasering!$D$5:$D$8)</f>
        <v>27.873013041335419</v>
      </c>
      <c r="AE13" s="45">
        <f>$Y13*SUM(Fasering!$D$5:$D$9)</f>
        <v>35.319948544135791</v>
      </c>
      <c r="AF13" s="45">
        <f>$Y13*SUM(Fasering!$D$5:$D$10)</f>
        <v>42.750143247199624</v>
      </c>
      <c r="AG13" s="75">
        <f>$Y13*SUM(Fasering!$D$5:$D$11)</f>
        <v>50.197078749999989</v>
      </c>
      <c r="AH13" s="5">
        <f>($AK$3+(I13+R13)*12*7.57%)*SUM(Fasering!$D$5)</f>
        <v>0</v>
      </c>
      <c r="AI13" s="9">
        <f>($AK$3+(J13+S13)*12*7.57%)*SUM(Fasering!$D$5:$D$6)</f>
        <v>468.16280705531216</v>
      </c>
      <c r="AJ13" s="9">
        <f>($AK$3+(K13+T13)*12*7.57%)*SUM(Fasering!$D$5:$D$7)</f>
        <v>750.53113727407401</v>
      </c>
      <c r="AK13" s="9">
        <f>($AK$3+(L13+U13)*12*7.57%)*SUM(Fasering!$D$5:$D$8)</f>
        <v>1042.9286275908132</v>
      </c>
      <c r="AL13" s="9">
        <f>($AK$3+(M13+V13)*12*7.57%)*SUM(Fasering!$D$5:$D$9)</f>
        <v>1345.3552780055297</v>
      </c>
      <c r="AM13" s="9">
        <f>($AK$3+(N13+W13)*12*7.57%)*SUM(Fasering!$D$5:$D$10)</f>
        <v>1657.0974366392209</v>
      </c>
      <c r="AN13" s="86">
        <f>($AK$3+(O13+X13)*12*7.57%)*SUM(Fasering!$D$5:$D$11)</f>
        <v>1979.5598615784997</v>
      </c>
      <c r="AO13" s="5">
        <f>($AK$3+(I13+AA13)*12*7.57%)*SUM(Fasering!$D$5)</f>
        <v>0</v>
      </c>
      <c r="AP13" s="9">
        <f>($AK$3+(J13+AB13)*12*7.57%)*SUM(Fasering!$D$5:$D$6)</f>
        <v>465.11420902161439</v>
      </c>
      <c r="AQ13" s="9">
        <f>($AK$3+(K13+AC13)*12*7.57%)*SUM(Fasering!$D$5:$D$7)</f>
        <v>742.98059493251981</v>
      </c>
      <c r="AR13" s="9">
        <f>($AK$3+(L13+AD13)*12*7.57%)*SUM(Fasering!$D$5:$D$8)</f>
        <v>1028.868928336602</v>
      </c>
      <c r="AS13" s="9">
        <f>($AK$3+(M13+AE13)*12*7.57%)*SUM(Fasering!$D$5:$D$9)</f>
        <v>1322.7792092338607</v>
      </c>
      <c r="AT13" s="9">
        <f>($AK$3+(N13+AF13)*12*7.57%)*SUM(Fasering!$D$5:$D$10)</f>
        <v>1624.02369393043</v>
      </c>
      <c r="AU13" s="86">
        <f>($AK$3+(O13+AG13)*12*7.57%)*SUM(Fasering!$D$5:$D$11)</f>
        <v>1933.9598363804998</v>
      </c>
    </row>
    <row r="14" spans="1:47" x14ac:dyDescent="0.3">
      <c r="A14" s="32">
        <f t="shared" si="7"/>
        <v>4</v>
      </c>
      <c r="B14" s="125">
        <v>18255.93</v>
      </c>
      <c r="C14" s="126"/>
      <c r="D14" s="125">
        <f t="shared" si="0"/>
        <v>24088.699634999997</v>
      </c>
      <c r="E14" s="127">
        <f t="shared" si="1"/>
        <v>597.14326597239949</v>
      </c>
      <c r="F14" s="130">
        <f t="shared" si="2"/>
        <v>2007.3916362499999</v>
      </c>
      <c r="G14" s="131">
        <f t="shared" si="8"/>
        <v>49.761938831033291</v>
      </c>
      <c r="H14" s="63">
        <f>'L4'!$H$10</f>
        <v>1674.41</v>
      </c>
      <c r="I14" s="63">
        <f>GEW!$E$12+($F14-GEW!$E$12)*SUM(Fasering!$D$5)</f>
        <v>1786.2247433333332</v>
      </c>
      <c r="J14" s="63">
        <f>GEW!$E$12+($F14-GEW!$E$12)*SUM(Fasering!$D$5:$D$6)</f>
        <v>1843.4104718308813</v>
      </c>
      <c r="K14" s="63">
        <f>GEW!$E$12+($F14-GEW!$E$12)*SUM(Fasering!$D$5:$D$7)</f>
        <v>1876.2214566116475</v>
      </c>
      <c r="L14" s="63">
        <f>GEW!$E$12+($F14-GEW!$E$12)*SUM(Fasering!$D$5:$D$8)</f>
        <v>1909.0324413924136</v>
      </c>
      <c r="M14" s="63">
        <f>GEW!$E$12+($F14-GEW!$E$12)*SUM(Fasering!$D$5:$D$9)</f>
        <v>1941.84342617318</v>
      </c>
      <c r="N14" s="63">
        <f>GEW!$E$12+($F14-GEW!$E$12)*SUM(Fasering!$D$5:$D$10)</f>
        <v>1974.5806514692338</v>
      </c>
      <c r="O14" s="76">
        <f>GEW!$E$12+($F14-GEW!$E$12)*SUM(Fasering!$D$5:$D$11)</f>
        <v>2007.3916362499999</v>
      </c>
      <c r="P14" s="130">
        <f t="shared" si="3"/>
        <v>100.39525708333332</v>
      </c>
      <c r="Q14" s="131">
        <f t="shared" si="4"/>
        <v>2.4887334148903024</v>
      </c>
      <c r="R14" s="45">
        <f>$P14*SUM(Fasering!$D$5)</f>
        <v>0</v>
      </c>
      <c r="S14" s="45">
        <f>$P14*SUM(Fasering!$D$5:$D$6)</f>
        <v>25.958568383796269</v>
      </c>
      <c r="T14" s="45">
        <f>$P14*SUM(Fasering!$D$5:$D$7)</f>
        <v>40.852602516940827</v>
      </c>
      <c r="U14" s="45">
        <f>$P14*SUM(Fasering!$D$5:$D$8)</f>
        <v>55.746636650085385</v>
      </c>
      <c r="V14" s="45">
        <f>$P14*SUM(Fasering!$D$5:$D$9)</f>
        <v>70.64067078322995</v>
      </c>
      <c r="W14" s="45">
        <f>$P14*SUM(Fasering!$D$5:$D$10)</f>
        <v>85.501222950188776</v>
      </c>
      <c r="X14" s="75">
        <f>$P14*SUM(Fasering!$D$5:$D$11)</f>
        <v>100.39525708333332</v>
      </c>
      <c r="Y14" s="130">
        <f t="shared" si="5"/>
        <v>50.197078749999989</v>
      </c>
      <c r="Z14" s="131">
        <f t="shared" si="6"/>
        <v>1.2443530784657371</v>
      </c>
      <c r="AA14" s="74">
        <f>$Y14*SUM(Fasering!$D$5)</f>
        <v>0</v>
      </c>
      <c r="AB14" s="45">
        <f>$Y14*SUM(Fasering!$D$5:$D$6)</f>
        <v>12.979142035734679</v>
      </c>
      <c r="AC14" s="45">
        <f>$Y14*SUM(Fasering!$D$5:$D$7)</f>
        <v>20.426077538535051</v>
      </c>
      <c r="AD14" s="45">
        <f>$Y14*SUM(Fasering!$D$5:$D$8)</f>
        <v>27.873013041335419</v>
      </c>
      <c r="AE14" s="45">
        <f>$Y14*SUM(Fasering!$D$5:$D$9)</f>
        <v>35.319948544135791</v>
      </c>
      <c r="AF14" s="45">
        <f>$Y14*SUM(Fasering!$D$5:$D$10)</f>
        <v>42.750143247199624</v>
      </c>
      <c r="AG14" s="75">
        <f>$Y14*SUM(Fasering!$D$5:$D$11)</f>
        <v>50.197078749999989</v>
      </c>
      <c r="AH14" s="5">
        <f>($AK$3+(I14+R14)*12*7.57%)*SUM(Fasering!$D$5)</f>
        <v>0</v>
      </c>
      <c r="AI14" s="9">
        <f>($AK$3+(J14+S14)*12*7.57%)*SUM(Fasering!$D$5:$D$6)</f>
        <v>472.45917198333314</v>
      </c>
      <c r="AJ14" s="9">
        <f>($AK$3+(K14+T14)*12*7.57%)*SUM(Fasering!$D$5:$D$7)</f>
        <v>761.17205645896308</v>
      </c>
      <c r="AK14" s="9">
        <f>($AK$3+(L14+U14)*12*7.57%)*SUM(Fasering!$D$5:$D$8)</f>
        <v>1062.7428497698675</v>
      </c>
      <c r="AL14" s="9">
        <f>($AK$3+(M14+V14)*12*7.57%)*SUM(Fasering!$D$5:$D$9)</f>
        <v>1377.1715519160457</v>
      </c>
      <c r="AM14" s="9">
        <f>($AK$3+(N14+W14)*12*7.57%)*SUM(Fasering!$D$5:$D$10)</f>
        <v>1703.7079988195305</v>
      </c>
      <c r="AN14" s="86">
        <f>($AK$3+(O14+X14)*12*7.57%)*SUM(Fasering!$D$5:$D$11)</f>
        <v>2043.823613904</v>
      </c>
      <c r="AO14" s="5">
        <f>($AK$3+(I14+AA14)*12*7.57%)*SUM(Fasering!$D$5)</f>
        <v>0</v>
      </c>
      <c r="AP14" s="9">
        <f>($AK$3+(J14+AB14)*12*7.57%)*SUM(Fasering!$D$5:$D$6)</f>
        <v>469.41057394963542</v>
      </c>
      <c r="AQ14" s="9">
        <f>($AK$3+(K14+AC14)*12*7.57%)*SUM(Fasering!$D$5:$D$7)</f>
        <v>753.62151411740911</v>
      </c>
      <c r="AR14" s="9">
        <f>($AK$3+(L14+AD14)*12*7.57%)*SUM(Fasering!$D$5:$D$8)</f>
        <v>1048.6831505156563</v>
      </c>
      <c r="AS14" s="9">
        <f>($AK$3+(M14+AE14)*12*7.57%)*SUM(Fasering!$D$5:$D$9)</f>
        <v>1354.5954831443769</v>
      </c>
      <c r="AT14" s="9">
        <f>($AK$3+(N14+AF14)*12*7.57%)*SUM(Fasering!$D$5:$D$10)</f>
        <v>1670.6342561107392</v>
      </c>
      <c r="AU14" s="86">
        <f>($AK$3+(O14+AG14)*12*7.57%)*SUM(Fasering!$D$5:$D$11)</f>
        <v>1998.2235887060001</v>
      </c>
    </row>
    <row r="15" spans="1:47" x14ac:dyDescent="0.3">
      <c r="A15" s="32">
        <f t="shared" si="7"/>
        <v>5</v>
      </c>
      <c r="B15" s="125">
        <v>18255.93</v>
      </c>
      <c r="C15" s="126"/>
      <c r="D15" s="125">
        <f t="shared" si="0"/>
        <v>24088.699634999997</v>
      </c>
      <c r="E15" s="127">
        <f t="shared" si="1"/>
        <v>597.14326597239949</v>
      </c>
      <c r="F15" s="130">
        <f t="shared" si="2"/>
        <v>2007.3916362499999</v>
      </c>
      <c r="G15" s="131">
        <f t="shared" si="8"/>
        <v>49.761938831033291</v>
      </c>
      <c r="H15" s="63">
        <f>'L4'!$H$10</f>
        <v>1674.41</v>
      </c>
      <c r="I15" s="63">
        <f>GEW!$E$12+($F15-GEW!$E$12)*SUM(Fasering!$D$5)</f>
        <v>1786.2247433333332</v>
      </c>
      <c r="J15" s="63">
        <f>GEW!$E$12+($F15-GEW!$E$12)*SUM(Fasering!$D$5:$D$6)</f>
        <v>1843.4104718308813</v>
      </c>
      <c r="K15" s="63">
        <f>GEW!$E$12+($F15-GEW!$E$12)*SUM(Fasering!$D$5:$D$7)</f>
        <v>1876.2214566116475</v>
      </c>
      <c r="L15" s="63">
        <f>GEW!$E$12+($F15-GEW!$E$12)*SUM(Fasering!$D$5:$D$8)</f>
        <v>1909.0324413924136</v>
      </c>
      <c r="M15" s="63">
        <f>GEW!$E$12+($F15-GEW!$E$12)*SUM(Fasering!$D$5:$D$9)</f>
        <v>1941.84342617318</v>
      </c>
      <c r="N15" s="63">
        <f>GEW!$E$12+($F15-GEW!$E$12)*SUM(Fasering!$D$5:$D$10)</f>
        <v>1974.5806514692338</v>
      </c>
      <c r="O15" s="76">
        <f>GEW!$E$12+($F15-GEW!$E$12)*SUM(Fasering!$D$5:$D$11)</f>
        <v>2007.3916362499999</v>
      </c>
      <c r="P15" s="130">
        <f t="shared" si="3"/>
        <v>100.39525708333332</v>
      </c>
      <c r="Q15" s="131">
        <f t="shared" si="4"/>
        <v>2.4887334148903024</v>
      </c>
      <c r="R15" s="45">
        <f>$P15*SUM(Fasering!$D$5)</f>
        <v>0</v>
      </c>
      <c r="S15" s="45">
        <f>$P15*SUM(Fasering!$D$5:$D$6)</f>
        <v>25.958568383796269</v>
      </c>
      <c r="T15" s="45">
        <f>$P15*SUM(Fasering!$D$5:$D$7)</f>
        <v>40.852602516940827</v>
      </c>
      <c r="U15" s="45">
        <f>$P15*SUM(Fasering!$D$5:$D$8)</f>
        <v>55.746636650085385</v>
      </c>
      <c r="V15" s="45">
        <f>$P15*SUM(Fasering!$D$5:$D$9)</f>
        <v>70.64067078322995</v>
      </c>
      <c r="W15" s="45">
        <f>$P15*SUM(Fasering!$D$5:$D$10)</f>
        <v>85.501222950188776</v>
      </c>
      <c r="X15" s="75">
        <f>$P15*SUM(Fasering!$D$5:$D$11)</f>
        <v>100.39525708333332</v>
      </c>
      <c r="Y15" s="130">
        <f t="shared" si="5"/>
        <v>50.197078749999989</v>
      </c>
      <c r="Z15" s="131">
        <f t="shared" si="6"/>
        <v>1.2443530784657371</v>
      </c>
      <c r="AA15" s="74">
        <f>$Y15*SUM(Fasering!$D$5)</f>
        <v>0</v>
      </c>
      <c r="AB15" s="45">
        <f>$Y15*SUM(Fasering!$D$5:$D$6)</f>
        <v>12.979142035734679</v>
      </c>
      <c r="AC15" s="45">
        <f>$Y15*SUM(Fasering!$D$5:$D$7)</f>
        <v>20.426077538535051</v>
      </c>
      <c r="AD15" s="45">
        <f>$Y15*SUM(Fasering!$D$5:$D$8)</f>
        <v>27.873013041335419</v>
      </c>
      <c r="AE15" s="45">
        <f>$Y15*SUM(Fasering!$D$5:$D$9)</f>
        <v>35.319948544135791</v>
      </c>
      <c r="AF15" s="45">
        <f>$Y15*SUM(Fasering!$D$5:$D$10)</f>
        <v>42.750143247199624</v>
      </c>
      <c r="AG15" s="75">
        <f>$Y15*SUM(Fasering!$D$5:$D$11)</f>
        <v>50.197078749999989</v>
      </c>
      <c r="AH15" s="5">
        <f>($AK$3+(I15+R15)*12*7.57%)*SUM(Fasering!$D$5)</f>
        <v>0</v>
      </c>
      <c r="AI15" s="9">
        <f>($AK$3+(J15+S15)*12*7.57%)*SUM(Fasering!$D$5:$D$6)</f>
        <v>472.45917198333314</v>
      </c>
      <c r="AJ15" s="9">
        <f>($AK$3+(K15+T15)*12*7.57%)*SUM(Fasering!$D$5:$D$7)</f>
        <v>761.17205645896308</v>
      </c>
      <c r="AK15" s="9">
        <f>($AK$3+(L15+U15)*12*7.57%)*SUM(Fasering!$D$5:$D$8)</f>
        <v>1062.7428497698675</v>
      </c>
      <c r="AL15" s="9">
        <f>($AK$3+(M15+V15)*12*7.57%)*SUM(Fasering!$D$5:$D$9)</f>
        <v>1377.1715519160457</v>
      </c>
      <c r="AM15" s="9">
        <f>($AK$3+(N15+W15)*12*7.57%)*SUM(Fasering!$D$5:$D$10)</f>
        <v>1703.7079988195305</v>
      </c>
      <c r="AN15" s="86">
        <f>($AK$3+(O15+X15)*12*7.57%)*SUM(Fasering!$D$5:$D$11)</f>
        <v>2043.823613904</v>
      </c>
      <c r="AO15" s="5">
        <f>($AK$3+(I15+AA15)*12*7.57%)*SUM(Fasering!$D$5)</f>
        <v>0</v>
      </c>
      <c r="AP15" s="9">
        <f>($AK$3+(J15+AB15)*12*7.57%)*SUM(Fasering!$D$5:$D$6)</f>
        <v>469.41057394963542</v>
      </c>
      <c r="AQ15" s="9">
        <f>($AK$3+(K15+AC15)*12*7.57%)*SUM(Fasering!$D$5:$D$7)</f>
        <v>753.62151411740911</v>
      </c>
      <c r="AR15" s="9">
        <f>($AK$3+(L15+AD15)*12*7.57%)*SUM(Fasering!$D$5:$D$8)</f>
        <v>1048.6831505156563</v>
      </c>
      <c r="AS15" s="9">
        <f>($AK$3+(M15+AE15)*12*7.57%)*SUM(Fasering!$D$5:$D$9)</f>
        <v>1354.5954831443769</v>
      </c>
      <c r="AT15" s="9">
        <f>($AK$3+(N15+AF15)*12*7.57%)*SUM(Fasering!$D$5:$D$10)</f>
        <v>1670.6342561107392</v>
      </c>
      <c r="AU15" s="86">
        <f>($AK$3+(O15+AG15)*12*7.57%)*SUM(Fasering!$D$5:$D$11)</f>
        <v>1998.2235887060001</v>
      </c>
    </row>
    <row r="16" spans="1:47" x14ac:dyDescent="0.3">
      <c r="A16" s="32">
        <f t="shared" si="7"/>
        <v>6</v>
      </c>
      <c r="B16" s="125">
        <v>19172.88</v>
      </c>
      <c r="C16" s="126"/>
      <c r="D16" s="125">
        <f t="shared" si="0"/>
        <v>25298.615159999998</v>
      </c>
      <c r="E16" s="127">
        <f t="shared" si="1"/>
        <v>627.13628838941088</v>
      </c>
      <c r="F16" s="125">
        <f t="shared" si="2"/>
        <v>2108.2179299999998</v>
      </c>
      <c r="G16" s="127">
        <f t="shared" si="8"/>
        <v>52.261357365784242</v>
      </c>
      <c r="H16" s="63">
        <f>'L4'!$H$10</f>
        <v>1674.41</v>
      </c>
      <c r="I16" s="63">
        <f>GEW!$E$12+($F16-GEW!$E$12)*SUM(Fasering!$D$5)</f>
        <v>1786.2247433333332</v>
      </c>
      <c r="J16" s="63">
        <f>GEW!$E$12+($F16-GEW!$E$12)*SUM(Fasering!$D$5:$D$6)</f>
        <v>1869.480490646826</v>
      </c>
      <c r="K16" s="63">
        <f>GEW!$E$12+($F16-GEW!$E$12)*SUM(Fasering!$D$5:$D$7)</f>
        <v>1917.2494555579131</v>
      </c>
      <c r="L16" s="63">
        <f>GEW!$E$12+($F16-GEW!$E$12)*SUM(Fasering!$D$5:$D$8)</f>
        <v>1965.0184204690001</v>
      </c>
      <c r="M16" s="63">
        <f>GEW!$E$12+($F16-GEW!$E$12)*SUM(Fasering!$D$5:$D$9)</f>
        <v>2012.7873853800872</v>
      </c>
      <c r="N16" s="63">
        <f>GEW!$E$12+($F16-GEW!$E$12)*SUM(Fasering!$D$5:$D$10)</f>
        <v>2060.4489650889127</v>
      </c>
      <c r="O16" s="76">
        <f>GEW!$E$12+($F16-GEW!$E$12)*SUM(Fasering!$D$5:$D$11)</f>
        <v>2108.2179299999998</v>
      </c>
      <c r="P16" s="130">
        <f t="shared" si="3"/>
        <v>100.39525708333332</v>
      </c>
      <c r="Q16" s="131">
        <f t="shared" si="4"/>
        <v>2.4887334148903024</v>
      </c>
      <c r="R16" s="45">
        <f>$P16*SUM(Fasering!$D$5)</f>
        <v>0</v>
      </c>
      <c r="S16" s="45">
        <f>$P16*SUM(Fasering!$D$5:$D$6)</f>
        <v>25.958568383796269</v>
      </c>
      <c r="T16" s="45">
        <f>$P16*SUM(Fasering!$D$5:$D$7)</f>
        <v>40.852602516940827</v>
      </c>
      <c r="U16" s="45">
        <f>$P16*SUM(Fasering!$D$5:$D$8)</f>
        <v>55.746636650085385</v>
      </c>
      <c r="V16" s="45">
        <f>$P16*SUM(Fasering!$D$5:$D$9)</f>
        <v>70.64067078322995</v>
      </c>
      <c r="W16" s="45">
        <f>$P16*SUM(Fasering!$D$5:$D$10)</f>
        <v>85.501222950188776</v>
      </c>
      <c r="X16" s="75">
        <f>$P16*SUM(Fasering!$D$5:$D$11)</f>
        <v>100.39525708333332</v>
      </c>
      <c r="Y16" s="130">
        <f t="shared" si="5"/>
        <v>50.197078749999989</v>
      </c>
      <c r="Z16" s="131">
        <f t="shared" si="6"/>
        <v>1.2443530784657371</v>
      </c>
      <c r="AA16" s="74">
        <f>$Y16*SUM(Fasering!$D$5)</f>
        <v>0</v>
      </c>
      <c r="AB16" s="45">
        <f>$Y16*SUM(Fasering!$D$5:$D$6)</f>
        <v>12.979142035734679</v>
      </c>
      <c r="AC16" s="45">
        <f>$Y16*SUM(Fasering!$D$5:$D$7)</f>
        <v>20.426077538535051</v>
      </c>
      <c r="AD16" s="45">
        <f>$Y16*SUM(Fasering!$D$5:$D$8)</f>
        <v>27.873013041335419</v>
      </c>
      <c r="AE16" s="45">
        <f>$Y16*SUM(Fasering!$D$5:$D$9)</f>
        <v>35.319948544135791</v>
      </c>
      <c r="AF16" s="45">
        <f>$Y16*SUM(Fasering!$D$5:$D$10)</f>
        <v>42.750143247199624</v>
      </c>
      <c r="AG16" s="75">
        <f>$Y16*SUM(Fasering!$D$5:$D$11)</f>
        <v>50.197078749999989</v>
      </c>
      <c r="AH16" s="5">
        <f>($AK$3+(I16+R16)*12*7.57%)*SUM(Fasering!$D$5)</f>
        <v>0</v>
      </c>
      <c r="AI16" s="9">
        <f>($AK$3+(J16+S16)*12*7.57%)*SUM(Fasering!$D$5:$D$6)</f>
        <v>478.58247866649947</v>
      </c>
      <c r="AJ16" s="9">
        <f>($AK$3+(K16+T16)*12*7.57%)*SUM(Fasering!$D$5:$D$7)</f>
        <v>776.33780998583609</v>
      </c>
      <c r="AK16" s="9">
        <f>($AK$3+(L16+U16)*12*7.57%)*SUM(Fasering!$D$5:$D$8)</f>
        <v>1090.9826667135917</v>
      </c>
      <c r="AL16" s="9">
        <f>($AK$3+(M16+V16)*12*7.57%)*SUM(Fasering!$D$5:$D$9)</f>
        <v>1422.5170488497661</v>
      </c>
      <c r="AM16" s="9">
        <f>($AK$3+(N16+W16)*12*7.57%)*SUM(Fasering!$D$5:$D$10)</f>
        <v>1770.1387540478361</v>
      </c>
      <c r="AN16" s="86">
        <f>($AK$3+(O16+X16)*12*7.57%)*SUM(Fasering!$D$5:$D$11)</f>
        <v>2135.4142191465003</v>
      </c>
      <c r="AO16" s="5">
        <f>($AK$3+(I16+AA16)*12*7.57%)*SUM(Fasering!$D$5)</f>
        <v>0</v>
      </c>
      <c r="AP16" s="9">
        <f>($AK$3+(J16+AB16)*12*7.57%)*SUM(Fasering!$D$5:$D$6)</f>
        <v>475.53388063280175</v>
      </c>
      <c r="AQ16" s="9">
        <f>($AK$3+(K16+AC16)*12*7.57%)*SUM(Fasering!$D$5:$D$7)</f>
        <v>768.78726764428211</v>
      </c>
      <c r="AR16" s="9">
        <f>($AK$3+(L16+AD16)*12*7.57%)*SUM(Fasering!$D$5:$D$8)</f>
        <v>1076.9229674593805</v>
      </c>
      <c r="AS16" s="9">
        <f>($AK$3+(M16+AE16)*12*7.57%)*SUM(Fasering!$D$5:$D$9)</f>
        <v>1399.9409800780968</v>
      </c>
      <c r="AT16" s="9">
        <f>($AK$3+(N16+AF16)*12*7.57%)*SUM(Fasering!$D$5:$D$10)</f>
        <v>1737.0650113390448</v>
      </c>
      <c r="AU16" s="86">
        <f>($AK$3+(O16+AG16)*12*7.57%)*SUM(Fasering!$D$5:$D$11)</f>
        <v>2089.8141939484999</v>
      </c>
    </row>
    <row r="17" spans="1:47" x14ac:dyDescent="0.3">
      <c r="A17" s="32">
        <f t="shared" si="7"/>
        <v>7</v>
      </c>
      <c r="B17" s="125">
        <v>19172.88</v>
      </c>
      <c r="C17" s="126"/>
      <c r="D17" s="125">
        <f t="shared" si="0"/>
        <v>25298.615159999998</v>
      </c>
      <c r="E17" s="127">
        <f t="shared" si="1"/>
        <v>627.13628838941088</v>
      </c>
      <c r="F17" s="125">
        <f t="shared" si="2"/>
        <v>2108.2179299999998</v>
      </c>
      <c r="G17" s="127">
        <f t="shared" si="8"/>
        <v>52.261357365784242</v>
      </c>
      <c r="H17" s="63">
        <f>'L4'!$H$10</f>
        <v>1674.41</v>
      </c>
      <c r="I17" s="63">
        <f>GEW!$E$12+($F17-GEW!$E$12)*SUM(Fasering!$D$5)</f>
        <v>1786.2247433333332</v>
      </c>
      <c r="J17" s="63">
        <f>GEW!$E$12+($F17-GEW!$E$12)*SUM(Fasering!$D$5:$D$6)</f>
        <v>1869.480490646826</v>
      </c>
      <c r="K17" s="63">
        <f>GEW!$E$12+($F17-GEW!$E$12)*SUM(Fasering!$D$5:$D$7)</f>
        <v>1917.2494555579131</v>
      </c>
      <c r="L17" s="63">
        <f>GEW!$E$12+($F17-GEW!$E$12)*SUM(Fasering!$D$5:$D$8)</f>
        <v>1965.0184204690001</v>
      </c>
      <c r="M17" s="63">
        <f>GEW!$E$12+($F17-GEW!$E$12)*SUM(Fasering!$D$5:$D$9)</f>
        <v>2012.7873853800872</v>
      </c>
      <c r="N17" s="63">
        <f>GEW!$E$12+($F17-GEW!$E$12)*SUM(Fasering!$D$5:$D$10)</f>
        <v>2060.4489650889127</v>
      </c>
      <c r="O17" s="76">
        <f>GEW!$E$12+($F17-GEW!$E$12)*SUM(Fasering!$D$5:$D$11)</f>
        <v>2108.2179299999998</v>
      </c>
      <c r="P17" s="130">
        <f t="shared" si="3"/>
        <v>100.39525708333332</v>
      </c>
      <c r="Q17" s="131">
        <f t="shared" si="4"/>
        <v>2.4887334148903024</v>
      </c>
      <c r="R17" s="45">
        <f>$P17*SUM(Fasering!$D$5)</f>
        <v>0</v>
      </c>
      <c r="S17" s="45">
        <f>$P17*SUM(Fasering!$D$5:$D$6)</f>
        <v>25.958568383796269</v>
      </c>
      <c r="T17" s="45">
        <f>$P17*SUM(Fasering!$D$5:$D$7)</f>
        <v>40.852602516940827</v>
      </c>
      <c r="U17" s="45">
        <f>$P17*SUM(Fasering!$D$5:$D$8)</f>
        <v>55.746636650085385</v>
      </c>
      <c r="V17" s="45">
        <f>$P17*SUM(Fasering!$D$5:$D$9)</f>
        <v>70.64067078322995</v>
      </c>
      <c r="W17" s="45">
        <f>$P17*SUM(Fasering!$D$5:$D$10)</f>
        <v>85.501222950188776</v>
      </c>
      <c r="X17" s="75">
        <f>$P17*SUM(Fasering!$D$5:$D$11)</f>
        <v>100.39525708333332</v>
      </c>
      <c r="Y17" s="130">
        <f t="shared" si="5"/>
        <v>50.197078749999989</v>
      </c>
      <c r="Z17" s="131">
        <f t="shared" si="6"/>
        <v>1.2443530784657371</v>
      </c>
      <c r="AA17" s="74">
        <f>$Y17*SUM(Fasering!$D$5)</f>
        <v>0</v>
      </c>
      <c r="AB17" s="45">
        <f>$Y17*SUM(Fasering!$D$5:$D$6)</f>
        <v>12.979142035734679</v>
      </c>
      <c r="AC17" s="45">
        <f>$Y17*SUM(Fasering!$D$5:$D$7)</f>
        <v>20.426077538535051</v>
      </c>
      <c r="AD17" s="45">
        <f>$Y17*SUM(Fasering!$D$5:$D$8)</f>
        <v>27.873013041335419</v>
      </c>
      <c r="AE17" s="45">
        <f>$Y17*SUM(Fasering!$D$5:$D$9)</f>
        <v>35.319948544135791</v>
      </c>
      <c r="AF17" s="45">
        <f>$Y17*SUM(Fasering!$D$5:$D$10)</f>
        <v>42.750143247199624</v>
      </c>
      <c r="AG17" s="75">
        <f>$Y17*SUM(Fasering!$D$5:$D$11)</f>
        <v>50.197078749999989</v>
      </c>
      <c r="AH17" s="5">
        <f>($AK$3+(I17+R17)*12*7.57%)*SUM(Fasering!$D$5)</f>
        <v>0</v>
      </c>
      <c r="AI17" s="9">
        <f>($AK$3+(J17+S17)*12*7.57%)*SUM(Fasering!$D$5:$D$6)</f>
        <v>478.58247866649947</v>
      </c>
      <c r="AJ17" s="9">
        <f>($AK$3+(K17+T17)*12*7.57%)*SUM(Fasering!$D$5:$D$7)</f>
        <v>776.33780998583609</v>
      </c>
      <c r="AK17" s="9">
        <f>($AK$3+(L17+U17)*12*7.57%)*SUM(Fasering!$D$5:$D$8)</f>
        <v>1090.9826667135917</v>
      </c>
      <c r="AL17" s="9">
        <f>($AK$3+(M17+V17)*12*7.57%)*SUM(Fasering!$D$5:$D$9)</f>
        <v>1422.5170488497661</v>
      </c>
      <c r="AM17" s="9">
        <f>($AK$3+(N17+W17)*12*7.57%)*SUM(Fasering!$D$5:$D$10)</f>
        <v>1770.1387540478361</v>
      </c>
      <c r="AN17" s="86">
        <f>($AK$3+(O17+X17)*12*7.57%)*SUM(Fasering!$D$5:$D$11)</f>
        <v>2135.4142191465003</v>
      </c>
      <c r="AO17" s="5">
        <f>($AK$3+(I17+AA17)*12*7.57%)*SUM(Fasering!$D$5)</f>
        <v>0</v>
      </c>
      <c r="AP17" s="9">
        <f>($AK$3+(J17+AB17)*12*7.57%)*SUM(Fasering!$D$5:$D$6)</f>
        <v>475.53388063280175</v>
      </c>
      <c r="AQ17" s="9">
        <f>($AK$3+(K17+AC17)*12*7.57%)*SUM(Fasering!$D$5:$D$7)</f>
        <v>768.78726764428211</v>
      </c>
      <c r="AR17" s="9">
        <f>($AK$3+(L17+AD17)*12*7.57%)*SUM(Fasering!$D$5:$D$8)</f>
        <v>1076.9229674593805</v>
      </c>
      <c r="AS17" s="9">
        <f>($AK$3+(M17+AE17)*12*7.57%)*SUM(Fasering!$D$5:$D$9)</f>
        <v>1399.9409800780968</v>
      </c>
      <c r="AT17" s="9">
        <f>($AK$3+(N17+AF17)*12*7.57%)*SUM(Fasering!$D$5:$D$10)</f>
        <v>1737.0650113390448</v>
      </c>
      <c r="AU17" s="86">
        <f>($AK$3+(O17+AG17)*12*7.57%)*SUM(Fasering!$D$5:$D$11)</f>
        <v>2089.8141939484999</v>
      </c>
    </row>
    <row r="18" spans="1:47" x14ac:dyDescent="0.3">
      <c r="A18" s="32">
        <f t="shared" si="7"/>
        <v>8</v>
      </c>
      <c r="B18" s="125">
        <v>20089.87</v>
      </c>
      <c r="C18" s="126"/>
      <c r="D18" s="125">
        <f t="shared" si="0"/>
        <v>26508.583464999996</v>
      </c>
      <c r="E18" s="127">
        <f t="shared" si="1"/>
        <v>657.13061918844608</v>
      </c>
      <c r="F18" s="125">
        <f t="shared" si="2"/>
        <v>2209.0486220833332</v>
      </c>
      <c r="G18" s="127">
        <f t="shared" si="8"/>
        <v>54.760884932370509</v>
      </c>
      <c r="H18" s="63">
        <f>'L4'!$H$10</f>
        <v>1674.41</v>
      </c>
      <c r="I18" s="63">
        <f>GEW!$E$12+($F18-GEW!$E$12)*SUM(Fasering!$D$5)</f>
        <v>1786.2247433333332</v>
      </c>
      <c r="J18" s="63">
        <f>GEW!$E$12+($F18-GEW!$E$12)*SUM(Fasering!$D$5:$D$6)</f>
        <v>1895.5516467120783</v>
      </c>
      <c r="K18" s="63">
        <f>GEW!$E$12+($F18-GEW!$E$12)*SUM(Fasering!$D$5:$D$7)</f>
        <v>1958.2792442636617</v>
      </c>
      <c r="L18" s="63">
        <f>GEW!$E$12+($F18-GEW!$E$12)*SUM(Fasering!$D$5:$D$8)</f>
        <v>2021.006841815245</v>
      </c>
      <c r="M18" s="63">
        <f>GEW!$E$12+($F18-GEW!$E$12)*SUM(Fasering!$D$5:$D$9)</f>
        <v>2083.7344393668282</v>
      </c>
      <c r="N18" s="63">
        <f>GEW!$E$12+($F18-GEW!$E$12)*SUM(Fasering!$D$5:$D$10)</f>
        <v>2146.32102453175</v>
      </c>
      <c r="O18" s="76">
        <f>GEW!$E$12+($F18-GEW!$E$12)*SUM(Fasering!$D$5:$D$11)</f>
        <v>2209.0486220833332</v>
      </c>
      <c r="P18" s="130">
        <f t="shared" si="3"/>
        <v>87.015527083333339</v>
      </c>
      <c r="Q18" s="131">
        <f t="shared" si="4"/>
        <v>2.1570585718688777</v>
      </c>
      <c r="R18" s="45">
        <f>$P18*SUM(Fasering!$D$5)</f>
        <v>0</v>
      </c>
      <c r="S18" s="45">
        <f>$P18*SUM(Fasering!$D$5:$D$6)</f>
        <v>22.499055989964386</v>
      </c>
      <c r="T18" s="45">
        <f>$P18*SUM(Fasering!$D$5:$D$7)</f>
        <v>35.408154169940893</v>
      </c>
      <c r="U18" s="45">
        <f>$P18*SUM(Fasering!$D$5:$D$8)</f>
        <v>48.317252349917396</v>
      </c>
      <c r="V18" s="45">
        <f>$P18*SUM(Fasering!$D$5:$D$9)</f>
        <v>61.226350529893899</v>
      </c>
      <c r="W18" s="45">
        <f>$P18*SUM(Fasering!$D$5:$D$10)</f>
        <v>74.106428903356843</v>
      </c>
      <c r="X18" s="75">
        <f>$P18*SUM(Fasering!$D$5:$D$11)</f>
        <v>87.015527083333339</v>
      </c>
      <c r="Y18" s="130">
        <f t="shared" si="5"/>
        <v>36.819547916666679</v>
      </c>
      <c r="Z18" s="131">
        <f t="shared" si="6"/>
        <v>0.91273275136196863</v>
      </c>
      <c r="AA18" s="74">
        <f>$Y18*SUM(Fasering!$D$5)</f>
        <v>0</v>
      </c>
      <c r="AB18" s="45">
        <f>$Y18*SUM(Fasering!$D$5:$D$6)</f>
        <v>9.5201982665566138</v>
      </c>
      <c r="AC18" s="45">
        <f>$Y18*SUM(Fasering!$D$5:$D$7)</f>
        <v>14.982524071276565</v>
      </c>
      <c r="AD18" s="45">
        <f>$Y18*SUM(Fasering!$D$5:$D$8)</f>
        <v>20.444849875996518</v>
      </c>
      <c r="AE18" s="45">
        <f>$Y18*SUM(Fasering!$D$5:$D$9)</f>
        <v>25.90717568071647</v>
      </c>
      <c r="AF18" s="45">
        <f>$Y18*SUM(Fasering!$D$5:$D$10)</f>
        <v>31.357222111946729</v>
      </c>
      <c r="AG18" s="75">
        <f>$Y18*SUM(Fasering!$D$5:$D$11)</f>
        <v>36.819547916666679</v>
      </c>
      <c r="AH18" s="5">
        <f>($AK$3+(I18+R18)*12*7.57%)*SUM(Fasering!$D$5)</f>
        <v>0</v>
      </c>
      <c r="AI18" s="9">
        <f>($AK$3+(J18+S18)*12*7.57%)*SUM(Fasering!$D$5:$D$6)</f>
        <v>483.89348476082199</v>
      </c>
      <c r="AJ18" s="9">
        <f>($AK$3+(K18+T18)*12*7.57%)*SUM(Fasering!$D$5:$D$7)</f>
        <v>789.4917174371227</v>
      </c>
      <c r="AK18" s="9">
        <f>($AK$3+(L18+U18)*12*7.57%)*SUM(Fasering!$D$5:$D$8)</f>
        <v>1115.4762692148331</v>
      </c>
      <c r="AL18" s="9">
        <f>($AK$3+(M18+V18)*12*7.57%)*SUM(Fasering!$D$5:$D$9)</f>
        <v>1461.8471400939525</v>
      </c>
      <c r="AM18" s="9">
        <f>($AK$3+(N18+W18)*12*7.57%)*SUM(Fasering!$D$5:$D$10)</f>
        <v>1827.7569927092939</v>
      </c>
      <c r="AN18" s="86">
        <f>($AK$3+(O18+X18)*12*7.57%)*SUM(Fasering!$D$5:$D$11)</f>
        <v>2214.8546731030001</v>
      </c>
      <c r="AO18" s="5">
        <f>($AK$3+(I18+AA18)*12*7.57%)*SUM(Fasering!$D$5)</f>
        <v>0</v>
      </c>
      <c r="AP18" s="9">
        <f>($AK$3+(J18+AB18)*12*7.57%)*SUM(Fasering!$D$5:$D$6)</f>
        <v>480.84502028526134</v>
      </c>
      <c r="AQ18" s="9">
        <f>($AK$3+(K18+AC18)*12*7.57%)*SUM(Fasering!$D$5:$D$7)</f>
        <v>781.9415058824934</v>
      </c>
      <c r="AR18" s="9">
        <f>($AK$3+(L18+AD18)*12*7.57%)*SUM(Fasering!$D$5:$D$8)</f>
        <v>1101.4171859116977</v>
      </c>
      <c r="AS18" s="9">
        <f>($AK$3+(M18+AE18)*12*7.57%)*SUM(Fasering!$D$5:$D$9)</f>
        <v>1439.2720603728737</v>
      </c>
      <c r="AT18" s="9">
        <f>($AK$3+(N18+AF18)*12*7.57%)*SUM(Fasering!$D$5:$D$10)</f>
        <v>1794.6846989509409</v>
      </c>
      <c r="AU18" s="86">
        <f>($AK$3+(O18+AG18)*12*7.57%)*SUM(Fasering!$D$5:$D$11)</f>
        <v>2169.2566456279997</v>
      </c>
    </row>
    <row r="19" spans="1:47" x14ac:dyDescent="0.3">
      <c r="A19" s="32">
        <f t="shared" si="7"/>
        <v>9</v>
      </c>
      <c r="B19" s="125">
        <v>20089.87</v>
      </c>
      <c r="C19" s="126"/>
      <c r="D19" s="125">
        <f t="shared" si="0"/>
        <v>26508.583464999996</v>
      </c>
      <c r="E19" s="127">
        <f t="shared" si="1"/>
        <v>657.13061918844608</v>
      </c>
      <c r="F19" s="125">
        <f t="shared" si="2"/>
        <v>2209.0486220833332</v>
      </c>
      <c r="G19" s="127">
        <f t="shared" si="8"/>
        <v>54.760884932370509</v>
      </c>
      <c r="H19" s="63">
        <f>'L4'!$H$10</f>
        <v>1674.41</v>
      </c>
      <c r="I19" s="63">
        <f>GEW!$E$12+($F19-GEW!$E$12)*SUM(Fasering!$D$5)</f>
        <v>1786.2247433333332</v>
      </c>
      <c r="J19" s="63">
        <f>GEW!$E$12+($F19-GEW!$E$12)*SUM(Fasering!$D$5:$D$6)</f>
        <v>1895.5516467120783</v>
      </c>
      <c r="K19" s="63">
        <f>GEW!$E$12+($F19-GEW!$E$12)*SUM(Fasering!$D$5:$D$7)</f>
        <v>1958.2792442636617</v>
      </c>
      <c r="L19" s="63">
        <f>GEW!$E$12+($F19-GEW!$E$12)*SUM(Fasering!$D$5:$D$8)</f>
        <v>2021.006841815245</v>
      </c>
      <c r="M19" s="63">
        <f>GEW!$E$12+($F19-GEW!$E$12)*SUM(Fasering!$D$5:$D$9)</f>
        <v>2083.7344393668282</v>
      </c>
      <c r="N19" s="63">
        <f>GEW!$E$12+($F19-GEW!$E$12)*SUM(Fasering!$D$5:$D$10)</f>
        <v>2146.32102453175</v>
      </c>
      <c r="O19" s="76">
        <f>GEW!$E$12+($F19-GEW!$E$12)*SUM(Fasering!$D$5:$D$11)</f>
        <v>2209.0486220833332</v>
      </c>
      <c r="P19" s="130">
        <f t="shared" si="3"/>
        <v>87.015527083333339</v>
      </c>
      <c r="Q19" s="131">
        <f t="shared" si="4"/>
        <v>2.1570585718688777</v>
      </c>
      <c r="R19" s="45">
        <f>$P19*SUM(Fasering!$D$5)</f>
        <v>0</v>
      </c>
      <c r="S19" s="45">
        <f>$P19*SUM(Fasering!$D$5:$D$6)</f>
        <v>22.499055989964386</v>
      </c>
      <c r="T19" s="45">
        <f>$P19*SUM(Fasering!$D$5:$D$7)</f>
        <v>35.408154169940893</v>
      </c>
      <c r="U19" s="45">
        <f>$P19*SUM(Fasering!$D$5:$D$8)</f>
        <v>48.317252349917396</v>
      </c>
      <c r="V19" s="45">
        <f>$P19*SUM(Fasering!$D$5:$D$9)</f>
        <v>61.226350529893899</v>
      </c>
      <c r="W19" s="45">
        <f>$P19*SUM(Fasering!$D$5:$D$10)</f>
        <v>74.106428903356843</v>
      </c>
      <c r="X19" s="75">
        <f>$P19*SUM(Fasering!$D$5:$D$11)</f>
        <v>87.015527083333339</v>
      </c>
      <c r="Y19" s="130">
        <f t="shared" si="5"/>
        <v>36.819547916666679</v>
      </c>
      <c r="Z19" s="131">
        <f t="shared" si="6"/>
        <v>0.91273275136196863</v>
      </c>
      <c r="AA19" s="74">
        <f>$Y19*SUM(Fasering!$D$5)</f>
        <v>0</v>
      </c>
      <c r="AB19" s="45">
        <f>$Y19*SUM(Fasering!$D$5:$D$6)</f>
        <v>9.5201982665566138</v>
      </c>
      <c r="AC19" s="45">
        <f>$Y19*SUM(Fasering!$D$5:$D$7)</f>
        <v>14.982524071276565</v>
      </c>
      <c r="AD19" s="45">
        <f>$Y19*SUM(Fasering!$D$5:$D$8)</f>
        <v>20.444849875996518</v>
      </c>
      <c r="AE19" s="45">
        <f>$Y19*SUM(Fasering!$D$5:$D$9)</f>
        <v>25.90717568071647</v>
      </c>
      <c r="AF19" s="45">
        <f>$Y19*SUM(Fasering!$D$5:$D$10)</f>
        <v>31.357222111946729</v>
      </c>
      <c r="AG19" s="75">
        <f>$Y19*SUM(Fasering!$D$5:$D$11)</f>
        <v>36.819547916666679</v>
      </c>
      <c r="AH19" s="5">
        <f>($AK$3+(I19+R19)*12*7.57%)*SUM(Fasering!$D$5)</f>
        <v>0</v>
      </c>
      <c r="AI19" s="9">
        <f>($AK$3+(J19+S19)*12*7.57%)*SUM(Fasering!$D$5:$D$6)</f>
        <v>483.89348476082199</v>
      </c>
      <c r="AJ19" s="9">
        <f>($AK$3+(K19+T19)*12*7.57%)*SUM(Fasering!$D$5:$D$7)</f>
        <v>789.4917174371227</v>
      </c>
      <c r="AK19" s="9">
        <f>($AK$3+(L19+U19)*12*7.57%)*SUM(Fasering!$D$5:$D$8)</f>
        <v>1115.4762692148331</v>
      </c>
      <c r="AL19" s="9">
        <f>($AK$3+(M19+V19)*12*7.57%)*SUM(Fasering!$D$5:$D$9)</f>
        <v>1461.8471400939525</v>
      </c>
      <c r="AM19" s="9">
        <f>($AK$3+(N19+W19)*12*7.57%)*SUM(Fasering!$D$5:$D$10)</f>
        <v>1827.7569927092939</v>
      </c>
      <c r="AN19" s="86">
        <f>($AK$3+(O19+X19)*12*7.57%)*SUM(Fasering!$D$5:$D$11)</f>
        <v>2214.8546731030001</v>
      </c>
      <c r="AO19" s="5">
        <f>($AK$3+(I19+AA19)*12*7.57%)*SUM(Fasering!$D$5)</f>
        <v>0</v>
      </c>
      <c r="AP19" s="9">
        <f>($AK$3+(J19+AB19)*12*7.57%)*SUM(Fasering!$D$5:$D$6)</f>
        <v>480.84502028526134</v>
      </c>
      <c r="AQ19" s="9">
        <f>($AK$3+(K19+AC19)*12*7.57%)*SUM(Fasering!$D$5:$D$7)</f>
        <v>781.9415058824934</v>
      </c>
      <c r="AR19" s="9">
        <f>($AK$3+(L19+AD19)*12*7.57%)*SUM(Fasering!$D$5:$D$8)</f>
        <v>1101.4171859116977</v>
      </c>
      <c r="AS19" s="9">
        <f>($AK$3+(M19+AE19)*12*7.57%)*SUM(Fasering!$D$5:$D$9)</f>
        <v>1439.2720603728737</v>
      </c>
      <c r="AT19" s="9">
        <f>($AK$3+(N19+AF19)*12*7.57%)*SUM(Fasering!$D$5:$D$10)</f>
        <v>1794.6846989509409</v>
      </c>
      <c r="AU19" s="86">
        <f>($AK$3+(O19+AG19)*12*7.57%)*SUM(Fasering!$D$5:$D$11)</f>
        <v>2169.2566456279997</v>
      </c>
    </row>
    <row r="20" spans="1:47" x14ac:dyDescent="0.3">
      <c r="A20" s="32">
        <f t="shared" si="7"/>
        <v>10</v>
      </c>
      <c r="B20" s="125">
        <v>21006.86</v>
      </c>
      <c r="C20" s="126"/>
      <c r="D20" s="125">
        <f t="shared" si="0"/>
        <v>27718.551769999998</v>
      </c>
      <c r="E20" s="127">
        <f t="shared" si="1"/>
        <v>687.12494998748139</v>
      </c>
      <c r="F20" s="125">
        <f t="shared" si="2"/>
        <v>2309.8793141666665</v>
      </c>
      <c r="G20" s="127">
        <f t="shared" si="8"/>
        <v>57.260412498956775</v>
      </c>
      <c r="H20" s="63">
        <f>'L4'!$H$10</f>
        <v>1674.41</v>
      </c>
      <c r="I20" s="63">
        <f>GEW!$E$12+($F20-GEW!$E$12)*SUM(Fasering!$D$5)</f>
        <v>1786.2247433333332</v>
      </c>
      <c r="J20" s="63">
        <f>GEW!$E$12+($F20-GEW!$E$12)*SUM(Fasering!$D$5:$D$6)</f>
        <v>1921.6228027773307</v>
      </c>
      <c r="K20" s="63">
        <f>GEW!$E$12+($F20-GEW!$E$12)*SUM(Fasering!$D$5:$D$7)</f>
        <v>1999.3090329694101</v>
      </c>
      <c r="L20" s="63">
        <f>GEW!$E$12+($F20-GEW!$E$12)*SUM(Fasering!$D$5:$D$8)</f>
        <v>2076.9952631614897</v>
      </c>
      <c r="M20" s="63">
        <f>GEW!$E$12+($F20-GEW!$E$12)*SUM(Fasering!$D$5:$D$9)</f>
        <v>2154.6814933535693</v>
      </c>
      <c r="N20" s="63">
        <f>GEW!$E$12+($F20-GEW!$E$12)*SUM(Fasering!$D$5:$D$10)</f>
        <v>2232.1930839745869</v>
      </c>
      <c r="O20" s="76">
        <f>GEW!$E$12+($F20-GEW!$E$12)*SUM(Fasering!$D$5:$D$11)</f>
        <v>2309.8793141666665</v>
      </c>
      <c r="P20" s="125">
        <f t="shared" si="3"/>
        <v>50.197078749999989</v>
      </c>
      <c r="Q20" s="127">
        <f t="shared" si="4"/>
        <v>1.2443530784657371</v>
      </c>
      <c r="R20" s="45">
        <f>$P20*SUM(Fasering!$D$5)</f>
        <v>0</v>
      </c>
      <c r="S20" s="45">
        <f>$P20*SUM(Fasering!$D$5:$D$6)</f>
        <v>12.979142035734679</v>
      </c>
      <c r="T20" s="45">
        <f>$P20*SUM(Fasering!$D$5:$D$7)</f>
        <v>20.426077538535051</v>
      </c>
      <c r="U20" s="45">
        <f>$P20*SUM(Fasering!$D$5:$D$8)</f>
        <v>27.873013041335419</v>
      </c>
      <c r="V20" s="45">
        <f>$P20*SUM(Fasering!$D$5:$D$9)</f>
        <v>35.319948544135791</v>
      </c>
      <c r="W20" s="45">
        <f>$P20*SUM(Fasering!$D$5:$D$10)</f>
        <v>42.750143247199624</v>
      </c>
      <c r="X20" s="75">
        <f>$P20*SUM(Fasering!$D$5:$D$11)</f>
        <v>50.197078749999989</v>
      </c>
      <c r="Y20" s="125">
        <f t="shared" si="5"/>
        <v>25.099089166666662</v>
      </c>
      <c r="Z20" s="127">
        <f t="shared" si="6"/>
        <v>0.62219016821228268</v>
      </c>
      <c r="AA20" s="74">
        <f>$Y20*SUM(Fasering!$D$5)</f>
        <v>0</v>
      </c>
      <c r="AB20" s="45">
        <f>$Y20*SUM(Fasering!$D$5:$D$6)</f>
        <v>6.4897131740307943</v>
      </c>
      <c r="AC20" s="45">
        <f>$Y20*SUM(Fasering!$D$5:$D$7)</f>
        <v>10.213262489202888</v>
      </c>
      <c r="AD20" s="45">
        <f>$Y20*SUM(Fasering!$D$5:$D$8)</f>
        <v>13.936811804374981</v>
      </c>
      <c r="AE20" s="45">
        <f>$Y20*SUM(Fasering!$D$5:$D$9)</f>
        <v>17.660361119547076</v>
      </c>
      <c r="AF20" s="45">
        <f>$Y20*SUM(Fasering!$D$5:$D$10)</f>
        <v>21.375539851494572</v>
      </c>
      <c r="AG20" s="75">
        <f>$Y20*SUM(Fasering!$D$5:$D$11)</f>
        <v>25.099089166666662</v>
      </c>
      <c r="AH20" s="5">
        <f>($AK$3+(I20+R20)*12*7.57%)*SUM(Fasering!$D$5)</f>
        <v>0</v>
      </c>
      <c r="AI20" s="9">
        <f>($AK$3+(J20+S20)*12*7.57%)*SUM(Fasering!$D$5:$D$6)</f>
        <v>487.78102823168228</v>
      </c>
      <c r="AJ20" s="9">
        <f>($AK$3+(K20+T20)*12*7.57%)*SUM(Fasering!$D$5:$D$7)</f>
        <v>799.12009784572638</v>
      </c>
      <c r="AK20" s="9">
        <f>($AK$3+(L20+U20)*12*7.57%)*SUM(Fasering!$D$5:$D$8)</f>
        <v>1133.4050651511316</v>
      </c>
      <c r="AL20" s="9">
        <f>($AK$3+(M20+V20)*12*7.57%)*SUM(Fasering!$D$5:$D$9)</f>
        <v>1490.6359301478983</v>
      </c>
      <c r="AM20" s="9">
        <f>($AK$3+(N20+W20)*12*7.57%)*SUM(Fasering!$D$5:$D$10)</f>
        <v>1869.9323175974093</v>
      </c>
      <c r="AN20" s="86">
        <f>($AK$3+(O20+X20)*12*7.57%)*SUM(Fasering!$D$5:$D$11)</f>
        <v>2273.0033953255002</v>
      </c>
      <c r="AO20" s="5">
        <f>($AK$3+(I20+AA20)*12*7.57%)*SUM(Fasering!$D$5)</f>
        <v>0</v>
      </c>
      <c r="AP20" s="9">
        <f>($AK$3+(J20+AB20)*12*7.57%)*SUM(Fasering!$D$5:$D$6)</f>
        <v>486.25679599390196</v>
      </c>
      <c r="AQ20" s="9">
        <f>($AK$3+(K20+AC20)*12*7.57%)*SUM(Fasering!$D$5:$D$7)</f>
        <v>795.34499206841144</v>
      </c>
      <c r="AR20" s="9">
        <f>($AK$3+(L20+AD20)*12*7.57%)*SUM(Fasering!$D$5:$D$8)</f>
        <v>1126.375523499564</v>
      </c>
      <c r="AS20" s="9">
        <f>($AK$3+(M20+AE20)*12*7.57%)*SUM(Fasering!$D$5:$D$9)</f>
        <v>1479.3483902873588</v>
      </c>
      <c r="AT20" s="9">
        <f>($AK$3+(N20+AF20)*12*7.57%)*SUM(Fasering!$D$5:$D$10)</f>
        <v>1853.396170718233</v>
      </c>
      <c r="AU20" s="86">
        <f>($AK$3+(O20+AG20)*12*7.57%)*SUM(Fasering!$D$5:$D$11)</f>
        <v>2250.2043815880002</v>
      </c>
    </row>
    <row r="21" spans="1:47" x14ac:dyDescent="0.3">
      <c r="A21" s="32">
        <f t="shared" si="7"/>
        <v>11</v>
      </c>
      <c r="B21" s="125">
        <v>21006.86</v>
      </c>
      <c r="C21" s="126"/>
      <c r="D21" s="125">
        <f t="shared" si="0"/>
        <v>27718.551769999998</v>
      </c>
      <c r="E21" s="127">
        <f t="shared" si="1"/>
        <v>687.12494998748139</v>
      </c>
      <c r="F21" s="125">
        <f t="shared" si="2"/>
        <v>2309.8793141666665</v>
      </c>
      <c r="G21" s="127">
        <f t="shared" si="8"/>
        <v>57.260412498956775</v>
      </c>
      <c r="H21" s="63">
        <f>'L4'!$H$10</f>
        <v>1674.41</v>
      </c>
      <c r="I21" s="63">
        <f>GEW!$E$12+($F21-GEW!$E$12)*SUM(Fasering!$D$5)</f>
        <v>1786.2247433333332</v>
      </c>
      <c r="J21" s="63">
        <f>GEW!$E$12+($F21-GEW!$E$12)*SUM(Fasering!$D$5:$D$6)</f>
        <v>1921.6228027773307</v>
      </c>
      <c r="K21" s="63">
        <f>GEW!$E$12+($F21-GEW!$E$12)*SUM(Fasering!$D$5:$D$7)</f>
        <v>1999.3090329694101</v>
      </c>
      <c r="L21" s="63">
        <f>GEW!$E$12+($F21-GEW!$E$12)*SUM(Fasering!$D$5:$D$8)</f>
        <v>2076.9952631614897</v>
      </c>
      <c r="M21" s="63">
        <f>GEW!$E$12+($F21-GEW!$E$12)*SUM(Fasering!$D$5:$D$9)</f>
        <v>2154.6814933535693</v>
      </c>
      <c r="N21" s="63">
        <f>GEW!$E$12+($F21-GEW!$E$12)*SUM(Fasering!$D$5:$D$10)</f>
        <v>2232.1930839745869</v>
      </c>
      <c r="O21" s="76">
        <f>GEW!$E$12+($F21-GEW!$E$12)*SUM(Fasering!$D$5:$D$11)</f>
        <v>2309.8793141666665</v>
      </c>
      <c r="P21" s="125">
        <f t="shared" si="3"/>
        <v>50.197078749999989</v>
      </c>
      <c r="Q21" s="127">
        <f t="shared" si="4"/>
        <v>1.2443530784657371</v>
      </c>
      <c r="R21" s="45">
        <f>$P21*SUM(Fasering!$D$5)</f>
        <v>0</v>
      </c>
      <c r="S21" s="45">
        <f>$P21*SUM(Fasering!$D$5:$D$6)</f>
        <v>12.979142035734679</v>
      </c>
      <c r="T21" s="45">
        <f>$P21*SUM(Fasering!$D$5:$D$7)</f>
        <v>20.426077538535051</v>
      </c>
      <c r="U21" s="45">
        <f>$P21*SUM(Fasering!$D$5:$D$8)</f>
        <v>27.873013041335419</v>
      </c>
      <c r="V21" s="45">
        <f>$P21*SUM(Fasering!$D$5:$D$9)</f>
        <v>35.319948544135791</v>
      </c>
      <c r="W21" s="45">
        <f>$P21*SUM(Fasering!$D$5:$D$10)</f>
        <v>42.750143247199624</v>
      </c>
      <c r="X21" s="75">
        <f>$P21*SUM(Fasering!$D$5:$D$11)</f>
        <v>50.197078749999989</v>
      </c>
      <c r="Y21" s="125">
        <f t="shared" si="5"/>
        <v>25.099089166666662</v>
      </c>
      <c r="Z21" s="127">
        <f t="shared" si="6"/>
        <v>0.62219016821228268</v>
      </c>
      <c r="AA21" s="74">
        <f>$Y21*SUM(Fasering!$D$5)</f>
        <v>0</v>
      </c>
      <c r="AB21" s="45">
        <f>$Y21*SUM(Fasering!$D$5:$D$6)</f>
        <v>6.4897131740307943</v>
      </c>
      <c r="AC21" s="45">
        <f>$Y21*SUM(Fasering!$D$5:$D$7)</f>
        <v>10.213262489202888</v>
      </c>
      <c r="AD21" s="45">
        <f>$Y21*SUM(Fasering!$D$5:$D$8)</f>
        <v>13.936811804374981</v>
      </c>
      <c r="AE21" s="45">
        <f>$Y21*SUM(Fasering!$D$5:$D$9)</f>
        <v>17.660361119547076</v>
      </c>
      <c r="AF21" s="45">
        <f>$Y21*SUM(Fasering!$D$5:$D$10)</f>
        <v>21.375539851494572</v>
      </c>
      <c r="AG21" s="75">
        <f>$Y21*SUM(Fasering!$D$5:$D$11)</f>
        <v>25.099089166666662</v>
      </c>
      <c r="AH21" s="5">
        <f>($AK$3+(I21+R21)*12*7.57%)*SUM(Fasering!$D$5)</f>
        <v>0</v>
      </c>
      <c r="AI21" s="9">
        <f>($AK$3+(J21+S21)*12*7.57%)*SUM(Fasering!$D$5:$D$6)</f>
        <v>487.78102823168228</v>
      </c>
      <c r="AJ21" s="9">
        <f>($AK$3+(K21+T21)*12*7.57%)*SUM(Fasering!$D$5:$D$7)</f>
        <v>799.12009784572638</v>
      </c>
      <c r="AK21" s="9">
        <f>($AK$3+(L21+U21)*12*7.57%)*SUM(Fasering!$D$5:$D$8)</f>
        <v>1133.4050651511316</v>
      </c>
      <c r="AL21" s="9">
        <f>($AK$3+(M21+V21)*12*7.57%)*SUM(Fasering!$D$5:$D$9)</f>
        <v>1490.6359301478983</v>
      </c>
      <c r="AM21" s="9">
        <f>($AK$3+(N21+W21)*12*7.57%)*SUM(Fasering!$D$5:$D$10)</f>
        <v>1869.9323175974093</v>
      </c>
      <c r="AN21" s="86">
        <f>($AK$3+(O21+X21)*12*7.57%)*SUM(Fasering!$D$5:$D$11)</f>
        <v>2273.0033953255002</v>
      </c>
      <c r="AO21" s="5">
        <f>($AK$3+(I21+AA21)*12*7.57%)*SUM(Fasering!$D$5)</f>
        <v>0</v>
      </c>
      <c r="AP21" s="9">
        <f>($AK$3+(J21+AB21)*12*7.57%)*SUM(Fasering!$D$5:$D$6)</f>
        <v>486.25679599390196</v>
      </c>
      <c r="AQ21" s="9">
        <f>($AK$3+(K21+AC21)*12*7.57%)*SUM(Fasering!$D$5:$D$7)</f>
        <v>795.34499206841144</v>
      </c>
      <c r="AR21" s="9">
        <f>($AK$3+(L21+AD21)*12*7.57%)*SUM(Fasering!$D$5:$D$8)</f>
        <v>1126.375523499564</v>
      </c>
      <c r="AS21" s="9">
        <f>($AK$3+(M21+AE21)*12*7.57%)*SUM(Fasering!$D$5:$D$9)</f>
        <v>1479.3483902873588</v>
      </c>
      <c r="AT21" s="9">
        <f>($AK$3+(N21+AF21)*12*7.57%)*SUM(Fasering!$D$5:$D$10)</f>
        <v>1853.396170718233</v>
      </c>
      <c r="AU21" s="86">
        <f>($AK$3+(O21+AG21)*12*7.57%)*SUM(Fasering!$D$5:$D$11)</f>
        <v>2250.2043815880002</v>
      </c>
    </row>
    <row r="22" spans="1:47" x14ac:dyDescent="0.3">
      <c r="A22" s="32">
        <f t="shared" si="7"/>
        <v>12</v>
      </c>
      <c r="B22" s="125">
        <v>21923.82</v>
      </c>
      <c r="C22" s="126"/>
      <c r="D22" s="125">
        <f t="shared" si="0"/>
        <v>28928.480489999998</v>
      </c>
      <c r="E22" s="127">
        <f t="shared" si="1"/>
        <v>717.11829949999867</v>
      </c>
      <c r="F22" s="125">
        <f t="shared" si="2"/>
        <v>2410.7067074999995</v>
      </c>
      <c r="G22" s="127">
        <f t="shared" si="8"/>
        <v>59.759858291666553</v>
      </c>
      <c r="H22" s="63">
        <f>'L4'!$H$10</f>
        <v>1674.41</v>
      </c>
      <c r="I22" s="63">
        <f>GEW!$E$12+($F22-GEW!$E$12)*SUM(Fasering!$D$5)</f>
        <v>1786.2247433333332</v>
      </c>
      <c r="J22" s="63">
        <f>GEW!$E$12+($F22-GEW!$E$12)*SUM(Fasering!$D$5:$D$6)</f>
        <v>1947.6931059056021</v>
      </c>
      <c r="K22" s="63">
        <f>GEW!$E$12+($F22-GEW!$E$12)*SUM(Fasering!$D$5:$D$7)</f>
        <v>2040.3374793555463</v>
      </c>
      <c r="L22" s="63">
        <f>GEW!$E$12+($F22-GEW!$E$12)*SUM(Fasering!$D$5:$D$8)</f>
        <v>2132.9818528054907</v>
      </c>
      <c r="M22" s="63">
        <f>GEW!$E$12+($F22-GEW!$E$12)*SUM(Fasering!$D$5:$D$9)</f>
        <v>2225.6262262554346</v>
      </c>
      <c r="N22" s="63">
        <f>GEW!$E$12+($F22-GEW!$E$12)*SUM(Fasering!$D$5:$D$10)</f>
        <v>2318.0623340500556</v>
      </c>
      <c r="O22" s="76">
        <f>GEW!$E$12+($F22-GEW!$E$12)*SUM(Fasering!$D$5:$D$11)</f>
        <v>2410.7067074999995</v>
      </c>
      <c r="P22" s="125">
        <f t="shared" si="3"/>
        <v>50.197078749999989</v>
      </c>
      <c r="Q22" s="127">
        <f t="shared" si="4"/>
        <v>1.2443530784657371</v>
      </c>
      <c r="R22" s="45">
        <f>$P22*SUM(Fasering!$D$5)</f>
        <v>0</v>
      </c>
      <c r="S22" s="45">
        <f>$P22*SUM(Fasering!$D$5:$D$6)</f>
        <v>12.979142035734679</v>
      </c>
      <c r="T22" s="45">
        <f>$P22*SUM(Fasering!$D$5:$D$7)</f>
        <v>20.426077538535051</v>
      </c>
      <c r="U22" s="45">
        <f>$P22*SUM(Fasering!$D$5:$D$8)</f>
        <v>27.873013041335419</v>
      </c>
      <c r="V22" s="45">
        <f>$P22*SUM(Fasering!$D$5:$D$9)</f>
        <v>35.319948544135791</v>
      </c>
      <c r="W22" s="45">
        <f>$P22*SUM(Fasering!$D$5:$D$10)</f>
        <v>42.750143247199624</v>
      </c>
      <c r="X22" s="75">
        <f>$P22*SUM(Fasering!$D$5:$D$11)</f>
        <v>50.197078749999989</v>
      </c>
      <c r="Y22" s="125">
        <f t="shared" si="5"/>
        <v>25.099089166666662</v>
      </c>
      <c r="Z22" s="127">
        <f t="shared" si="6"/>
        <v>0.62219016821228268</v>
      </c>
      <c r="AA22" s="74">
        <f>$Y22*SUM(Fasering!$D$5)</f>
        <v>0</v>
      </c>
      <c r="AB22" s="45">
        <f>$Y22*SUM(Fasering!$D$5:$D$6)</f>
        <v>6.4897131740307943</v>
      </c>
      <c r="AC22" s="45">
        <f>$Y22*SUM(Fasering!$D$5:$D$7)</f>
        <v>10.213262489202888</v>
      </c>
      <c r="AD22" s="45">
        <f>$Y22*SUM(Fasering!$D$5:$D$8)</f>
        <v>13.936811804374981</v>
      </c>
      <c r="AE22" s="45">
        <f>$Y22*SUM(Fasering!$D$5:$D$9)</f>
        <v>17.660361119547076</v>
      </c>
      <c r="AF22" s="45">
        <f>$Y22*SUM(Fasering!$D$5:$D$10)</f>
        <v>21.375539851494572</v>
      </c>
      <c r="AG22" s="75">
        <f>$Y22*SUM(Fasering!$D$5:$D$11)</f>
        <v>25.099089166666662</v>
      </c>
      <c r="AH22" s="5">
        <f>($AK$3+(I22+R22)*12*7.57%)*SUM(Fasering!$D$5)</f>
        <v>0</v>
      </c>
      <c r="AI22" s="9">
        <f>($AK$3+(J22+S22)*12*7.57%)*SUM(Fasering!$D$5:$D$6)</f>
        <v>493.90440169391724</v>
      </c>
      <c r="AJ22" s="9">
        <f>($AK$3+(K22+T22)*12*7.57%)*SUM(Fasering!$D$5:$D$7)</f>
        <v>814.28601676606161</v>
      </c>
      <c r="AK22" s="9">
        <f>($AK$3+(L22+U22)*12*7.57%)*SUM(Fasering!$D$5:$D$8)</f>
        <v>1161.6451900703937</v>
      </c>
      <c r="AL22" s="9">
        <f>($AK$3+(M22+V22)*12*7.57%)*SUM(Fasering!$D$5:$D$9)</f>
        <v>1535.9819216069136</v>
      </c>
      <c r="AM22" s="9">
        <f>($AK$3+(N22+W22)*12*7.57%)*SUM(Fasering!$D$5:$D$10)</f>
        <v>1936.363797300934</v>
      </c>
      <c r="AN22" s="86">
        <f>($AK$3+(O22+X22)*12*7.57%)*SUM(Fasering!$D$5:$D$11)</f>
        <v>2364.5949994294997</v>
      </c>
      <c r="AO22" s="5">
        <f>($AK$3+(I22+AA22)*12*7.57%)*SUM(Fasering!$D$5)</f>
        <v>0</v>
      </c>
      <c r="AP22" s="9">
        <f>($AK$3+(J22+AB22)*12*7.57%)*SUM(Fasering!$D$5:$D$6)</f>
        <v>492.3801694561368</v>
      </c>
      <c r="AQ22" s="9">
        <f>($AK$3+(K22+AC22)*12*7.57%)*SUM(Fasering!$D$5:$D$7)</f>
        <v>810.5109109887469</v>
      </c>
      <c r="AR22" s="9">
        <f>($AK$3+(L22+AD22)*12*7.57%)*SUM(Fasering!$D$5:$D$8)</f>
        <v>1154.6156484188259</v>
      </c>
      <c r="AS22" s="9">
        <f>($AK$3+(M22+AE22)*12*7.57%)*SUM(Fasering!$D$5:$D$9)</f>
        <v>1524.6943817463739</v>
      </c>
      <c r="AT22" s="9">
        <f>($AK$3+(N22+AF22)*12*7.57%)*SUM(Fasering!$D$5:$D$10)</f>
        <v>1919.8276504217577</v>
      </c>
      <c r="AU22" s="86">
        <f>($AK$3+(O22+AG22)*12*7.57%)*SUM(Fasering!$D$5:$D$11)</f>
        <v>2341.7959856919997</v>
      </c>
    </row>
    <row r="23" spans="1:47" x14ac:dyDescent="0.3">
      <c r="A23" s="32">
        <f t="shared" si="7"/>
        <v>13</v>
      </c>
      <c r="B23" s="125">
        <v>21923.82</v>
      </c>
      <c r="C23" s="126"/>
      <c r="D23" s="125">
        <f t="shared" si="0"/>
        <v>28928.480489999998</v>
      </c>
      <c r="E23" s="127">
        <f t="shared" si="1"/>
        <v>717.11829949999867</v>
      </c>
      <c r="F23" s="125">
        <f t="shared" si="2"/>
        <v>2410.7067074999995</v>
      </c>
      <c r="G23" s="127">
        <f t="shared" si="8"/>
        <v>59.759858291666553</v>
      </c>
      <c r="H23" s="63">
        <f>'L4'!$H$10</f>
        <v>1674.41</v>
      </c>
      <c r="I23" s="63">
        <f>GEW!$E$12+($F23-GEW!$E$12)*SUM(Fasering!$D$5)</f>
        <v>1786.2247433333332</v>
      </c>
      <c r="J23" s="63">
        <f>GEW!$E$12+($F23-GEW!$E$12)*SUM(Fasering!$D$5:$D$6)</f>
        <v>1947.6931059056021</v>
      </c>
      <c r="K23" s="63">
        <f>GEW!$E$12+($F23-GEW!$E$12)*SUM(Fasering!$D$5:$D$7)</f>
        <v>2040.3374793555463</v>
      </c>
      <c r="L23" s="63">
        <f>GEW!$E$12+($F23-GEW!$E$12)*SUM(Fasering!$D$5:$D$8)</f>
        <v>2132.9818528054907</v>
      </c>
      <c r="M23" s="63">
        <f>GEW!$E$12+($F23-GEW!$E$12)*SUM(Fasering!$D$5:$D$9)</f>
        <v>2225.6262262554346</v>
      </c>
      <c r="N23" s="63">
        <f>GEW!$E$12+($F23-GEW!$E$12)*SUM(Fasering!$D$5:$D$10)</f>
        <v>2318.0623340500556</v>
      </c>
      <c r="O23" s="76">
        <f>GEW!$E$12+($F23-GEW!$E$12)*SUM(Fasering!$D$5:$D$11)</f>
        <v>2410.7067074999995</v>
      </c>
      <c r="P23" s="125">
        <f t="shared" si="3"/>
        <v>50.197078749999989</v>
      </c>
      <c r="Q23" s="127">
        <f t="shared" si="4"/>
        <v>1.2443530784657371</v>
      </c>
      <c r="R23" s="45">
        <f>$P23*SUM(Fasering!$D$5)</f>
        <v>0</v>
      </c>
      <c r="S23" s="45">
        <f>$P23*SUM(Fasering!$D$5:$D$6)</f>
        <v>12.979142035734679</v>
      </c>
      <c r="T23" s="45">
        <f>$P23*SUM(Fasering!$D$5:$D$7)</f>
        <v>20.426077538535051</v>
      </c>
      <c r="U23" s="45">
        <f>$P23*SUM(Fasering!$D$5:$D$8)</f>
        <v>27.873013041335419</v>
      </c>
      <c r="V23" s="45">
        <f>$P23*SUM(Fasering!$D$5:$D$9)</f>
        <v>35.319948544135791</v>
      </c>
      <c r="W23" s="45">
        <f>$P23*SUM(Fasering!$D$5:$D$10)</f>
        <v>42.750143247199624</v>
      </c>
      <c r="X23" s="75">
        <f>$P23*SUM(Fasering!$D$5:$D$11)</f>
        <v>50.197078749999989</v>
      </c>
      <c r="Y23" s="125">
        <f t="shared" si="5"/>
        <v>25.099089166666662</v>
      </c>
      <c r="Z23" s="127">
        <f t="shared" si="6"/>
        <v>0.62219016821228268</v>
      </c>
      <c r="AA23" s="74">
        <f>$Y23*SUM(Fasering!$D$5)</f>
        <v>0</v>
      </c>
      <c r="AB23" s="45">
        <f>$Y23*SUM(Fasering!$D$5:$D$6)</f>
        <v>6.4897131740307943</v>
      </c>
      <c r="AC23" s="45">
        <f>$Y23*SUM(Fasering!$D$5:$D$7)</f>
        <v>10.213262489202888</v>
      </c>
      <c r="AD23" s="45">
        <f>$Y23*SUM(Fasering!$D$5:$D$8)</f>
        <v>13.936811804374981</v>
      </c>
      <c r="AE23" s="45">
        <f>$Y23*SUM(Fasering!$D$5:$D$9)</f>
        <v>17.660361119547076</v>
      </c>
      <c r="AF23" s="45">
        <f>$Y23*SUM(Fasering!$D$5:$D$10)</f>
        <v>21.375539851494572</v>
      </c>
      <c r="AG23" s="75">
        <f>$Y23*SUM(Fasering!$D$5:$D$11)</f>
        <v>25.099089166666662</v>
      </c>
      <c r="AH23" s="5">
        <f>($AK$3+(I23+R23)*12*7.57%)*SUM(Fasering!$D$5)</f>
        <v>0</v>
      </c>
      <c r="AI23" s="9">
        <f>($AK$3+(J23+S23)*12*7.57%)*SUM(Fasering!$D$5:$D$6)</f>
        <v>493.90440169391724</v>
      </c>
      <c r="AJ23" s="9">
        <f>($AK$3+(K23+T23)*12*7.57%)*SUM(Fasering!$D$5:$D$7)</f>
        <v>814.28601676606161</v>
      </c>
      <c r="AK23" s="9">
        <f>($AK$3+(L23+U23)*12*7.57%)*SUM(Fasering!$D$5:$D$8)</f>
        <v>1161.6451900703937</v>
      </c>
      <c r="AL23" s="9">
        <f>($AK$3+(M23+V23)*12*7.57%)*SUM(Fasering!$D$5:$D$9)</f>
        <v>1535.9819216069136</v>
      </c>
      <c r="AM23" s="9">
        <f>($AK$3+(N23+W23)*12*7.57%)*SUM(Fasering!$D$5:$D$10)</f>
        <v>1936.363797300934</v>
      </c>
      <c r="AN23" s="86">
        <f>($AK$3+(O23+X23)*12*7.57%)*SUM(Fasering!$D$5:$D$11)</f>
        <v>2364.5949994294997</v>
      </c>
      <c r="AO23" s="5">
        <f>($AK$3+(I23+AA23)*12*7.57%)*SUM(Fasering!$D$5)</f>
        <v>0</v>
      </c>
      <c r="AP23" s="9">
        <f>($AK$3+(J23+AB23)*12*7.57%)*SUM(Fasering!$D$5:$D$6)</f>
        <v>492.3801694561368</v>
      </c>
      <c r="AQ23" s="9">
        <f>($AK$3+(K23+AC23)*12*7.57%)*SUM(Fasering!$D$5:$D$7)</f>
        <v>810.5109109887469</v>
      </c>
      <c r="AR23" s="9">
        <f>($AK$3+(L23+AD23)*12*7.57%)*SUM(Fasering!$D$5:$D$8)</f>
        <v>1154.6156484188259</v>
      </c>
      <c r="AS23" s="9">
        <f>($AK$3+(M23+AE23)*12*7.57%)*SUM(Fasering!$D$5:$D$9)</f>
        <v>1524.6943817463739</v>
      </c>
      <c r="AT23" s="9">
        <f>($AK$3+(N23+AF23)*12*7.57%)*SUM(Fasering!$D$5:$D$10)</f>
        <v>1919.8276504217577</v>
      </c>
      <c r="AU23" s="86">
        <f>($AK$3+(O23+AG23)*12*7.57%)*SUM(Fasering!$D$5:$D$11)</f>
        <v>2341.7959856919997</v>
      </c>
    </row>
    <row r="24" spans="1:47" x14ac:dyDescent="0.3">
      <c r="A24" s="32">
        <f t="shared" si="7"/>
        <v>14</v>
      </c>
      <c r="B24" s="125">
        <v>22840.81</v>
      </c>
      <c r="C24" s="126"/>
      <c r="D24" s="125">
        <f t="shared" si="0"/>
        <v>30138.448795</v>
      </c>
      <c r="E24" s="127">
        <f t="shared" si="1"/>
        <v>747.11263029903398</v>
      </c>
      <c r="F24" s="125">
        <f t="shared" si="2"/>
        <v>2511.5373995833334</v>
      </c>
      <c r="G24" s="127">
        <f t="shared" si="8"/>
        <v>62.259385858252827</v>
      </c>
      <c r="H24" s="63">
        <f>'L4'!$H$10</f>
        <v>1674.41</v>
      </c>
      <c r="I24" s="63">
        <f>GEW!$E$12+($F24-GEW!$E$12)*SUM(Fasering!$D$5)</f>
        <v>1786.2247433333332</v>
      </c>
      <c r="J24" s="63">
        <f>GEW!$E$12+($F24-GEW!$E$12)*SUM(Fasering!$D$5:$D$6)</f>
        <v>1973.7642619708547</v>
      </c>
      <c r="K24" s="63">
        <f>GEW!$E$12+($F24-GEW!$E$12)*SUM(Fasering!$D$5:$D$7)</f>
        <v>2081.3672680612949</v>
      </c>
      <c r="L24" s="63">
        <f>GEW!$E$12+($F24-GEW!$E$12)*SUM(Fasering!$D$5:$D$8)</f>
        <v>2188.9702741517353</v>
      </c>
      <c r="M24" s="63">
        <f>GEW!$E$12+($F24-GEW!$E$12)*SUM(Fasering!$D$5:$D$9)</f>
        <v>2296.5732802421758</v>
      </c>
      <c r="N24" s="63">
        <f>GEW!$E$12+($F24-GEW!$E$12)*SUM(Fasering!$D$5:$D$10)</f>
        <v>2403.9343934928929</v>
      </c>
      <c r="O24" s="76">
        <f>GEW!$E$12+($F24-GEW!$E$12)*SUM(Fasering!$D$5:$D$11)</f>
        <v>2511.5373995833334</v>
      </c>
      <c r="P24" s="125">
        <f t="shared" si="3"/>
        <v>30.273728333333299</v>
      </c>
      <c r="Q24" s="127">
        <f t="shared" si="4"/>
        <v>0.7504661224577478</v>
      </c>
      <c r="R24" s="45">
        <f>$P24*SUM(Fasering!$D$5)</f>
        <v>0</v>
      </c>
      <c r="S24" s="45">
        <f>$P24*SUM(Fasering!$D$5:$D$6)</f>
        <v>7.8276869844657702</v>
      </c>
      <c r="T24" s="45">
        <f>$P24*SUM(Fasering!$D$5:$D$7)</f>
        <v>12.318914520841744</v>
      </c>
      <c r="U24" s="45">
        <f>$P24*SUM(Fasering!$D$5:$D$8)</f>
        <v>16.810142057217718</v>
      </c>
      <c r="V24" s="45">
        <f>$P24*SUM(Fasering!$D$5:$D$9)</f>
        <v>21.301369593593691</v>
      </c>
      <c r="W24" s="45">
        <f>$P24*SUM(Fasering!$D$5:$D$10)</f>
        <v>25.782500796957329</v>
      </c>
      <c r="X24" s="75">
        <f>$P24*SUM(Fasering!$D$5:$D$11)</f>
        <v>30.273728333333299</v>
      </c>
      <c r="Y24" s="125">
        <f t="shared" si="5"/>
        <v>5.1757387499999679</v>
      </c>
      <c r="Z24" s="127">
        <f t="shared" si="6"/>
        <v>0.12830321220429322</v>
      </c>
      <c r="AA24" s="74">
        <f>$Y24*SUM(Fasering!$D$5)</f>
        <v>0</v>
      </c>
      <c r="AB24" s="45">
        <f>$Y24*SUM(Fasering!$D$5:$D$6)</f>
        <v>1.3382581227618842</v>
      </c>
      <c r="AC24" s="45">
        <f>$Y24*SUM(Fasering!$D$5:$D$7)</f>
        <v>2.1060994715095815</v>
      </c>
      <c r="AD24" s="45">
        <f>$Y24*SUM(Fasering!$D$5:$D$8)</f>
        <v>2.8739408202572787</v>
      </c>
      <c r="AE24" s="45">
        <f>$Y24*SUM(Fasering!$D$5:$D$9)</f>
        <v>3.6417821690049759</v>
      </c>
      <c r="AF24" s="45">
        <f>$Y24*SUM(Fasering!$D$5:$D$10)</f>
        <v>4.4078974012522707</v>
      </c>
      <c r="AG24" s="75">
        <f>$Y24*SUM(Fasering!$D$5:$D$11)</f>
        <v>5.1757387499999679</v>
      </c>
      <c r="AH24" s="5">
        <f>($AK$3+(I24+R24)*12*7.57%)*SUM(Fasering!$D$5)</f>
        <v>0</v>
      </c>
      <c r="AI24" s="9">
        <f>($AK$3+(J24+S24)*12*7.57%)*SUM(Fasering!$D$5:$D$6)</f>
        <v>498.81800555178717</v>
      </c>
      <c r="AJ24" s="9">
        <f>($AK$3+(K24+T24)*12*7.57%)*SUM(Fasering!$D$5:$D$7)</f>
        <v>826.45566772311827</v>
      </c>
      <c r="AK24" s="9">
        <f>($AK$3+(L24+U24)*12*7.57%)*SUM(Fasering!$D$5:$D$8)</f>
        <v>1184.3060301458529</v>
      </c>
      <c r="AL24" s="9">
        <f>($AK$3+(M24+V24)*12*7.57%)*SUM(Fasering!$D$5:$D$9)</f>
        <v>1572.369092819991</v>
      </c>
      <c r="AM24" s="9">
        <f>($AK$3+(N24+W24)*12*7.57%)*SUM(Fasering!$D$5:$D$10)</f>
        <v>1989.6706839326882</v>
      </c>
      <c r="AN24" s="86">
        <f>($AK$3+(O24+X24)*12*7.57%)*SUM(Fasering!$D$5:$D$11)</f>
        <v>2438.0912285995</v>
      </c>
      <c r="AO24" s="5">
        <f>($AK$3+(I24+AA24)*12*7.57%)*SUM(Fasering!$D$5)</f>
        <v>0</v>
      </c>
      <c r="AP24" s="9">
        <f>($AK$3+(J24+AB24)*12*7.57%)*SUM(Fasering!$D$5:$D$6)</f>
        <v>497.29377331400673</v>
      </c>
      <c r="AQ24" s="9">
        <f>($AK$3+(K24+AC24)*12*7.57%)*SUM(Fasering!$D$5:$D$7)</f>
        <v>822.68056194580333</v>
      </c>
      <c r="AR24" s="9">
        <f>($AK$3+(L24+AD24)*12*7.57%)*SUM(Fasering!$D$5:$D$8)</f>
        <v>1177.2764884942851</v>
      </c>
      <c r="AS24" s="9">
        <f>($AK$3+(M24+AE24)*12*7.57%)*SUM(Fasering!$D$5:$D$9)</f>
        <v>1561.0815529594518</v>
      </c>
      <c r="AT24" s="9">
        <f>($AK$3+(N24+AF24)*12*7.57%)*SUM(Fasering!$D$5:$D$10)</f>
        <v>1973.1345370535123</v>
      </c>
      <c r="AU24" s="86">
        <f>($AK$3+(O24+AG24)*12*7.57%)*SUM(Fasering!$D$5:$D$11)</f>
        <v>2415.2922148620005</v>
      </c>
    </row>
    <row r="25" spans="1:47" x14ac:dyDescent="0.3">
      <c r="A25" s="32">
        <f t="shared" si="7"/>
        <v>15</v>
      </c>
      <c r="B25" s="125">
        <v>22840.81</v>
      </c>
      <c r="C25" s="126"/>
      <c r="D25" s="125">
        <f t="shared" si="0"/>
        <v>30138.448795</v>
      </c>
      <c r="E25" s="127">
        <f t="shared" si="1"/>
        <v>747.11263029903398</v>
      </c>
      <c r="F25" s="125">
        <f t="shared" si="2"/>
        <v>2511.5373995833334</v>
      </c>
      <c r="G25" s="127">
        <f t="shared" si="8"/>
        <v>62.259385858252827</v>
      </c>
      <c r="H25" s="63">
        <f>'L4'!$H$10</f>
        <v>1674.41</v>
      </c>
      <c r="I25" s="63">
        <f>GEW!$E$12+($F25-GEW!$E$12)*SUM(Fasering!$D$5)</f>
        <v>1786.2247433333332</v>
      </c>
      <c r="J25" s="63">
        <f>GEW!$E$12+($F25-GEW!$E$12)*SUM(Fasering!$D$5:$D$6)</f>
        <v>1973.7642619708547</v>
      </c>
      <c r="K25" s="63">
        <f>GEW!$E$12+($F25-GEW!$E$12)*SUM(Fasering!$D$5:$D$7)</f>
        <v>2081.3672680612949</v>
      </c>
      <c r="L25" s="63">
        <f>GEW!$E$12+($F25-GEW!$E$12)*SUM(Fasering!$D$5:$D$8)</f>
        <v>2188.9702741517353</v>
      </c>
      <c r="M25" s="63">
        <f>GEW!$E$12+($F25-GEW!$E$12)*SUM(Fasering!$D$5:$D$9)</f>
        <v>2296.5732802421758</v>
      </c>
      <c r="N25" s="63">
        <f>GEW!$E$12+($F25-GEW!$E$12)*SUM(Fasering!$D$5:$D$10)</f>
        <v>2403.9343934928929</v>
      </c>
      <c r="O25" s="76">
        <f>GEW!$E$12+($F25-GEW!$E$12)*SUM(Fasering!$D$5:$D$11)</f>
        <v>2511.5373995833334</v>
      </c>
      <c r="P25" s="125">
        <f t="shared" si="3"/>
        <v>30.273728333333299</v>
      </c>
      <c r="Q25" s="127">
        <f t="shared" si="4"/>
        <v>0.7504661224577478</v>
      </c>
      <c r="R25" s="45">
        <f>$P25*SUM(Fasering!$D$5)</f>
        <v>0</v>
      </c>
      <c r="S25" s="45">
        <f>$P25*SUM(Fasering!$D$5:$D$6)</f>
        <v>7.8276869844657702</v>
      </c>
      <c r="T25" s="45">
        <f>$P25*SUM(Fasering!$D$5:$D$7)</f>
        <v>12.318914520841744</v>
      </c>
      <c r="U25" s="45">
        <f>$P25*SUM(Fasering!$D$5:$D$8)</f>
        <v>16.810142057217718</v>
      </c>
      <c r="V25" s="45">
        <f>$P25*SUM(Fasering!$D$5:$D$9)</f>
        <v>21.301369593593691</v>
      </c>
      <c r="W25" s="45">
        <f>$P25*SUM(Fasering!$D$5:$D$10)</f>
        <v>25.782500796957329</v>
      </c>
      <c r="X25" s="75">
        <f>$P25*SUM(Fasering!$D$5:$D$11)</f>
        <v>30.273728333333299</v>
      </c>
      <c r="Y25" s="125">
        <f t="shared" si="5"/>
        <v>5.1757387499999679</v>
      </c>
      <c r="Z25" s="127">
        <f t="shared" si="6"/>
        <v>0.12830321220429322</v>
      </c>
      <c r="AA25" s="74">
        <f>$Y25*SUM(Fasering!$D$5)</f>
        <v>0</v>
      </c>
      <c r="AB25" s="45">
        <f>$Y25*SUM(Fasering!$D$5:$D$6)</f>
        <v>1.3382581227618842</v>
      </c>
      <c r="AC25" s="45">
        <f>$Y25*SUM(Fasering!$D$5:$D$7)</f>
        <v>2.1060994715095815</v>
      </c>
      <c r="AD25" s="45">
        <f>$Y25*SUM(Fasering!$D$5:$D$8)</f>
        <v>2.8739408202572787</v>
      </c>
      <c r="AE25" s="45">
        <f>$Y25*SUM(Fasering!$D$5:$D$9)</f>
        <v>3.6417821690049759</v>
      </c>
      <c r="AF25" s="45">
        <f>$Y25*SUM(Fasering!$D$5:$D$10)</f>
        <v>4.4078974012522707</v>
      </c>
      <c r="AG25" s="75">
        <f>$Y25*SUM(Fasering!$D$5:$D$11)</f>
        <v>5.1757387499999679</v>
      </c>
      <c r="AH25" s="5">
        <f>($AK$3+(I25+R25)*12*7.57%)*SUM(Fasering!$D$5)</f>
        <v>0</v>
      </c>
      <c r="AI25" s="9">
        <f>($AK$3+(J25+S25)*12*7.57%)*SUM(Fasering!$D$5:$D$6)</f>
        <v>498.81800555178717</v>
      </c>
      <c r="AJ25" s="9">
        <f>($AK$3+(K25+T25)*12*7.57%)*SUM(Fasering!$D$5:$D$7)</f>
        <v>826.45566772311827</v>
      </c>
      <c r="AK25" s="9">
        <f>($AK$3+(L25+U25)*12*7.57%)*SUM(Fasering!$D$5:$D$8)</f>
        <v>1184.3060301458529</v>
      </c>
      <c r="AL25" s="9">
        <f>($AK$3+(M25+V25)*12*7.57%)*SUM(Fasering!$D$5:$D$9)</f>
        <v>1572.369092819991</v>
      </c>
      <c r="AM25" s="9">
        <f>($AK$3+(N25+W25)*12*7.57%)*SUM(Fasering!$D$5:$D$10)</f>
        <v>1989.6706839326882</v>
      </c>
      <c r="AN25" s="86">
        <f>($AK$3+(O25+X25)*12*7.57%)*SUM(Fasering!$D$5:$D$11)</f>
        <v>2438.0912285995</v>
      </c>
      <c r="AO25" s="5">
        <f>($AK$3+(I25+AA25)*12*7.57%)*SUM(Fasering!$D$5)</f>
        <v>0</v>
      </c>
      <c r="AP25" s="9">
        <f>($AK$3+(J25+AB25)*12*7.57%)*SUM(Fasering!$D$5:$D$6)</f>
        <v>497.29377331400673</v>
      </c>
      <c r="AQ25" s="9">
        <f>($AK$3+(K25+AC25)*12*7.57%)*SUM(Fasering!$D$5:$D$7)</f>
        <v>822.68056194580333</v>
      </c>
      <c r="AR25" s="9">
        <f>($AK$3+(L25+AD25)*12*7.57%)*SUM(Fasering!$D$5:$D$8)</f>
        <v>1177.2764884942851</v>
      </c>
      <c r="AS25" s="9">
        <f>($AK$3+(M25+AE25)*12*7.57%)*SUM(Fasering!$D$5:$D$9)</f>
        <v>1561.0815529594518</v>
      </c>
      <c r="AT25" s="9">
        <f>($AK$3+(N25+AF25)*12*7.57%)*SUM(Fasering!$D$5:$D$10)</f>
        <v>1973.1345370535123</v>
      </c>
      <c r="AU25" s="86">
        <f>($AK$3+(O25+AG25)*12*7.57%)*SUM(Fasering!$D$5:$D$11)</f>
        <v>2415.2922148620005</v>
      </c>
    </row>
    <row r="26" spans="1:47" x14ac:dyDescent="0.3">
      <c r="A26" s="32">
        <f t="shared" si="7"/>
        <v>16</v>
      </c>
      <c r="B26" s="125">
        <v>23757.8</v>
      </c>
      <c r="C26" s="126"/>
      <c r="D26" s="125">
        <f t="shared" si="0"/>
        <v>31348.417099999995</v>
      </c>
      <c r="E26" s="127">
        <f t="shared" si="1"/>
        <v>777.10696109806906</v>
      </c>
      <c r="F26" s="125">
        <f t="shared" si="2"/>
        <v>2612.3680916666663</v>
      </c>
      <c r="G26" s="127">
        <f t="shared" si="8"/>
        <v>64.758913424839079</v>
      </c>
      <c r="H26" s="63">
        <f>'L4'!$H$10</f>
        <v>1674.41</v>
      </c>
      <c r="I26" s="63">
        <f>GEW!$E$12+($F26-GEW!$E$12)*SUM(Fasering!$D$5)</f>
        <v>1786.2247433333332</v>
      </c>
      <c r="J26" s="63">
        <f>GEW!$E$12+($F26-GEW!$E$12)*SUM(Fasering!$D$5:$D$6)</f>
        <v>1999.8354180361068</v>
      </c>
      <c r="K26" s="63">
        <f>GEW!$E$12+($F26-GEW!$E$12)*SUM(Fasering!$D$5:$D$7)</f>
        <v>2122.3970567670435</v>
      </c>
      <c r="L26" s="63">
        <f>GEW!$E$12+($F26-GEW!$E$12)*SUM(Fasering!$D$5:$D$8)</f>
        <v>2244.95869549798</v>
      </c>
      <c r="M26" s="63">
        <f>GEW!$E$12+($F26-GEW!$E$12)*SUM(Fasering!$D$5:$D$9)</f>
        <v>2367.5203342289165</v>
      </c>
      <c r="N26" s="63">
        <f>GEW!$E$12+($F26-GEW!$E$12)*SUM(Fasering!$D$5:$D$10)</f>
        <v>2489.8064529357298</v>
      </c>
      <c r="O26" s="76">
        <f>GEW!$E$12+($F26-GEW!$E$12)*SUM(Fasering!$D$5:$D$11)</f>
        <v>2612.3680916666663</v>
      </c>
      <c r="P26" s="125">
        <f t="shared" si="3"/>
        <v>0</v>
      </c>
      <c r="Q26" s="127">
        <f t="shared" si="4"/>
        <v>0</v>
      </c>
      <c r="R26" s="45">
        <f>$P26*SUM(Fasering!$D$5)</f>
        <v>0</v>
      </c>
      <c r="S26" s="45">
        <f>$P26*SUM(Fasering!$D$5:$D$6)</f>
        <v>0</v>
      </c>
      <c r="T26" s="45">
        <f>$P26*SUM(Fasering!$D$5:$D$7)</f>
        <v>0</v>
      </c>
      <c r="U26" s="45">
        <f>$P26*SUM(Fasering!$D$5:$D$8)</f>
        <v>0</v>
      </c>
      <c r="V26" s="45">
        <f>$P26*SUM(Fasering!$D$5:$D$9)</f>
        <v>0</v>
      </c>
      <c r="W26" s="45">
        <f>$P26*SUM(Fasering!$D$5:$D$10)</f>
        <v>0</v>
      </c>
      <c r="X26" s="75">
        <f>$P26*SUM(Fasering!$D$5:$D$11)</f>
        <v>0</v>
      </c>
      <c r="Y26" s="125">
        <f t="shared" si="5"/>
        <v>0</v>
      </c>
      <c r="Z26" s="127">
        <f t="shared" si="6"/>
        <v>0</v>
      </c>
      <c r="AA26" s="74">
        <f>$Y26*SUM(Fasering!$D$5)</f>
        <v>0</v>
      </c>
      <c r="AB26" s="45">
        <f>$Y26*SUM(Fasering!$D$5:$D$6)</f>
        <v>0</v>
      </c>
      <c r="AC26" s="45">
        <f>$Y26*SUM(Fasering!$D$5:$D$7)</f>
        <v>0</v>
      </c>
      <c r="AD26" s="45">
        <f>$Y26*SUM(Fasering!$D$5:$D$8)</f>
        <v>0</v>
      </c>
      <c r="AE26" s="45">
        <f>$Y26*SUM(Fasering!$D$5:$D$9)</f>
        <v>0</v>
      </c>
      <c r="AF26" s="45">
        <f>$Y26*SUM(Fasering!$D$5:$D$10)</f>
        <v>0</v>
      </c>
      <c r="AG26" s="75">
        <f>$Y26*SUM(Fasering!$D$5:$D$11)</f>
        <v>0</v>
      </c>
      <c r="AH26" s="5">
        <f>($AK$3+(I26+R26)*12*7.57%)*SUM(Fasering!$D$5)</f>
        <v>0</v>
      </c>
      <c r="AI26" s="9">
        <f>($AK$3+(J26+S26)*12*7.57%)*SUM(Fasering!$D$5:$D$6)</f>
        <v>503.1030180381685</v>
      </c>
      <c r="AJ26" s="9">
        <f>($AK$3+(K26+T26)*12*7.57%)*SUM(Fasering!$D$5:$D$7)</f>
        <v>837.06847001941412</v>
      </c>
      <c r="AK26" s="9">
        <f>($AK$3+(L26+U26)*12*7.57%)*SUM(Fasering!$D$5:$D$8)</f>
        <v>1204.0678964834715</v>
      </c>
      <c r="AL26" s="9">
        <f>($AK$3+(M26+V26)*12*7.57%)*SUM(Fasering!$D$5:$D$9)</f>
        <v>1604.1012974303408</v>
      </c>
      <c r="AM26" s="9">
        <f>($AK$3+(N26+W26)*12*7.57%)*SUM(Fasering!$D$5:$D$10)</f>
        <v>2036.1580853257267</v>
      </c>
      <c r="AN26" s="86">
        <f>($AK$3+(O26+X26)*12*7.57%)*SUM(Fasering!$D$5:$D$11)</f>
        <v>2502.1851744699998</v>
      </c>
      <c r="AO26" s="5">
        <f>($AK$3+(I26+AA26)*12*7.57%)*SUM(Fasering!$D$5)</f>
        <v>0</v>
      </c>
      <c r="AP26" s="9">
        <f>($AK$3+(J26+AB26)*12*7.57%)*SUM(Fasering!$D$5:$D$6)</f>
        <v>503.1030180381685</v>
      </c>
      <c r="AQ26" s="9">
        <f>($AK$3+(K26+AC26)*12*7.57%)*SUM(Fasering!$D$5:$D$7)</f>
        <v>837.06847001941412</v>
      </c>
      <c r="AR26" s="9">
        <f>($AK$3+(L26+AD26)*12*7.57%)*SUM(Fasering!$D$5:$D$8)</f>
        <v>1204.0678964834715</v>
      </c>
      <c r="AS26" s="9">
        <f>($AK$3+(M26+AE26)*12*7.57%)*SUM(Fasering!$D$5:$D$9)</f>
        <v>1604.1012974303408</v>
      </c>
      <c r="AT26" s="9">
        <f>($AK$3+(N26+AF26)*12*7.57%)*SUM(Fasering!$D$5:$D$10)</f>
        <v>2036.1580853257267</v>
      </c>
      <c r="AU26" s="86">
        <f>($AK$3+(O26+AG26)*12*7.57%)*SUM(Fasering!$D$5:$D$11)</f>
        <v>2502.1851744699998</v>
      </c>
    </row>
    <row r="27" spans="1:47" x14ac:dyDescent="0.3">
      <c r="A27" s="32">
        <f t="shared" si="7"/>
        <v>17</v>
      </c>
      <c r="B27" s="125">
        <v>23757.8</v>
      </c>
      <c r="C27" s="126"/>
      <c r="D27" s="125">
        <f t="shared" si="0"/>
        <v>31348.417099999995</v>
      </c>
      <c r="E27" s="127">
        <f t="shared" si="1"/>
        <v>777.10696109806906</v>
      </c>
      <c r="F27" s="125">
        <f t="shared" si="2"/>
        <v>2612.3680916666663</v>
      </c>
      <c r="G27" s="127">
        <f t="shared" si="8"/>
        <v>64.758913424839079</v>
      </c>
      <c r="H27" s="63">
        <f>'L4'!$H$10</f>
        <v>1674.41</v>
      </c>
      <c r="I27" s="63">
        <f>GEW!$E$12+($F27-GEW!$E$12)*SUM(Fasering!$D$5)</f>
        <v>1786.2247433333332</v>
      </c>
      <c r="J27" s="63">
        <f>GEW!$E$12+($F27-GEW!$E$12)*SUM(Fasering!$D$5:$D$6)</f>
        <v>1999.8354180361068</v>
      </c>
      <c r="K27" s="63">
        <f>GEW!$E$12+($F27-GEW!$E$12)*SUM(Fasering!$D$5:$D$7)</f>
        <v>2122.3970567670435</v>
      </c>
      <c r="L27" s="63">
        <f>GEW!$E$12+($F27-GEW!$E$12)*SUM(Fasering!$D$5:$D$8)</f>
        <v>2244.95869549798</v>
      </c>
      <c r="M27" s="63">
        <f>GEW!$E$12+($F27-GEW!$E$12)*SUM(Fasering!$D$5:$D$9)</f>
        <v>2367.5203342289165</v>
      </c>
      <c r="N27" s="63">
        <f>GEW!$E$12+($F27-GEW!$E$12)*SUM(Fasering!$D$5:$D$10)</f>
        <v>2489.8064529357298</v>
      </c>
      <c r="O27" s="76">
        <f>GEW!$E$12+($F27-GEW!$E$12)*SUM(Fasering!$D$5:$D$11)</f>
        <v>2612.3680916666663</v>
      </c>
      <c r="P27" s="125">
        <f t="shared" si="3"/>
        <v>0</v>
      </c>
      <c r="Q27" s="127">
        <f t="shared" si="4"/>
        <v>0</v>
      </c>
      <c r="R27" s="45">
        <f>$P27*SUM(Fasering!$D$5)</f>
        <v>0</v>
      </c>
      <c r="S27" s="45">
        <f>$P27*SUM(Fasering!$D$5:$D$6)</f>
        <v>0</v>
      </c>
      <c r="T27" s="45">
        <f>$P27*SUM(Fasering!$D$5:$D$7)</f>
        <v>0</v>
      </c>
      <c r="U27" s="45">
        <f>$P27*SUM(Fasering!$D$5:$D$8)</f>
        <v>0</v>
      </c>
      <c r="V27" s="45">
        <f>$P27*SUM(Fasering!$D$5:$D$9)</f>
        <v>0</v>
      </c>
      <c r="W27" s="45">
        <f>$P27*SUM(Fasering!$D$5:$D$10)</f>
        <v>0</v>
      </c>
      <c r="X27" s="75">
        <f>$P27*SUM(Fasering!$D$5:$D$11)</f>
        <v>0</v>
      </c>
      <c r="Y27" s="125">
        <f t="shared" si="5"/>
        <v>0</v>
      </c>
      <c r="Z27" s="127">
        <f t="shared" si="6"/>
        <v>0</v>
      </c>
      <c r="AA27" s="74">
        <f>$Y27*SUM(Fasering!$D$5)</f>
        <v>0</v>
      </c>
      <c r="AB27" s="45">
        <f>$Y27*SUM(Fasering!$D$5:$D$6)</f>
        <v>0</v>
      </c>
      <c r="AC27" s="45">
        <f>$Y27*SUM(Fasering!$D$5:$D$7)</f>
        <v>0</v>
      </c>
      <c r="AD27" s="45">
        <f>$Y27*SUM(Fasering!$D$5:$D$8)</f>
        <v>0</v>
      </c>
      <c r="AE27" s="45">
        <f>$Y27*SUM(Fasering!$D$5:$D$9)</f>
        <v>0</v>
      </c>
      <c r="AF27" s="45">
        <f>$Y27*SUM(Fasering!$D$5:$D$10)</f>
        <v>0</v>
      </c>
      <c r="AG27" s="75">
        <f>$Y27*SUM(Fasering!$D$5:$D$11)</f>
        <v>0</v>
      </c>
      <c r="AH27" s="5">
        <f>($AK$3+(I27+R27)*12*7.57%)*SUM(Fasering!$D$5)</f>
        <v>0</v>
      </c>
      <c r="AI27" s="9">
        <f>($AK$3+(J27+S27)*12*7.57%)*SUM(Fasering!$D$5:$D$6)</f>
        <v>503.1030180381685</v>
      </c>
      <c r="AJ27" s="9">
        <f>($AK$3+(K27+T27)*12*7.57%)*SUM(Fasering!$D$5:$D$7)</f>
        <v>837.06847001941412</v>
      </c>
      <c r="AK27" s="9">
        <f>($AK$3+(L27+U27)*12*7.57%)*SUM(Fasering!$D$5:$D$8)</f>
        <v>1204.0678964834715</v>
      </c>
      <c r="AL27" s="9">
        <f>($AK$3+(M27+V27)*12*7.57%)*SUM(Fasering!$D$5:$D$9)</f>
        <v>1604.1012974303408</v>
      </c>
      <c r="AM27" s="9">
        <f>($AK$3+(N27+W27)*12*7.57%)*SUM(Fasering!$D$5:$D$10)</f>
        <v>2036.1580853257267</v>
      </c>
      <c r="AN27" s="86">
        <f>($AK$3+(O27+X27)*12*7.57%)*SUM(Fasering!$D$5:$D$11)</f>
        <v>2502.1851744699998</v>
      </c>
      <c r="AO27" s="5">
        <f>($AK$3+(I27+AA27)*12*7.57%)*SUM(Fasering!$D$5)</f>
        <v>0</v>
      </c>
      <c r="AP27" s="9">
        <f>($AK$3+(J27+AB27)*12*7.57%)*SUM(Fasering!$D$5:$D$6)</f>
        <v>503.1030180381685</v>
      </c>
      <c r="AQ27" s="9">
        <f>($AK$3+(K27+AC27)*12*7.57%)*SUM(Fasering!$D$5:$D$7)</f>
        <v>837.06847001941412</v>
      </c>
      <c r="AR27" s="9">
        <f>($AK$3+(L27+AD27)*12*7.57%)*SUM(Fasering!$D$5:$D$8)</f>
        <v>1204.0678964834715</v>
      </c>
      <c r="AS27" s="9">
        <f>($AK$3+(M27+AE27)*12*7.57%)*SUM(Fasering!$D$5:$D$9)</f>
        <v>1604.1012974303408</v>
      </c>
      <c r="AT27" s="9">
        <f>($AK$3+(N27+AF27)*12*7.57%)*SUM(Fasering!$D$5:$D$10)</f>
        <v>2036.1580853257267</v>
      </c>
      <c r="AU27" s="86">
        <f>($AK$3+(O27+AG27)*12*7.57%)*SUM(Fasering!$D$5:$D$11)</f>
        <v>2502.1851744699998</v>
      </c>
    </row>
    <row r="28" spans="1:47" x14ac:dyDescent="0.3">
      <c r="A28" s="32">
        <f t="shared" si="7"/>
        <v>18</v>
      </c>
      <c r="B28" s="125">
        <v>24674.75</v>
      </c>
      <c r="C28" s="126"/>
      <c r="D28" s="125">
        <f t="shared" si="0"/>
        <v>32558.332624999999</v>
      </c>
      <c r="E28" s="127">
        <f t="shared" si="1"/>
        <v>807.09998351508057</v>
      </c>
      <c r="F28" s="125">
        <f t="shared" si="2"/>
        <v>2713.1943854166661</v>
      </c>
      <c r="G28" s="127">
        <f t="shared" si="8"/>
        <v>67.258331959590038</v>
      </c>
      <c r="H28" s="63">
        <f>'L4'!$H$10</f>
        <v>1674.41</v>
      </c>
      <c r="I28" s="63">
        <f>GEW!$E$12+($F28-GEW!$E$12)*SUM(Fasering!$D$5)</f>
        <v>1786.2247433333332</v>
      </c>
      <c r="J28" s="63">
        <f>GEW!$E$12+($F28-GEW!$E$12)*SUM(Fasering!$D$5:$D$6)</f>
        <v>2025.9054368520515</v>
      </c>
      <c r="K28" s="63">
        <f>GEW!$E$12+($F28-GEW!$E$12)*SUM(Fasering!$D$5:$D$7)</f>
        <v>2163.4250557133091</v>
      </c>
      <c r="L28" s="63">
        <f>GEW!$E$12+($F28-GEW!$E$12)*SUM(Fasering!$D$5:$D$8)</f>
        <v>2300.9446745745663</v>
      </c>
      <c r="M28" s="63">
        <f>GEW!$E$12+($F28-GEW!$E$12)*SUM(Fasering!$D$5:$D$9)</f>
        <v>2438.4642934358239</v>
      </c>
      <c r="N28" s="63">
        <f>GEW!$E$12+($F28-GEW!$E$12)*SUM(Fasering!$D$5:$D$10)</f>
        <v>2575.674766555409</v>
      </c>
      <c r="O28" s="76">
        <f>GEW!$E$12+($F28-GEW!$E$12)*SUM(Fasering!$D$5:$D$11)</f>
        <v>2713.1943854166661</v>
      </c>
      <c r="P28" s="125">
        <f t="shared" si="3"/>
        <v>0</v>
      </c>
      <c r="Q28" s="127">
        <f t="shared" si="4"/>
        <v>0</v>
      </c>
      <c r="R28" s="45">
        <f>$P28*SUM(Fasering!$D$5)</f>
        <v>0</v>
      </c>
      <c r="S28" s="45">
        <f>$P28*SUM(Fasering!$D$5:$D$6)</f>
        <v>0</v>
      </c>
      <c r="T28" s="45">
        <f>$P28*SUM(Fasering!$D$5:$D$7)</f>
        <v>0</v>
      </c>
      <c r="U28" s="45">
        <f>$P28*SUM(Fasering!$D$5:$D$8)</f>
        <v>0</v>
      </c>
      <c r="V28" s="45">
        <f>$P28*SUM(Fasering!$D$5:$D$9)</f>
        <v>0</v>
      </c>
      <c r="W28" s="45">
        <f>$P28*SUM(Fasering!$D$5:$D$10)</f>
        <v>0</v>
      </c>
      <c r="X28" s="75">
        <f>$P28*SUM(Fasering!$D$5:$D$11)</f>
        <v>0</v>
      </c>
      <c r="Y28" s="125">
        <f t="shared" si="5"/>
        <v>0</v>
      </c>
      <c r="Z28" s="127">
        <f t="shared" si="6"/>
        <v>0</v>
      </c>
      <c r="AA28" s="74">
        <f>$Y28*SUM(Fasering!$D$5)</f>
        <v>0</v>
      </c>
      <c r="AB28" s="45">
        <f>$Y28*SUM(Fasering!$D$5:$D$6)</f>
        <v>0</v>
      </c>
      <c r="AC28" s="45">
        <f>$Y28*SUM(Fasering!$D$5:$D$7)</f>
        <v>0</v>
      </c>
      <c r="AD28" s="45">
        <f>$Y28*SUM(Fasering!$D$5:$D$8)</f>
        <v>0</v>
      </c>
      <c r="AE28" s="45">
        <f>$Y28*SUM(Fasering!$D$5:$D$9)</f>
        <v>0</v>
      </c>
      <c r="AF28" s="45">
        <f>$Y28*SUM(Fasering!$D$5:$D$10)</f>
        <v>0</v>
      </c>
      <c r="AG28" s="75">
        <f>$Y28*SUM(Fasering!$D$5:$D$11)</f>
        <v>0</v>
      </c>
      <c r="AH28" s="5">
        <f>($AK$3+(I28+R28)*12*7.57%)*SUM(Fasering!$D$5)</f>
        <v>0</v>
      </c>
      <c r="AI28" s="9">
        <f>($AK$3+(J28+S28)*12*7.57%)*SUM(Fasering!$D$5:$D$6)</f>
        <v>509.22632472133483</v>
      </c>
      <c r="AJ28" s="9">
        <f>($AK$3+(K28+T28)*12*7.57%)*SUM(Fasering!$D$5:$D$7)</f>
        <v>852.23422354628713</v>
      </c>
      <c r="AK28" s="9">
        <f>($AK$3+(L28+U28)*12*7.57%)*SUM(Fasering!$D$5:$D$8)</f>
        <v>1232.3077134271955</v>
      </c>
      <c r="AL28" s="9">
        <f>($AK$3+(M28+V28)*12*7.57%)*SUM(Fasering!$D$5:$D$9)</f>
        <v>1649.4467943640611</v>
      </c>
      <c r="AM28" s="9">
        <f>($AK$3+(N28+W28)*12*7.57%)*SUM(Fasering!$D$5:$D$10)</f>
        <v>2102.5888405540322</v>
      </c>
      <c r="AN28" s="86">
        <f>($AK$3+(O28+X28)*12*7.57%)*SUM(Fasering!$D$5:$D$11)</f>
        <v>2593.7757797125</v>
      </c>
      <c r="AO28" s="5">
        <f>($AK$3+(I28+AA28)*12*7.57%)*SUM(Fasering!$D$5)</f>
        <v>0</v>
      </c>
      <c r="AP28" s="9">
        <f>($AK$3+(J28+AB28)*12*7.57%)*SUM(Fasering!$D$5:$D$6)</f>
        <v>509.22632472133483</v>
      </c>
      <c r="AQ28" s="9">
        <f>($AK$3+(K28+AC28)*12*7.57%)*SUM(Fasering!$D$5:$D$7)</f>
        <v>852.23422354628713</v>
      </c>
      <c r="AR28" s="9">
        <f>($AK$3+(L28+AD28)*12*7.57%)*SUM(Fasering!$D$5:$D$8)</f>
        <v>1232.3077134271955</v>
      </c>
      <c r="AS28" s="9">
        <f>($AK$3+(M28+AE28)*12*7.57%)*SUM(Fasering!$D$5:$D$9)</f>
        <v>1649.4467943640611</v>
      </c>
      <c r="AT28" s="9">
        <f>($AK$3+(N28+AF28)*12*7.57%)*SUM(Fasering!$D$5:$D$10)</f>
        <v>2102.5888405540322</v>
      </c>
      <c r="AU28" s="86">
        <f>($AK$3+(O28+AG28)*12*7.57%)*SUM(Fasering!$D$5:$D$11)</f>
        <v>2593.7757797125</v>
      </c>
    </row>
    <row r="29" spans="1:47" x14ac:dyDescent="0.3">
      <c r="A29" s="32">
        <f t="shared" si="7"/>
        <v>19</v>
      </c>
      <c r="B29" s="125">
        <v>24674.75</v>
      </c>
      <c r="C29" s="126"/>
      <c r="D29" s="125">
        <f t="shared" si="0"/>
        <v>32558.332624999999</v>
      </c>
      <c r="E29" s="127">
        <f t="shared" si="1"/>
        <v>807.09998351508057</v>
      </c>
      <c r="F29" s="125">
        <f t="shared" si="2"/>
        <v>2713.1943854166661</v>
      </c>
      <c r="G29" s="127">
        <f t="shared" si="8"/>
        <v>67.258331959590038</v>
      </c>
      <c r="H29" s="63">
        <f>'L4'!$H$10</f>
        <v>1674.41</v>
      </c>
      <c r="I29" s="63">
        <f>GEW!$E$12+($F29-GEW!$E$12)*SUM(Fasering!$D$5)</f>
        <v>1786.2247433333332</v>
      </c>
      <c r="J29" s="63">
        <f>GEW!$E$12+($F29-GEW!$E$12)*SUM(Fasering!$D$5:$D$6)</f>
        <v>2025.9054368520515</v>
      </c>
      <c r="K29" s="63">
        <f>GEW!$E$12+($F29-GEW!$E$12)*SUM(Fasering!$D$5:$D$7)</f>
        <v>2163.4250557133091</v>
      </c>
      <c r="L29" s="63">
        <f>GEW!$E$12+($F29-GEW!$E$12)*SUM(Fasering!$D$5:$D$8)</f>
        <v>2300.9446745745663</v>
      </c>
      <c r="M29" s="63">
        <f>GEW!$E$12+($F29-GEW!$E$12)*SUM(Fasering!$D$5:$D$9)</f>
        <v>2438.4642934358239</v>
      </c>
      <c r="N29" s="63">
        <f>GEW!$E$12+($F29-GEW!$E$12)*SUM(Fasering!$D$5:$D$10)</f>
        <v>2575.674766555409</v>
      </c>
      <c r="O29" s="76">
        <f>GEW!$E$12+($F29-GEW!$E$12)*SUM(Fasering!$D$5:$D$11)</f>
        <v>2713.1943854166661</v>
      </c>
      <c r="P29" s="125">
        <f t="shared" si="3"/>
        <v>0</v>
      </c>
      <c r="Q29" s="127">
        <f t="shared" si="4"/>
        <v>0</v>
      </c>
      <c r="R29" s="45">
        <f>$P29*SUM(Fasering!$D$5)</f>
        <v>0</v>
      </c>
      <c r="S29" s="45">
        <f>$P29*SUM(Fasering!$D$5:$D$6)</f>
        <v>0</v>
      </c>
      <c r="T29" s="45">
        <f>$P29*SUM(Fasering!$D$5:$D$7)</f>
        <v>0</v>
      </c>
      <c r="U29" s="45">
        <f>$P29*SUM(Fasering!$D$5:$D$8)</f>
        <v>0</v>
      </c>
      <c r="V29" s="45">
        <f>$P29*SUM(Fasering!$D$5:$D$9)</f>
        <v>0</v>
      </c>
      <c r="W29" s="45">
        <f>$P29*SUM(Fasering!$D$5:$D$10)</f>
        <v>0</v>
      </c>
      <c r="X29" s="75">
        <f>$P29*SUM(Fasering!$D$5:$D$11)</f>
        <v>0</v>
      </c>
      <c r="Y29" s="125">
        <f t="shared" si="5"/>
        <v>0</v>
      </c>
      <c r="Z29" s="127">
        <f t="shared" si="6"/>
        <v>0</v>
      </c>
      <c r="AA29" s="74">
        <f>$Y29*SUM(Fasering!$D$5)</f>
        <v>0</v>
      </c>
      <c r="AB29" s="45">
        <f>$Y29*SUM(Fasering!$D$5:$D$6)</f>
        <v>0</v>
      </c>
      <c r="AC29" s="45">
        <f>$Y29*SUM(Fasering!$D$5:$D$7)</f>
        <v>0</v>
      </c>
      <c r="AD29" s="45">
        <f>$Y29*SUM(Fasering!$D$5:$D$8)</f>
        <v>0</v>
      </c>
      <c r="AE29" s="45">
        <f>$Y29*SUM(Fasering!$D$5:$D$9)</f>
        <v>0</v>
      </c>
      <c r="AF29" s="45">
        <f>$Y29*SUM(Fasering!$D$5:$D$10)</f>
        <v>0</v>
      </c>
      <c r="AG29" s="75">
        <f>$Y29*SUM(Fasering!$D$5:$D$11)</f>
        <v>0</v>
      </c>
      <c r="AH29" s="5">
        <f>($AK$3+(I29+R29)*12*7.57%)*SUM(Fasering!$D$5)</f>
        <v>0</v>
      </c>
      <c r="AI29" s="9">
        <f>($AK$3+(J29+S29)*12*7.57%)*SUM(Fasering!$D$5:$D$6)</f>
        <v>509.22632472133483</v>
      </c>
      <c r="AJ29" s="9">
        <f>($AK$3+(K29+T29)*12*7.57%)*SUM(Fasering!$D$5:$D$7)</f>
        <v>852.23422354628713</v>
      </c>
      <c r="AK29" s="9">
        <f>($AK$3+(L29+U29)*12*7.57%)*SUM(Fasering!$D$5:$D$8)</f>
        <v>1232.3077134271955</v>
      </c>
      <c r="AL29" s="9">
        <f>($AK$3+(M29+V29)*12*7.57%)*SUM(Fasering!$D$5:$D$9)</f>
        <v>1649.4467943640611</v>
      </c>
      <c r="AM29" s="9">
        <f>($AK$3+(N29+W29)*12*7.57%)*SUM(Fasering!$D$5:$D$10)</f>
        <v>2102.5888405540322</v>
      </c>
      <c r="AN29" s="86">
        <f>($AK$3+(O29+X29)*12*7.57%)*SUM(Fasering!$D$5:$D$11)</f>
        <v>2593.7757797125</v>
      </c>
      <c r="AO29" s="5">
        <f>($AK$3+(I29+AA29)*12*7.57%)*SUM(Fasering!$D$5)</f>
        <v>0</v>
      </c>
      <c r="AP29" s="9">
        <f>($AK$3+(J29+AB29)*12*7.57%)*SUM(Fasering!$D$5:$D$6)</f>
        <v>509.22632472133483</v>
      </c>
      <c r="AQ29" s="9">
        <f>($AK$3+(K29+AC29)*12*7.57%)*SUM(Fasering!$D$5:$D$7)</f>
        <v>852.23422354628713</v>
      </c>
      <c r="AR29" s="9">
        <f>($AK$3+(L29+AD29)*12*7.57%)*SUM(Fasering!$D$5:$D$8)</f>
        <v>1232.3077134271955</v>
      </c>
      <c r="AS29" s="9">
        <f>($AK$3+(M29+AE29)*12*7.57%)*SUM(Fasering!$D$5:$D$9)</f>
        <v>1649.4467943640611</v>
      </c>
      <c r="AT29" s="9">
        <f>($AK$3+(N29+AF29)*12*7.57%)*SUM(Fasering!$D$5:$D$10)</f>
        <v>2102.5888405540322</v>
      </c>
      <c r="AU29" s="86">
        <f>($AK$3+(O29+AG29)*12*7.57%)*SUM(Fasering!$D$5:$D$11)</f>
        <v>2593.7757797125</v>
      </c>
    </row>
    <row r="30" spans="1:47" x14ac:dyDescent="0.3">
      <c r="A30" s="32">
        <f t="shared" si="7"/>
        <v>20</v>
      </c>
      <c r="B30" s="125">
        <v>25591.74</v>
      </c>
      <c r="C30" s="126"/>
      <c r="D30" s="125">
        <f t="shared" si="0"/>
        <v>33768.300929999998</v>
      </c>
      <c r="E30" s="127">
        <f t="shared" si="1"/>
        <v>837.09431431411576</v>
      </c>
      <c r="F30" s="125">
        <f t="shared" si="2"/>
        <v>2814.0250775</v>
      </c>
      <c r="G30" s="127">
        <f t="shared" si="8"/>
        <v>69.757859526176318</v>
      </c>
      <c r="H30" s="63">
        <f>'L4'!$H$10</f>
        <v>1674.41</v>
      </c>
      <c r="I30" s="63">
        <f>GEW!$E$12+($F30-GEW!$E$12)*SUM(Fasering!$D$5)</f>
        <v>1786.2247433333332</v>
      </c>
      <c r="J30" s="63">
        <f>GEW!$E$12+($F30-GEW!$E$12)*SUM(Fasering!$D$5:$D$6)</f>
        <v>2051.9765929173041</v>
      </c>
      <c r="K30" s="63">
        <f>GEW!$E$12+($F30-GEW!$E$12)*SUM(Fasering!$D$5:$D$7)</f>
        <v>2204.4548444190577</v>
      </c>
      <c r="L30" s="63">
        <f>GEW!$E$12+($F30-GEW!$E$12)*SUM(Fasering!$D$5:$D$8)</f>
        <v>2356.9330959208114</v>
      </c>
      <c r="M30" s="63">
        <f>GEW!$E$12+($F30-GEW!$E$12)*SUM(Fasering!$D$5:$D$9)</f>
        <v>2509.4113474225651</v>
      </c>
      <c r="N30" s="63">
        <f>GEW!$E$12+($F30-GEW!$E$12)*SUM(Fasering!$D$5:$D$10)</f>
        <v>2661.5468259982463</v>
      </c>
      <c r="O30" s="76">
        <f>GEW!$E$12+($F30-GEW!$E$12)*SUM(Fasering!$D$5:$D$11)</f>
        <v>2814.0250775</v>
      </c>
      <c r="P30" s="125">
        <f t="shared" si="3"/>
        <v>0</v>
      </c>
      <c r="Q30" s="127">
        <f t="shared" si="4"/>
        <v>0</v>
      </c>
      <c r="R30" s="45">
        <f>$P30*SUM(Fasering!$D$5)</f>
        <v>0</v>
      </c>
      <c r="S30" s="45">
        <f>$P30*SUM(Fasering!$D$5:$D$6)</f>
        <v>0</v>
      </c>
      <c r="T30" s="45">
        <f>$P30*SUM(Fasering!$D$5:$D$7)</f>
        <v>0</v>
      </c>
      <c r="U30" s="45">
        <f>$P30*SUM(Fasering!$D$5:$D$8)</f>
        <v>0</v>
      </c>
      <c r="V30" s="45">
        <f>$P30*SUM(Fasering!$D$5:$D$9)</f>
        <v>0</v>
      </c>
      <c r="W30" s="45">
        <f>$P30*SUM(Fasering!$D$5:$D$10)</f>
        <v>0</v>
      </c>
      <c r="X30" s="75">
        <f>$P30*SUM(Fasering!$D$5:$D$11)</f>
        <v>0</v>
      </c>
      <c r="Y30" s="125">
        <f t="shared" si="5"/>
        <v>0</v>
      </c>
      <c r="Z30" s="127">
        <f t="shared" si="6"/>
        <v>0</v>
      </c>
      <c r="AA30" s="74">
        <f>$Y30*SUM(Fasering!$D$5)</f>
        <v>0</v>
      </c>
      <c r="AB30" s="45">
        <f>$Y30*SUM(Fasering!$D$5:$D$6)</f>
        <v>0</v>
      </c>
      <c r="AC30" s="45">
        <f>$Y30*SUM(Fasering!$D$5:$D$7)</f>
        <v>0</v>
      </c>
      <c r="AD30" s="45">
        <f>$Y30*SUM(Fasering!$D$5:$D$8)</f>
        <v>0</v>
      </c>
      <c r="AE30" s="45">
        <f>$Y30*SUM(Fasering!$D$5:$D$9)</f>
        <v>0</v>
      </c>
      <c r="AF30" s="45">
        <f>$Y30*SUM(Fasering!$D$5:$D$10)</f>
        <v>0</v>
      </c>
      <c r="AG30" s="75">
        <f>$Y30*SUM(Fasering!$D$5:$D$11)</f>
        <v>0</v>
      </c>
      <c r="AH30" s="5">
        <f>($AK$3+(I30+R30)*12*7.57%)*SUM(Fasering!$D$5)</f>
        <v>0</v>
      </c>
      <c r="AI30" s="9">
        <f>($AK$3+(J30+S30)*12*7.57%)*SUM(Fasering!$D$5:$D$6)</f>
        <v>515.34989852077524</v>
      </c>
      <c r="AJ30" s="9">
        <f>($AK$3+(K30+T30)*12*7.57%)*SUM(Fasering!$D$5:$D$7)</f>
        <v>867.40063864700915</v>
      </c>
      <c r="AK30" s="9">
        <f>($AK$3+(L30+U30)*12*7.57%)*SUM(Fasering!$D$5:$D$8)</f>
        <v>1260.5487622730716</v>
      </c>
      <c r="AL30" s="9">
        <f>($AK$3+(M30+V30)*12*7.57%)*SUM(Fasering!$D$5:$D$9)</f>
        <v>1694.7942693989619</v>
      </c>
      <c r="AM30" s="9">
        <f>($AK$3+(N30+W30)*12*7.57%)*SUM(Fasering!$D$5:$D$10)</f>
        <v>2169.0224936832146</v>
      </c>
      <c r="AN30" s="86">
        <f>($AK$3+(O30+X30)*12*7.57%)*SUM(Fasering!$D$5:$D$11)</f>
        <v>2685.3703804010001</v>
      </c>
      <c r="AO30" s="5">
        <f>($AK$3+(I30+AA30)*12*7.57%)*SUM(Fasering!$D$5)</f>
        <v>0</v>
      </c>
      <c r="AP30" s="9">
        <f>($AK$3+(J30+AB30)*12*7.57%)*SUM(Fasering!$D$5:$D$6)</f>
        <v>515.34989852077524</v>
      </c>
      <c r="AQ30" s="9">
        <f>($AK$3+(K30+AC30)*12*7.57%)*SUM(Fasering!$D$5:$D$7)</f>
        <v>867.40063864700915</v>
      </c>
      <c r="AR30" s="9">
        <f>($AK$3+(L30+AD30)*12*7.57%)*SUM(Fasering!$D$5:$D$8)</f>
        <v>1260.5487622730716</v>
      </c>
      <c r="AS30" s="9">
        <f>($AK$3+(M30+AE30)*12*7.57%)*SUM(Fasering!$D$5:$D$9)</f>
        <v>1694.7942693989619</v>
      </c>
      <c r="AT30" s="9">
        <f>($AK$3+(N30+AF30)*12*7.57%)*SUM(Fasering!$D$5:$D$10)</f>
        <v>2169.0224936832146</v>
      </c>
      <c r="AU30" s="86">
        <f>($AK$3+(O30+AG30)*12*7.57%)*SUM(Fasering!$D$5:$D$11)</f>
        <v>2685.3703804010001</v>
      </c>
    </row>
    <row r="31" spans="1:47" x14ac:dyDescent="0.3">
      <c r="A31" s="32">
        <f t="shared" si="7"/>
        <v>21</v>
      </c>
      <c r="B31" s="125">
        <v>25591.74</v>
      </c>
      <c r="C31" s="126"/>
      <c r="D31" s="125">
        <f t="shared" si="0"/>
        <v>33768.300929999998</v>
      </c>
      <c r="E31" s="127">
        <f t="shared" si="1"/>
        <v>837.09431431411576</v>
      </c>
      <c r="F31" s="125">
        <f t="shared" si="2"/>
        <v>2814.0250775</v>
      </c>
      <c r="G31" s="127">
        <f t="shared" si="8"/>
        <v>69.757859526176318</v>
      </c>
      <c r="H31" s="63">
        <f>'L4'!$H$10</f>
        <v>1674.41</v>
      </c>
      <c r="I31" s="63">
        <f>GEW!$E$12+($F31-GEW!$E$12)*SUM(Fasering!$D$5)</f>
        <v>1786.2247433333332</v>
      </c>
      <c r="J31" s="63">
        <f>GEW!$E$12+($F31-GEW!$E$12)*SUM(Fasering!$D$5:$D$6)</f>
        <v>2051.9765929173041</v>
      </c>
      <c r="K31" s="63">
        <f>GEW!$E$12+($F31-GEW!$E$12)*SUM(Fasering!$D$5:$D$7)</f>
        <v>2204.4548444190577</v>
      </c>
      <c r="L31" s="63">
        <f>GEW!$E$12+($F31-GEW!$E$12)*SUM(Fasering!$D$5:$D$8)</f>
        <v>2356.9330959208114</v>
      </c>
      <c r="M31" s="63">
        <f>GEW!$E$12+($F31-GEW!$E$12)*SUM(Fasering!$D$5:$D$9)</f>
        <v>2509.4113474225651</v>
      </c>
      <c r="N31" s="63">
        <f>GEW!$E$12+($F31-GEW!$E$12)*SUM(Fasering!$D$5:$D$10)</f>
        <v>2661.5468259982463</v>
      </c>
      <c r="O31" s="76">
        <f>GEW!$E$12+($F31-GEW!$E$12)*SUM(Fasering!$D$5:$D$11)</f>
        <v>2814.0250775</v>
      </c>
      <c r="P31" s="125">
        <f t="shared" si="3"/>
        <v>0</v>
      </c>
      <c r="Q31" s="127">
        <f t="shared" si="4"/>
        <v>0</v>
      </c>
      <c r="R31" s="45">
        <f>$P31*SUM(Fasering!$D$5)</f>
        <v>0</v>
      </c>
      <c r="S31" s="45">
        <f>$P31*SUM(Fasering!$D$5:$D$6)</f>
        <v>0</v>
      </c>
      <c r="T31" s="45">
        <f>$P31*SUM(Fasering!$D$5:$D$7)</f>
        <v>0</v>
      </c>
      <c r="U31" s="45">
        <f>$P31*SUM(Fasering!$D$5:$D$8)</f>
        <v>0</v>
      </c>
      <c r="V31" s="45">
        <f>$P31*SUM(Fasering!$D$5:$D$9)</f>
        <v>0</v>
      </c>
      <c r="W31" s="45">
        <f>$P31*SUM(Fasering!$D$5:$D$10)</f>
        <v>0</v>
      </c>
      <c r="X31" s="75">
        <f>$P31*SUM(Fasering!$D$5:$D$11)</f>
        <v>0</v>
      </c>
      <c r="Y31" s="125">
        <f t="shared" si="5"/>
        <v>0</v>
      </c>
      <c r="Z31" s="127">
        <f t="shared" si="6"/>
        <v>0</v>
      </c>
      <c r="AA31" s="74">
        <f>$Y31*SUM(Fasering!$D$5)</f>
        <v>0</v>
      </c>
      <c r="AB31" s="45">
        <f>$Y31*SUM(Fasering!$D$5:$D$6)</f>
        <v>0</v>
      </c>
      <c r="AC31" s="45">
        <f>$Y31*SUM(Fasering!$D$5:$D$7)</f>
        <v>0</v>
      </c>
      <c r="AD31" s="45">
        <f>$Y31*SUM(Fasering!$D$5:$D$8)</f>
        <v>0</v>
      </c>
      <c r="AE31" s="45">
        <f>$Y31*SUM(Fasering!$D$5:$D$9)</f>
        <v>0</v>
      </c>
      <c r="AF31" s="45">
        <f>$Y31*SUM(Fasering!$D$5:$D$10)</f>
        <v>0</v>
      </c>
      <c r="AG31" s="75">
        <f>$Y31*SUM(Fasering!$D$5:$D$11)</f>
        <v>0</v>
      </c>
      <c r="AH31" s="5">
        <f>($AK$3+(I31+R31)*12*7.57%)*SUM(Fasering!$D$5)</f>
        <v>0</v>
      </c>
      <c r="AI31" s="9">
        <f>($AK$3+(J31+S31)*12*7.57%)*SUM(Fasering!$D$5:$D$6)</f>
        <v>515.34989852077524</v>
      </c>
      <c r="AJ31" s="9">
        <f>($AK$3+(K31+T31)*12*7.57%)*SUM(Fasering!$D$5:$D$7)</f>
        <v>867.40063864700915</v>
      </c>
      <c r="AK31" s="9">
        <f>($AK$3+(L31+U31)*12*7.57%)*SUM(Fasering!$D$5:$D$8)</f>
        <v>1260.5487622730716</v>
      </c>
      <c r="AL31" s="9">
        <f>($AK$3+(M31+V31)*12*7.57%)*SUM(Fasering!$D$5:$D$9)</f>
        <v>1694.7942693989619</v>
      </c>
      <c r="AM31" s="9">
        <f>($AK$3+(N31+W31)*12*7.57%)*SUM(Fasering!$D$5:$D$10)</f>
        <v>2169.0224936832146</v>
      </c>
      <c r="AN31" s="86">
        <f>($AK$3+(O31+X31)*12*7.57%)*SUM(Fasering!$D$5:$D$11)</f>
        <v>2685.3703804010001</v>
      </c>
      <c r="AO31" s="5">
        <f>($AK$3+(I31+AA31)*12*7.57%)*SUM(Fasering!$D$5)</f>
        <v>0</v>
      </c>
      <c r="AP31" s="9">
        <f>($AK$3+(J31+AB31)*12*7.57%)*SUM(Fasering!$D$5:$D$6)</f>
        <v>515.34989852077524</v>
      </c>
      <c r="AQ31" s="9">
        <f>($AK$3+(K31+AC31)*12*7.57%)*SUM(Fasering!$D$5:$D$7)</f>
        <v>867.40063864700915</v>
      </c>
      <c r="AR31" s="9">
        <f>($AK$3+(L31+AD31)*12*7.57%)*SUM(Fasering!$D$5:$D$8)</f>
        <v>1260.5487622730716</v>
      </c>
      <c r="AS31" s="9">
        <f>($AK$3+(M31+AE31)*12*7.57%)*SUM(Fasering!$D$5:$D$9)</f>
        <v>1694.7942693989619</v>
      </c>
      <c r="AT31" s="9">
        <f>($AK$3+(N31+AF31)*12*7.57%)*SUM(Fasering!$D$5:$D$10)</f>
        <v>2169.0224936832146</v>
      </c>
      <c r="AU31" s="86">
        <f>($AK$3+(O31+AG31)*12*7.57%)*SUM(Fasering!$D$5:$D$11)</f>
        <v>2685.3703804010001</v>
      </c>
    </row>
    <row r="32" spans="1:47" x14ac:dyDescent="0.3">
      <c r="A32" s="32">
        <f t="shared" si="7"/>
        <v>22</v>
      </c>
      <c r="B32" s="125">
        <v>26508.73</v>
      </c>
      <c r="C32" s="126"/>
      <c r="D32" s="125">
        <f t="shared" si="0"/>
        <v>34978.269235</v>
      </c>
      <c r="E32" s="127">
        <f t="shared" si="1"/>
        <v>867.08864511315096</v>
      </c>
      <c r="F32" s="125">
        <f t="shared" si="2"/>
        <v>2914.8557695833333</v>
      </c>
      <c r="G32" s="127">
        <f t="shared" si="8"/>
        <v>72.257387092762585</v>
      </c>
      <c r="H32" s="63">
        <f>'L4'!$H$10</f>
        <v>1674.41</v>
      </c>
      <c r="I32" s="63">
        <f>GEW!$E$12+($F32-GEW!$E$12)*SUM(Fasering!$D$5)</f>
        <v>1786.2247433333332</v>
      </c>
      <c r="J32" s="63">
        <f>GEW!$E$12+($F32-GEW!$E$12)*SUM(Fasering!$D$5:$D$6)</f>
        <v>2078.0477489825562</v>
      </c>
      <c r="K32" s="63">
        <f>GEW!$E$12+($F32-GEW!$E$12)*SUM(Fasering!$D$5:$D$7)</f>
        <v>2245.4846331248064</v>
      </c>
      <c r="L32" s="63">
        <f>GEW!$E$12+($F32-GEW!$E$12)*SUM(Fasering!$D$5:$D$8)</f>
        <v>2412.9215172670561</v>
      </c>
      <c r="M32" s="63">
        <f>GEW!$E$12+($F32-GEW!$E$12)*SUM(Fasering!$D$5:$D$9)</f>
        <v>2580.3584014093058</v>
      </c>
      <c r="N32" s="63">
        <f>GEW!$E$12+($F32-GEW!$E$12)*SUM(Fasering!$D$5:$D$10)</f>
        <v>2747.4188854410836</v>
      </c>
      <c r="O32" s="76">
        <f>GEW!$E$12+($F32-GEW!$E$12)*SUM(Fasering!$D$5:$D$11)</f>
        <v>2914.8557695833333</v>
      </c>
      <c r="P32" s="125">
        <f t="shared" si="3"/>
        <v>0</v>
      </c>
      <c r="Q32" s="127">
        <f t="shared" si="4"/>
        <v>0</v>
      </c>
      <c r="R32" s="45">
        <f>$P32*SUM(Fasering!$D$5)</f>
        <v>0</v>
      </c>
      <c r="S32" s="45">
        <f>$P32*SUM(Fasering!$D$5:$D$6)</f>
        <v>0</v>
      </c>
      <c r="T32" s="45">
        <f>$P32*SUM(Fasering!$D$5:$D$7)</f>
        <v>0</v>
      </c>
      <c r="U32" s="45">
        <f>$P32*SUM(Fasering!$D$5:$D$8)</f>
        <v>0</v>
      </c>
      <c r="V32" s="45">
        <f>$P32*SUM(Fasering!$D$5:$D$9)</f>
        <v>0</v>
      </c>
      <c r="W32" s="45">
        <f>$P32*SUM(Fasering!$D$5:$D$10)</f>
        <v>0</v>
      </c>
      <c r="X32" s="75">
        <f>$P32*SUM(Fasering!$D$5:$D$11)</f>
        <v>0</v>
      </c>
      <c r="Y32" s="125">
        <f t="shared" si="5"/>
        <v>0</v>
      </c>
      <c r="Z32" s="127">
        <f t="shared" si="6"/>
        <v>0</v>
      </c>
      <c r="AA32" s="74">
        <f>$Y32*SUM(Fasering!$D$5)</f>
        <v>0</v>
      </c>
      <c r="AB32" s="45">
        <f>$Y32*SUM(Fasering!$D$5:$D$6)</f>
        <v>0</v>
      </c>
      <c r="AC32" s="45">
        <f>$Y32*SUM(Fasering!$D$5:$D$7)</f>
        <v>0</v>
      </c>
      <c r="AD32" s="45">
        <f>$Y32*SUM(Fasering!$D$5:$D$8)</f>
        <v>0</v>
      </c>
      <c r="AE32" s="45">
        <f>$Y32*SUM(Fasering!$D$5:$D$9)</f>
        <v>0</v>
      </c>
      <c r="AF32" s="45">
        <f>$Y32*SUM(Fasering!$D$5:$D$10)</f>
        <v>0</v>
      </c>
      <c r="AG32" s="75">
        <f>$Y32*SUM(Fasering!$D$5:$D$11)</f>
        <v>0</v>
      </c>
      <c r="AH32" s="5">
        <f>($AK$3+(I32+R32)*12*7.57%)*SUM(Fasering!$D$5)</f>
        <v>0</v>
      </c>
      <c r="AI32" s="9">
        <f>($AK$3+(J32+S32)*12*7.57%)*SUM(Fasering!$D$5:$D$6)</f>
        <v>521.47347232021548</v>
      </c>
      <c r="AJ32" s="9">
        <f>($AK$3+(K32+T32)*12*7.57%)*SUM(Fasering!$D$5:$D$7)</f>
        <v>882.56705374773151</v>
      </c>
      <c r="AK32" s="9">
        <f>($AK$3+(L32+U32)*12*7.57%)*SUM(Fasering!$D$5:$D$8)</f>
        <v>1288.7898111189472</v>
      </c>
      <c r="AL32" s="9">
        <f>($AK$3+(M32+V32)*12*7.57%)*SUM(Fasering!$D$5:$D$9)</f>
        <v>1740.1417444338624</v>
      </c>
      <c r="AM32" s="9">
        <f>($AK$3+(N32+W32)*12*7.57%)*SUM(Fasering!$D$5:$D$10)</f>
        <v>2235.456146812397</v>
      </c>
      <c r="AN32" s="86">
        <f>($AK$3+(O32+X32)*12*7.57%)*SUM(Fasering!$D$5:$D$11)</f>
        <v>2776.9649810895003</v>
      </c>
      <c r="AO32" s="5">
        <f>($AK$3+(I32+AA32)*12*7.57%)*SUM(Fasering!$D$5)</f>
        <v>0</v>
      </c>
      <c r="AP32" s="9">
        <f>($AK$3+(J32+AB32)*12*7.57%)*SUM(Fasering!$D$5:$D$6)</f>
        <v>521.47347232021548</v>
      </c>
      <c r="AQ32" s="9">
        <f>($AK$3+(K32+AC32)*12*7.57%)*SUM(Fasering!$D$5:$D$7)</f>
        <v>882.56705374773151</v>
      </c>
      <c r="AR32" s="9">
        <f>($AK$3+(L32+AD32)*12*7.57%)*SUM(Fasering!$D$5:$D$8)</f>
        <v>1288.7898111189472</v>
      </c>
      <c r="AS32" s="9">
        <f>($AK$3+(M32+AE32)*12*7.57%)*SUM(Fasering!$D$5:$D$9)</f>
        <v>1740.1417444338624</v>
      </c>
      <c r="AT32" s="9">
        <f>($AK$3+(N32+AF32)*12*7.57%)*SUM(Fasering!$D$5:$D$10)</f>
        <v>2235.456146812397</v>
      </c>
      <c r="AU32" s="86">
        <f>($AK$3+(O32+AG32)*12*7.57%)*SUM(Fasering!$D$5:$D$11)</f>
        <v>2776.9649810895003</v>
      </c>
    </row>
    <row r="33" spans="1:47" x14ac:dyDescent="0.3">
      <c r="A33" s="32">
        <f t="shared" si="7"/>
        <v>23</v>
      </c>
      <c r="B33" s="125">
        <v>27425.69</v>
      </c>
      <c r="C33" s="126"/>
      <c r="D33" s="125">
        <f t="shared" si="0"/>
        <v>36188.197954999996</v>
      </c>
      <c r="E33" s="127">
        <f t="shared" si="1"/>
        <v>897.08199462566824</v>
      </c>
      <c r="F33" s="125">
        <f t="shared" si="2"/>
        <v>3015.6831629166659</v>
      </c>
      <c r="G33" s="127">
        <f t="shared" si="8"/>
        <v>74.756832885472349</v>
      </c>
      <c r="H33" s="63">
        <f>'L4'!$H$10</f>
        <v>1674.41</v>
      </c>
      <c r="I33" s="63">
        <f>GEW!$E$12+($F33-GEW!$E$12)*SUM(Fasering!$D$5)</f>
        <v>1786.2247433333332</v>
      </c>
      <c r="J33" s="63">
        <f>GEW!$E$12+($F33-GEW!$E$12)*SUM(Fasering!$D$5:$D$6)</f>
        <v>2104.1180521108276</v>
      </c>
      <c r="K33" s="63">
        <f>GEW!$E$12+($F33-GEW!$E$12)*SUM(Fasering!$D$5:$D$7)</f>
        <v>2286.5130795109421</v>
      </c>
      <c r="L33" s="63">
        <f>GEW!$E$12+($F33-GEW!$E$12)*SUM(Fasering!$D$5:$D$8)</f>
        <v>2468.9081069110566</v>
      </c>
      <c r="M33" s="63">
        <f>GEW!$E$12+($F33-GEW!$E$12)*SUM(Fasering!$D$5:$D$9)</f>
        <v>2651.3031343111716</v>
      </c>
      <c r="N33" s="63">
        <f>GEW!$E$12+($F33-GEW!$E$12)*SUM(Fasering!$D$5:$D$10)</f>
        <v>2833.2881355165518</v>
      </c>
      <c r="O33" s="76">
        <f>GEW!$E$12+($F33-GEW!$E$12)*SUM(Fasering!$D$5:$D$11)</f>
        <v>3015.6831629166659</v>
      </c>
      <c r="P33" s="125">
        <f t="shared" si="3"/>
        <v>0</v>
      </c>
      <c r="Q33" s="127">
        <f t="shared" si="4"/>
        <v>0</v>
      </c>
      <c r="R33" s="45">
        <f>$P33*SUM(Fasering!$D$5)</f>
        <v>0</v>
      </c>
      <c r="S33" s="45">
        <f>$P33*SUM(Fasering!$D$5:$D$6)</f>
        <v>0</v>
      </c>
      <c r="T33" s="45">
        <f>$P33*SUM(Fasering!$D$5:$D$7)</f>
        <v>0</v>
      </c>
      <c r="U33" s="45">
        <f>$P33*SUM(Fasering!$D$5:$D$8)</f>
        <v>0</v>
      </c>
      <c r="V33" s="45">
        <f>$P33*SUM(Fasering!$D$5:$D$9)</f>
        <v>0</v>
      </c>
      <c r="W33" s="45">
        <f>$P33*SUM(Fasering!$D$5:$D$10)</f>
        <v>0</v>
      </c>
      <c r="X33" s="75">
        <f>$P33*SUM(Fasering!$D$5:$D$11)</f>
        <v>0</v>
      </c>
      <c r="Y33" s="125">
        <f t="shared" si="5"/>
        <v>0</v>
      </c>
      <c r="Z33" s="127">
        <f t="shared" si="6"/>
        <v>0</v>
      </c>
      <c r="AA33" s="74">
        <f>$Y33*SUM(Fasering!$D$5)</f>
        <v>0</v>
      </c>
      <c r="AB33" s="45">
        <f>$Y33*SUM(Fasering!$D$5:$D$6)</f>
        <v>0</v>
      </c>
      <c r="AC33" s="45">
        <f>$Y33*SUM(Fasering!$D$5:$D$7)</f>
        <v>0</v>
      </c>
      <c r="AD33" s="45">
        <f>$Y33*SUM(Fasering!$D$5:$D$8)</f>
        <v>0</v>
      </c>
      <c r="AE33" s="45">
        <f>$Y33*SUM(Fasering!$D$5:$D$9)</f>
        <v>0</v>
      </c>
      <c r="AF33" s="45">
        <f>$Y33*SUM(Fasering!$D$5:$D$10)</f>
        <v>0</v>
      </c>
      <c r="AG33" s="75">
        <f>$Y33*SUM(Fasering!$D$5:$D$11)</f>
        <v>0</v>
      </c>
      <c r="AH33" s="5">
        <f>($AK$3+(I33+R33)*12*7.57%)*SUM(Fasering!$D$5)</f>
        <v>0</v>
      </c>
      <c r="AI33" s="9">
        <f>($AK$3+(J33+S33)*12*7.57%)*SUM(Fasering!$D$5:$D$6)</f>
        <v>527.59684578245037</v>
      </c>
      <c r="AJ33" s="9">
        <f>($AK$3+(K33+T33)*12*7.57%)*SUM(Fasering!$D$5:$D$7)</f>
        <v>897.73297266806662</v>
      </c>
      <c r="AK33" s="9">
        <f>($AK$3+(L33+U33)*12*7.57%)*SUM(Fasering!$D$5:$D$8)</f>
        <v>1317.0299360382089</v>
      </c>
      <c r="AL33" s="9">
        <f>($AK$3+(M33+V33)*12*7.57%)*SUM(Fasering!$D$5:$D$9)</f>
        <v>1785.4877358928777</v>
      </c>
      <c r="AM33" s="9">
        <f>($AK$3+(N33+W33)*12*7.57%)*SUM(Fasering!$D$5:$D$10)</f>
        <v>2301.8876265159215</v>
      </c>
      <c r="AN33" s="86">
        <f>($AK$3+(O33+X33)*12*7.57%)*SUM(Fasering!$D$5:$D$11)</f>
        <v>2868.5565851934994</v>
      </c>
      <c r="AO33" s="5">
        <f>($AK$3+(I33+AA33)*12*7.57%)*SUM(Fasering!$D$5)</f>
        <v>0</v>
      </c>
      <c r="AP33" s="9">
        <f>($AK$3+(J33+AB33)*12*7.57%)*SUM(Fasering!$D$5:$D$6)</f>
        <v>527.59684578245037</v>
      </c>
      <c r="AQ33" s="9">
        <f>($AK$3+(K33+AC33)*12*7.57%)*SUM(Fasering!$D$5:$D$7)</f>
        <v>897.73297266806662</v>
      </c>
      <c r="AR33" s="9">
        <f>($AK$3+(L33+AD33)*12*7.57%)*SUM(Fasering!$D$5:$D$8)</f>
        <v>1317.0299360382089</v>
      </c>
      <c r="AS33" s="9">
        <f>($AK$3+(M33+AE33)*12*7.57%)*SUM(Fasering!$D$5:$D$9)</f>
        <v>1785.4877358928777</v>
      </c>
      <c r="AT33" s="9">
        <f>($AK$3+(N33+AF33)*12*7.57%)*SUM(Fasering!$D$5:$D$10)</f>
        <v>2301.8876265159215</v>
      </c>
      <c r="AU33" s="86">
        <f>($AK$3+(O33+AG33)*12*7.57%)*SUM(Fasering!$D$5:$D$11)</f>
        <v>2868.5565851934994</v>
      </c>
    </row>
    <row r="34" spans="1:47" x14ac:dyDescent="0.3">
      <c r="A34" s="32">
        <f t="shared" si="7"/>
        <v>24</v>
      </c>
      <c r="B34" s="125">
        <v>28342.68</v>
      </c>
      <c r="C34" s="126"/>
      <c r="D34" s="125">
        <f t="shared" si="0"/>
        <v>37398.166259999998</v>
      </c>
      <c r="E34" s="127">
        <f t="shared" si="1"/>
        <v>927.07632542470355</v>
      </c>
      <c r="F34" s="125">
        <f t="shared" si="2"/>
        <v>3116.5138549999997</v>
      </c>
      <c r="G34" s="127">
        <f t="shared" si="8"/>
        <v>77.25636045205863</v>
      </c>
      <c r="H34" s="63">
        <f>'L4'!$H$10</f>
        <v>1674.41</v>
      </c>
      <c r="I34" s="63">
        <f>GEW!$E$12+($F34-GEW!$E$12)*SUM(Fasering!$D$5)</f>
        <v>1786.2247433333332</v>
      </c>
      <c r="J34" s="63">
        <f>GEW!$E$12+($F34-GEW!$E$12)*SUM(Fasering!$D$5:$D$6)</f>
        <v>2130.1892081760802</v>
      </c>
      <c r="K34" s="63">
        <f>GEW!$E$12+($F34-GEW!$E$12)*SUM(Fasering!$D$5:$D$7)</f>
        <v>2327.5428682166912</v>
      </c>
      <c r="L34" s="63">
        <f>GEW!$E$12+($F34-GEW!$E$12)*SUM(Fasering!$D$5:$D$8)</f>
        <v>2524.8965282573017</v>
      </c>
      <c r="M34" s="63">
        <f>GEW!$E$12+($F34-GEW!$E$12)*SUM(Fasering!$D$5:$D$9)</f>
        <v>2722.2501882979122</v>
      </c>
      <c r="N34" s="63">
        <f>GEW!$E$12+($F34-GEW!$E$12)*SUM(Fasering!$D$5:$D$10)</f>
        <v>2919.1601949593892</v>
      </c>
      <c r="O34" s="76">
        <f>GEW!$E$12+($F34-GEW!$E$12)*SUM(Fasering!$D$5:$D$11)</f>
        <v>3116.5138549999997</v>
      </c>
      <c r="P34" s="125">
        <f t="shared" si="3"/>
        <v>0</v>
      </c>
      <c r="Q34" s="127">
        <f t="shared" si="4"/>
        <v>0</v>
      </c>
      <c r="R34" s="45">
        <f>$P34*SUM(Fasering!$D$5)</f>
        <v>0</v>
      </c>
      <c r="S34" s="45">
        <f>$P34*SUM(Fasering!$D$5:$D$6)</f>
        <v>0</v>
      </c>
      <c r="T34" s="45">
        <f>$P34*SUM(Fasering!$D$5:$D$7)</f>
        <v>0</v>
      </c>
      <c r="U34" s="45">
        <f>$P34*SUM(Fasering!$D$5:$D$8)</f>
        <v>0</v>
      </c>
      <c r="V34" s="45">
        <f>$P34*SUM(Fasering!$D$5:$D$9)</f>
        <v>0</v>
      </c>
      <c r="W34" s="45">
        <f>$P34*SUM(Fasering!$D$5:$D$10)</f>
        <v>0</v>
      </c>
      <c r="X34" s="75">
        <f>$P34*SUM(Fasering!$D$5:$D$11)</f>
        <v>0</v>
      </c>
      <c r="Y34" s="125">
        <f t="shared" si="5"/>
        <v>0</v>
      </c>
      <c r="Z34" s="127">
        <f t="shared" si="6"/>
        <v>0</v>
      </c>
      <c r="AA34" s="74">
        <f>$Y34*SUM(Fasering!$D$5)</f>
        <v>0</v>
      </c>
      <c r="AB34" s="45">
        <f>$Y34*SUM(Fasering!$D$5:$D$6)</f>
        <v>0</v>
      </c>
      <c r="AC34" s="45">
        <f>$Y34*SUM(Fasering!$D$5:$D$7)</f>
        <v>0</v>
      </c>
      <c r="AD34" s="45">
        <f>$Y34*SUM(Fasering!$D$5:$D$8)</f>
        <v>0</v>
      </c>
      <c r="AE34" s="45">
        <f>$Y34*SUM(Fasering!$D$5:$D$9)</f>
        <v>0</v>
      </c>
      <c r="AF34" s="45">
        <f>$Y34*SUM(Fasering!$D$5:$D$10)</f>
        <v>0</v>
      </c>
      <c r="AG34" s="75">
        <f>$Y34*SUM(Fasering!$D$5:$D$11)</f>
        <v>0</v>
      </c>
      <c r="AH34" s="5">
        <f>($AK$3+(I34+R34)*12*7.57%)*SUM(Fasering!$D$5)</f>
        <v>0</v>
      </c>
      <c r="AI34" s="9">
        <f>($AK$3+(J34+S34)*12*7.57%)*SUM(Fasering!$D$5:$D$6)</f>
        <v>533.72041958189072</v>
      </c>
      <c r="AJ34" s="9">
        <f>($AK$3+(K34+T34)*12*7.57%)*SUM(Fasering!$D$5:$D$7)</f>
        <v>912.89938776878887</v>
      </c>
      <c r="AK34" s="9">
        <f>($AK$3+(L34+U34)*12*7.57%)*SUM(Fasering!$D$5:$D$8)</f>
        <v>1345.2709848840846</v>
      </c>
      <c r="AL34" s="9">
        <f>($AK$3+(M34+V34)*12*7.57%)*SUM(Fasering!$D$5:$D$9)</f>
        <v>1830.8352109277785</v>
      </c>
      <c r="AM34" s="9">
        <f>($AK$3+(N34+W34)*12*7.57%)*SUM(Fasering!$D$5:$D$10)</f>
        <v>2368.3212796451035</v>
      </c>
      <c r="AN34" s="86">
        <f>($AK$3+(O34+X34)*12*7.57%)*SUM(Fasering!$D$5:$D$11)</f>
        <v>2960.1511858819999</v>
      </c>
      <c r="AO34" s="5">
        <f>($AK$3+(I34+AA34)*12*7.57%)*SUM(Fasering!$D$5)</f>
        <v>0</v>
      </c>
      <c r="AP34" s="9">
        <f>($AK$3+(J34+AB34)*12*7.57%)*SUM(Fasering!$D$5:$D$6)</f>
        <v>533.72041958189072</v>
      </c>
      <c r="AQ34" s="9">
        <f>($AK$3+(K34+AC34)*12*7.57%)*SUM(Fasering!$D$5:$D$7)</f>
        <v>912.89938776878887</v>
      </c>
      <c r="AR34" s="9">
        <f>($AK$3+(L34+AD34)*12*7.57%)*SUM(Fasering!$D$5:$D$8)</f>
        <v>1345.2709848840846</v>
      </c>
      <c r="AS34" s="9">
        <f>($AK$3+(M34+AE34)*12*7.57%)*SUM(Fasering!$D$5:$D$9)</f>
        <v>1830.8352109277785</v>
      </c>
      <c r="AT34" s="9">
        <f>($AK$3+(N34+AF34)*12*7.57%)*SUM(Fasering!$D$5:$D$10)</f>
        <v>2368.3212796451035</v>
      </c>
      <c r="AU34" s="86">
        <f>($AK$3+(O34+AG34)*12*7.57%)*SUM(Fasering!$D$5:$D$11)</f>
        <v>2960.1511858819999</v>
      </c>
    </row>
    <row r="35" spans="1:47" x14ac:dyDescent="0.3">
      <c r="A35" s="32">
        <f t="shared" si="7"/>
        <v>25</v>
      </c>
      <c r="B35" s="125">
        <v>28342.68</v>
      </c>
      <c r="C35" s="126"/>
      <c r="D35" s="125">
        <f t="shared" si="0"/>
        <v>37398.166259999998</v>
      </c>
      <c r="E35" s="127">
        <f t="shared" si="1"/>
        <v>927.07632542470355</v>
      </c>
      <c r="F35" s="125">
        <f t="shared" si="2"/>
        <v>3116.5138549999997</v>
      </c>
      <c r="G35" s="127">
        <f t="shared" si="8"/>
        <v>77.25636045205863</v>
      </c>
      <c r="H35" s="63">
        <f>'L4'!$H$10</f>
        <v>1674.41</v>
      </c>
      <c r="I35" s="63">
        <f>GEW!$E$12+($F35-GEW!$E$12)*SUM(Fasering!$D$5)</f>
        <v>1786.2247433333332</v>
      </c>
      <c r="J35" s="63">
        <f>GEW!$E$12+($F35-GEW!$E$12)*SUM(Fasering!$D$5:$D$6)</f>
        <v>2130.1892081760802</v>
      </c>
      <c r="K35" s="63">
        <f>GEW!$E$12+($F35-GEW!$E$12)*SUM(Fasering!$D$5:$D$7)</f>
        <v>2327.5428682166912</v>
      </c>
      <c r="L35" s="63">
        <f>GEW!$E$12+($F35-GEW!$E$12)*SUM(Fasering!$D$5:$D$8)</f>
        <v>2524.8965282573017</v>
      </c>
      <c r="M35" s="63">
        <f>GEW!$E$12+($F35-GEW!$E$12)*SUM(Fasering!$D$5:$D$9)</f>
        <v>2722.2501882979122</v>
      </c>
      <c r="N35" s="63">
        <f>GEW!$E$12+($F35-GEW!$E$12)*SUM(Fasering!$D$5:$D$10)</f>
        <v>2919.1601949593892</v>
      </c>
      <c r="O35" s="76">
        <f>GEW!$E$12+($F35-GEW!$E$12)*SUM(Fasering!$D$5:$D$11)</f>
        <v>3116.5138549999997</v>
      </c>
      <c r="P35" s="125">
        <f t="shared" si="3"/>
        <v>0</v>
      </c>
      <c r="Q35" s="127">
        <f t="shared" si="4"/>
        <v>0</v>
      </c>
      <c r="R35" s="45">
        <f>$P35*SUM(Fasering!$D$5)</f>
        <v>0</v>
      </c>
      <c r="S35" s="45">
        <f>$P35*SUM(Fasering!$D$5:$D$6)</f>
        <v>0</v>
      </c>
      <c r="T35" s="45">
        <f>$P35*SUM(Fasering!$D$5:$D$7)</f>
        <v>0</v>
      </c>
      <c r="U35" s="45">
        <f>$P35*SUM(Fasering!$D$5:$D$8)</f>
        <v>0</v>
      </c>
      <c r="V35" s="45">
        <f>$P35*SUM(Fasering!$D$5:$D$9)</f>
        <v>0</v>
      </c>
      <c r="W35" s="45">
        <f>$P35*SUM(Fasering!$D$5:$D$10)</f>
        <v>0</v>
      </c>
      <c r="X35" s="75">
        <f>$P35*SUM(Fasering!$D$5:$D$11)</f>
        <v>0</v>
      </c>
      <c r="Y35" s="125">
        <f t="shared" si="5"/>
        <v>0</v>
      </c>
      <c r="Z35" s="127">
        <f t="shared" si="6"/>
        <v>0</v>
      </c>
      <c r="AA35" s="74">
        <f>$Y35*SUM(Fasering!$D$5)</f>
        <v>0</v>
      </c>
      <c r="AB35" s="45">
        <f>$Y35*SUM(Fasering!$D$5:$D$6)</f>
        <v>0</v>
      </c>
      <c r="AC35" s="45">
        <f>$Y35*SUM(Fasering!$D$5:$D$7)</f>
        <v>0</v>
      </c>
      <c r="AD35" s="45">
        <f>$Y35*SUM(Fasering!$D$5:$D$8)</f>
        <v>0</v>
      </c>
      <c r="AE35" s="45">
        <f>$Y35*SUM(Fasering!$D$5:$D$9)</f>
        <v>0</v>
      </c>
      <c r="AF35" s="45">
        <f>$Y35*SUM(Fasering!$D$5:$D$10)</f>
        <v>0</v>
      </c>
      <c r="AG35" s="75">
        <f>$Y35*SUM(Fasering!$D$5:$D$11)</f>
        <v>0</v>
      </c>
      <c r="AH35" s="5">
        <f>($AK$3+(I35+R35)*12*7.57%)*SUM(Fasering!$D$5)</f>
        <v>0</v>
      </c>
      <c r="AI35" s="9">
        <f>($AK$3+(J35+S35)*12*7.57%)*SUM(Fasering!$D$5:$D$6)</f>
        <v>533.72041958189072</v>
      </c>
      <c r="AJ35" s="9">
        <f>($AK$3+(K35+T35)*12*7.57%)*SUM(Fasering!$D$5:$D$7)</f>
        <v>912.89938776878887</v>
      </c>
      <c r="AK35" s="9">
        <f>($AK$3+(L35+U35)*12*7.57%)*SUM(Fasering!$D$5:$D$8)</f>
        <v>1345.2709848840846</v>
      </c>
      <c r="AL35" s="9">
        <f>($AK$3+(M35+V35)*12*7.57%)*SUM(Fasering!$D$5:$D$9)</f>
        <v>1830.8352109277785</v>
      </c>
      <c r="AM35" s="9">
        <f>($AK$3+(N35+W35)*12*7.57%)*SUM(Fasering!$D$5:$D$10)</f>
        <v>2368.3212796451035</v>
      </c>
      <c r="AN35" s="86">
        <f>($AK$3+(O35+X35)*12*7.57%)*SUM(Fasering!$D$5:$D$11)</f>
        <v>2960.1511858819999</v>
      </c>
      <c r="AO35" s="5">
        <f>($AK$3+(I35+AA35)*12*7.57%)*SUM(Fasering!$D$5)</f>
        <v>0</v>
      </c>
      <c r="AP35" s="9">
        <f>($AK$3+(J35+AB35)*12*7.57%)*SUM(Fasering!$D$5:$D$6)</f>
        <v>533.72041958189072</v>
      </c>
      <c r="AQ35" s="9">
        <f>($AK$3+(K35+AC35)*12*7.57%)*SUM(Fasering!$D$5:$D$7)</f>
        <v>912.89938776878887</v>
      </c>
      <c r="AR35" s="9">
        <f>($AK$3+(L35+AD35)*12*7.57%)*SUM(Fasering!$D$5:$D$8)</f>
        <v>1345.2709848840846</v>
      </c>
      <c r="AS35" s="9">
        <f>($AK$3+(M35+AE35)*12*7.57%)*SUM(Fasering!$D$5:$D$9)</f>
        <v>1830.8352109277785</v>
      </c>
      <c r="AT35" s="9">
        <f>($AK$3+(N35+AF35)*12*7.57%)*SUM(Fasering!$D$5:$D$10)</f>
        <v>2368.3212796451035</v>
      </c>
      <c r="AU35" s="86">
        <f>($AK$3+(O35+AG35)*12*7.57%)*SUM(Fasering!$D$5:$D$11)</f>
        <v>2960.1511858819999</v>
      </c>
    </row>
    <row r="36" spans="1:47" x14ac:dyDescent="0.3">
      <c r="A36" s="32">
        <f t="shared" si="7"/>
        <v>26</v>
      </c>
      <c r="B36" s="125">
        <v>28342.68</v>
      </c>
      <c r="C36" s="126"/>
      <c r="D36" s="125">
        <f t="shared" si="0"/>
        <v>37398.166259999998</v>
      </c>
      <c r="E36" s="127">
        <f t="shared" si="1"/>
        <v>927.07632542470355</v>
      </c>
      <c r="F36" s="125">
        <f t="shared" si="2"/>
        <v>3116.5138549999997</v>
      </c>
      <c r="G36" s="127">
        <f t="shared" si="8"/>
        <v>77.25636045205863</v>
      </c>
      <c r="H36" s="63">
        <f>'L4'!$H$10</f>
        <v>1674.41</v>
      </c>
      <c r="I36" s="63">
        <f>GEW!$E$12+($F36-GEW!$E$12)*SUM(Fasering!$D$5)</f>
        <v>1786.2247433333332</v>
      </c>
      <c r="J36" s="63">
        <f>GEW!$E$12+($F36-GEW!$E$12)*SUM(Fasering!$D$5:$D$6)</f>
        <v>2130.1892081760802</v>
      </c>
      <c r="K36" s="63">
        <f>GEW!$E$12+($F36-GEW!$E$12)*SUM(Fasering!$D$5:$D$7)</f>
        <v>2327.5428682166912</v>
      </c>
      <c r="L36" s="63">
        <f>GEW!$E$12+($F36-GEW!$E$12)*SUM(Fasering!$D$5:$D$8)</f>
        <v>2524.8965282573017</v>
      </c>
      <c r="M36" s="63">
        <f>GEW!$E$12+($F36-GEW!$E$12)*SUM(Fasering!$D$5:$D$9)</f>
        <v>2722.2501882979122</v>
      </c>
      <c r="N36" s="63">
        <f>GEW!$E$12+($F36-GEW!$E$12)*SUM(Fasering!$D$5:$D$10)</f>
        <v>2919.1601949593892</v>
      </c>
      <c r="O36" s="76">
        <f>GEW!$E$12+($F36-GEW!$E$12)*SUM(Fasering!$D$5:$D$11)</f>
        <v>3116.5138549999997</v>
      </c>
      <c r="P36" s="125">
        <f t="shared" si="3"/>
        <v>0</v>
      </c>
      <c r="Q36" s="127">
        <f t="shared" si="4"/>
        <v>0</v>
      </c>
      <c r="R36" s="45">
        <f>$P36*SUM(Fasering!$D$5)</f>
        <v>0</v>
      </c>
      <c r="S36" s="45">
        <f>$P36*SUM(Fasering!$D$5:$D$6)</f>
        <v>0</v>
      </c>
      <c r="T36" s="45">
        <f>$P36*SUM(Fasering!$D$5:$D$7)</f>
        <v>0</v>
      </c>
      <c r="U36" s="45">
        <f>$P36*SUM(Fasering!$D$5:$D$8)</f>
        <v>0</v>
      </c>
      <c r="V36" s="45">
        <f>$P36*SUM(Fasering!$D$5:$D$9)</f>
        <v>0</v>
      </c>
      <c r="W36" s="45">
        <f>$P36*SUM(Fasering!$D$5:$D$10)</f>
        <v>0</v>
      </c>
      <c r="X36" s="75">
        <f>$P36*SUM(Fasering!$D$5:$D$11)</f>
        <v>0</v>
      </c>
      <c r="Y36" s="125">
        <f t="shared" si="5"/>
        <v>0</v>
      </c>
      <c r="Z36" s="127">
        <f t="shared" si="6"/>
        <v>0</v>
      </c>
      <c r="AA36" s="74">
        <f>$Y36*SUM(Fasering!$D$5)</f>
        <v>0</v>
      </c>
      <c r="AB36" s="45">
        <f>$Y36*SUM(Fasering!$D$5:$D$6)</f>
        <v>0</v>
      </c>
      <c r="AC36" s="45">
        <f>$Y36*SUM(Fasering!$D$5:$D$7)</f>
        <v>0</v>
      </c>
      <c r="AD36" s="45">
        <f>$Y36*SUM(Fasering!$D$5:$D$8)</f>
        <v>0</v>
      </c>
      <c r="AE36" s="45">
        <f>$Y36*SUM(Fasering!$D$5:$D$9)</f>
        <v>0</v>
      </c>
      <c r="AF36" s="45">
        <f>$Y36*SUM(Fasering!$D$5:$D$10)</f>
        <v>0</v>
      </c>
      <c r="AG36" s="75">
        <f>$Y36*SUM(Fasering!$D$5:$D$11)</f>
        <v>0</v>
      </c>
      <c r="AH36" s="5">
        <f>($AK$3+(I36+R36)*12*7.57%)*SUM(Fasering!$D$5)</f>
        <v>0</v>
      </c>
      <c r="AI36" s="9">
        <f>($AK$3+(J36+S36)*12*7.57%)*SUM(Fasering!$D$5:$D$6)</f>
        <v>533.72041958189072</v>
      </c>
      <c r="AJ36" s="9">
        <f>($AK$3+(K36+T36)*12*7.57%)*SUM(Fasering!$D$5:$D$7)</f>
        <v>912.89938776878887</v>
      </c>
      <c r="AK36" s="9">
        <f>($AK$3+(L36+U36)*12*7.57%)*SUM(Fasering!$D$5:$D$8)</f>
        <v>1345.2709848840846</v>
      </c>
      <c r="AL36" s="9">
        <f>($AK$3+(M36+V36)*12*7.57%)*SUM(Fasering!$D$5:$D$9)</f>
        <v>1830.8352109277785</v>
      </c>
      <c r="AM36" s="9">
        <f>($AK$3+(N36+W36)*12*7.57%)*SUM(Fasering!$D$5:$D$10)</f>
        <v>2368.3212796451035</v>
      </c>
      <c r="AN36" s="86">
        <f>($AK$3+(O36+X36)*12*7.57%)*SUM(Fasering!$D$5:$D$11)</f>
        <v>2960.1511858819999</v>
      </c>
      <c r="AO36" s="5">
        <f>($AK$3+(I36+AA36)*12*7.57%)*SUM(Fasering!$D$5)</f>
        <v>0</v>
      </c>
      <c r="AP36" s="9">
        <f>($AK$3+(J36+AB36)*12*7.57%)*SUM(Fasering!$D$5:$D$6)</f>
        <v>533.72041958189072</v>
      </c>
      <c r="AQ36" s="9">
        <f>($AK$3+(K36+AC36)*12*7.57%)*SUM(Fasering!$D$5:$D$7)</f>
        <v>912.89938776878887</v>
      </c>
      <c r="AR36" s="9">
        <f>($AK$3+(L36+AD36)*12*7.57%)*SUM(Fasering!$D$5:$D$8)</f>
        <v>1345.2709848840846</v>
      </c>
      <c r="AS36" s="9">
        <f>($AK$3+(M36+AE36)*12*7.57%)*SUM(Fasering!$D$5:$D$9)</f>
        <v>1830.8352109277785</v>
      </c>
      <c r="AT36" s="9">
        <f>($AK$3+(N36+AF36)*12*7.57%)*SUM(Fasering!$D$5:$D$10)</f>
        <v>2368.3212796451035</v>
      </c>
      <c r="AU36" s="86">
        <f>($AK$3+(O36+AG36)*12*7.57%)*SUM(Fasering!$D$5:$D$11)</f>
        <v>2960.1511858819999</v>
      </c>
    </row>
    <row r="37" spans="1:47" x14ac:dyDescent="0.3">
      <c r="A37" s="32">
        <f t="shared" si="7"/>
        <v>27</v>
      </c>
      <c r="B37" s="125">
        <v>28342.68</v>
      </c>
      <c r="C37" s="126"/>
      <c r="D37" s="125">
        <f t="shared" si="0"/>
        <v>37398.166259999998</v>
      </c>
      <c r="E37" s="127">
        <f t="shared" si="1"/>
        <v>927.07632542470355</v>
      </c>
      <c r="F37" s="125">
        <f t="shared" si="2"/>
        <v>3116.5138549999997</v>
      </c>
      <c r="G37" s="127">
        <f t="shared" si="8"/>
        <v>77.25636045205863</v>
      </c>
      <c r="H37" s="63">
        <f>'L4'!$H$10</f>
        <v>1674.41</v>
      </c>
      <c r="I37" s="63">
        <f>GEW!$E$12+($F37-GEW!$E$12)*SUM(Fasering!$D$5)</f>
        <v>1786.2247433333332</v>
      </c>
      <c r="J37" s="63">
        <f>GEW!$E$12+($F37-GEW!$E$12)*SUM(Fasering!$D$5:$D$6)</f>
        <v>2130.1892081760802</v>
      </c>
      <c r="K37" s="63">
        <f>GEW!$E$12+($F37-GEW!$E$12)*SUM(Fasering!$D$5:$D$7)</f>
        <v>2327.5428682166912</v>
      </c>
      <c r="L37" s="63">
        <f>GEW!$E$12+($F37-GEW!$E$12)*SUM(Fasering!$D$5:$D$8)</f>
        <v>2524.8965282573017</v>
      </c>
      <c r="M37" s="63">
        <f>GEW!$E$12+($F37-GEW!$E$12)*SUM(Fasering!$D$5:$D$9)</f>
        <v>2722.2501882979122</v>
      </c>
      <c r="N37" s="63">
        <f>GEW!$E$12+($F37-GEW!$E$12)*SUM(Fasering!$D$5:$D$10)</f>
        <v>2919.1601949593892</v>
      </c>
      <c r="O37" s="76">
        <f>GEW!$E$12+($F37-GEW!$E$12)*SUM(Fasering!$D$5:$D$11)</f>
        <v>3116.5138549999997</v>
      </c>
      <c r="P37" s="125">
        <f t="shared" si="3"/>
        <v>0</v>
      </c>
      <c r="Q37" s="127">
        <f t="shared" si="4"/>
        <v>0</v>
      </c>
      <c r="R37" s="45">
        <f>$P37*SUM(Fasering!$D$5)</f>
        <v>0</v>
      </c>
      <c r="S37" s="45">
        <f>$P37*SUM(Fasering!$D$5:$D$6)</f>
        <v>0</v>
      </c>
      <c r="T37" s="45">
        <f>$P37*SUM(Fasering!$D$5:$D$7)</f>
        <v>0</v>
      </c>
      <c r="U37" s="45">
        <f>$P37*SUM(Fasering!$D$5:$D$8)</f>
        <v>0</v>
      </c>
      <c r="V37" s="45">
        <f>$P37*SUM(Fasering!$D$5:$D$9)</f>
        <v>0</v>
      </c>
      <c r="W37" s="45">
        <f>$P37*SUM(Fasering!$D$5:$D$10)</f>
        <v>0</v>
      </c>
      <c r="X37" s="75">
        <f>$P37*SUM(Fasering!$D$5:$D$11)</f>
        <v>0</v>
      </c>
      <c r="Y37" s="125">
        <f t="shared" si="5"/>
        <v>0</v>
      </c>
      <c r="Z37" s="127">
        <f t="shared" si="6"/>
        <v>0</v>
      </c>
      <c r="AA37" s="74">
        <f>$Y37*SUM(Fasering!$D$5)</f>
        <v>0</v>
      </c>
      <c r="AB37" s="45">
        <f>$Y37*SUM(Fasering!$D$5:$D$6)</f>
        <v>0</v>
      </c>
      <c r="AC37" s="45">
        <f>$Y37*SUM(Fasering!$D$5:$D$7)</f>
        <v>0</v>
      </c>
      <c r="AD37" s="45">
        <f>$Y37*SUM(Fasering!$D$5:$D$8)</f>
        <v>0</v>
      </c>
      <c r="AE37" s="45">
        <f>$Y37*SUM(Fasering!$D$5:$D$9)</f>
        <v>0</v>
      </c>
      <c r="AF37" s="45">
        <f>$Y37*SUM(Fasering!$D$5:$D$10)</f>
        <v>0</v>
      </c>
      <c r="AG37" s="75">
        <f>$Y37*SUM(Fasering!$D$5:$D$11)</f>
        <v>0</v>
      </c>
      <c r="AH37" s="5">
        <f>($AK$3+(I37+R37)*12*7.57%)*SUM(Fasering!$D$5)</f>
        <v>0</v>
      </c>
      <c r="AI37" s="9">
        <f>($AK$3+(J37+S37)*12*7.57%)*SUM(Fasering!$D$5:$D$6)</f>
        <v>533.72041958189072</v>
      </c>
      <c r="AJ37" s="9">
        <f>($AK$3+(K37+T37)*12*7.57%)*SUM(Fasering!$D$5:$D$7)</f>
        <v>912.89938776878887</v>
      </c>
      <c r="AK37" s="9">
        <f>($AK$3+(L37+U37)*12*7.57%)*SUM(Fasering!$D$5:$D$8)</f>
        <v>1345.2709848840846</v>
      </c>
      <c r="AL37" s="9">
        <f>($AK$3+(M37+V37)*12*7.57%)*SUM(Fasering!$D$5:$D$9)</f>
        <v>1830.8352109277785</v>
      </c>
      <c r="AM37" s="9">
        <f>($AK$3+(N37+W37)*12*7.57%)*SUM(Fasering!$D$5:$D$10)</f>
        <v>2368.3212796451035</v>
      </c>
      <c r="AN37" s="86">
        <f>($AK$3+(O37+X37)*12*7.57%)*SUM(Fasering!$D$5:$D$11)</f>
        <v>2960.1511858819999</v>
      </c>
      <c r="AO37" s="5">
        <f>($AK$3+(I37+AA37)*12*7.57%)*SUM(Fasering!$D$5)</f>
        <v>0</v>
      </c>
      <c r="AP37" s="9">
        <f>($AK$3+(J37+AB37)*12*7.57%)*SUM(Fasering!$D$5:$D$6)</f>
        <v>533.72041958189072</v>
      </c>
      <c r="AQ37" s="9">
        <f>($AK$3+(K37+AC37)*12*7.57%)*SUM(Fasering!$D$5:$D$7)</f>
        <v>912.89938776878887</v>
      </c>
      <c r="AR37" s="9">
        <f>($AK$3+(L37+AD37)*12*7.57%)*SUM(Fasering!$D$5:$D$8)</f>
        <v>1345.2709848840846</v>
      </c>
      <c r="AS37" s="9">
        <f>($AK$3+(M37+AE37)*12*7.57%)*SUM(Fasering!$D$5:$D$9)</f>
        <v>1830.8352109277785</v>
      </c>
      <c r="AT37" s="9">
        <f>($AK$3+(N37+AF37)*12*7.57%)*SUM(Fasering!$D$5:$D$10)</f>
        <v>2368.3212796451035</v>
      </c>
      <c r="AU37" s="86">
        <f>($AK$3+(O37+AG37)*12*7.57%)*SUM(Fasering!$D$5:$D$11)</f>
        <v>2960.1511858819999</v>
      </c>
    </row>
    <row r="38" spans="1:47" x14ac:dyDescent="0.3">
      <c r="A38" s="35"/>
      <c r="B38" s="128"/>
      <c r="C38" s="129"/>
      <c r="D38" s="128"/>
      <c r="E38" s="129"/>
      <c r="F38" s="128"/>
      <c r="G38" s="129"/>
      <c r="H38" s="46"/>
      <c r="I38" s="46"/>
      <c r="J38" s="46"/>
      <c r="K38" s="46"/>
      <c r="L38" s="46"/>
      <c r="M38" s="46"/>
      <c r="N38" s="46"/>
      <c r="O38" s="73"/>
      <c r="P38" s="128"/>
      <c r="Q38" s="129"/>
      <c r="R38" s="46"/>
      <c r="S38" s="46"/>
      <c r="T38" s="46"/>
      <c r="U38" s="46"/>
      <c r="V38" s="46"/>
      <c r="W38" s="46"/>
      <c r="X38" s="73"/>
      <c r="Y38" s="128"/>
      <c r="Z38" s="129"/>
      <c r="AA38" s="46"/>
      <c r="AB38" s="46"/>
      <c r="AC38" s="46"/>
      <c r="AD38" s="46"/>
      <c r="AE38" s="46"/>
      <c r="AF38" s="46"/>
      <c r="AG38" s="73"/>
      <c r="AH38" s="87"/>
      <c r="AI38" s="88"/>
      <c r="AJ38" s="88"/>
      <c r="AK38" s="88"/>
      <c r="AL38" s="88"/>
      <c r="AM38" s="88"/>
      <c r="AN38" s="89"/>
      <c r="AO38" s="87"/>
      <c r="AP38" s="88"/>
      <c r="AQ38" s="88"/>
      <c r="AR38" s="88"/>
      <c r="AS38" s="88"/>
      <c r="AT38" s="88"/>
      <c r="AU38" s="89"/>
    </row>
  </sheetData>
  <mergeCells count="166">
    <mergeCell ref="AH6:AN6"/>
    <mergeCell ref="AO6:AU6"/>
    <mergeCell ref="B8:C8"/>
    <mergeCell ref="D8:E8"/>
    <mergeCell ref="F8:G8"/>
    <mergeCell ref="P8:Q8"/>
    <mergeCell ref="Y8:Z8"/>
    <mergeCell ref="B9:C9"/>
    <mergeCell ref="D9:E9"/>
    <mergeCell ref="AA6:AG6"/>
    <mergeCell ref="B7:C7"/>
    <mergeCell ref="D7:E7"/>
    <mergeCell ref="F7:G7"/>
    <mergeCell ref="P7:Q7"/>
    <mergeCell ref="Y7:Z7"/>
    <mergeCell ref="B6:E6"/>
    <mergeCell ref="F6:G6"/>
    <mergeCell ref="P6:Q6"/>
    <mergeCell ref="R6:X6"/>
    <mergeCell ref="Y6:Z6"/>
    <mergeCell ref="H6:O6"/>
    <mergeCell ref="B10:C10"/>
    <mergeCell ref="D10:E10"/>
    <mergeCell ref="F10:G10"/>
    <mergeCell ref="P10:Q10"/>
    <mergeCell ref="Y10:Z10"/>
    <mergeCell ref="B11:C11"/>
    <mergeCell ref="D11:E11"/>
    <mergeCell ref="F11:G11"/>
    <mergeCell ref="P11:Q11"/>
    <mergeCell ref="Y11:Z11"/>
    <mergeCell ref="B12:C12"/>
    <mergeCell ref="D12:E12"/>
    <mergeCell ref="F12:G12"/>
    <mergeCell ref="P12:Q12"/>
    <mergeCell ref="Y12:Z12"/>
    <mergeCell ref="B13:C13"/>
    <mergeCell ref="D13:E13"/>
    <mergeCell ref="F13:G13"/>
    <mergeCell ref="P13:Q13"/>
    <mergeCell ref="Y13:Z13"/>
    <mergeCell ref="B14:C14"/>
    <mergeCell ref="D14:E14"/>
    <mergeCell ref="F14:G14"/>
    <mergeCell ref="P14:Q14"/>
    <mergeCell ref="Y14:Z14"/>
    <mergeCell ref="B15:C15"/>
    <mergeCell ref="D15:E15"/>
    <mergeCell ref="F15:G15"/>
    <mergeCell ref="P15:Q15"/>
    <mergeCell ref="Y15:Z15"/>
    <mergeCell ref="B16:C16"/>
    <mergeCell ref="D16:E16"/>
    <mergeCell ref="F16:G16"/>
    <mergeCell ref="P16:Q16"/>
    <mergeCell ref="Y16:Z16"/>
    <mergeCell ref="B17:C17"/>
    <mergeCell ref="D17:E17"/>
    <mergeCell ref="F17:G17"/>
    <mergeCell ref="P17:Q17"/>
    <mergeCell ref="Y17:Z17"/>
    <mergeCell ref="B18:C18"/>
    <mergeCell ref="D18:E18"/>
    <mergeCell ref="F18:G18"/>
    <mergeCell ref="P18:Q18"/>
    <mergeCell ref="Y18:Z18"/>
    <mergeCell ref="B19:C19"/>
    <mergeCell ref="D19:E19"/>
    <mergeCell ref="F19:G19"/>
    <mergeCell ref="P19:Q19"/>
    <mergeCell ref="Y19:Z19"/>
    <mergeCell ref="B20:C20"/>
    <mergeCell ref="D20:E20"/>
    <mergeCell ref="F20:G20"/>
    <mergeCell ref="P20:Q20"/>
    <mergeCell ref="Y20:Z20"/>
    <mergeCell ref="B21:C21"/>
    <mergeCell ref="D21:E21"/>
    <mergeCell ref="F21:G21"/>
    <mergeCell ref="P21:Q21"/>
    <mergeCell ref="Y21:Z21"/>
    <mergeCell ref="B22:C22"/>
    <mergeCell ref="D22:E22"/>
    <mergeCell ref="F22:G22"/>
    <mergeCell ref="P22:Q22"/>
    <mergeCell ref="Y22:Z22"/>
    <mergeCell ref="B23:C23"/>
    <mergeCell ref="D23:E23"/>
    <mergeCell ref="F23:G23"/>
    <mergeCell ref="P23:Q23"/>
    <mergeCell ref="Y23:Z23"/>
    <mergeCell ref="B24:C24"/>
    <mergeCell ref="D24:E24"/>
    <mergeCell ref="F24:G24"/>
    <mergeCell ref="P24:Q24"/>
    <mergeCell ref="Y24:Z24"/>
    <mergeCell ref="B25:C25"/>
    <mergeCell ref="D25:E25"/>
    <mergeCell ref="F25:G25"/>
    <mergeCell ref="P25:Q25"/>
    <mergeCell ref="Y25:Z25"/>
    <mergeCell ref="B26:C26"/>
    <mergeCell ref="D26:E26"/>
    <mergeCell ref="F26:G26"/>
    <mergeCell ref="P26:Q26"/>
    <mergeCell ref="Y26:Z26"/>
    <mergeCell ref="B27:C27"/>
    <mergeCell ref="D27:E27"/>
    <mergeCell ref="F27:G27"/>
    <mergeCell ref="P27:Q27"/>
    <mergeCell ref="Y27:Z27"/>
    <mergeCell ref="B28:C28"/>
    <mergeCell ref="D28:E28"/>
    <mergeCell ref="F28:G28"/>
    <mergeCell ref="P28:Q28"/>
    <mergeCell ref="Y28:Z28"/>
    <mergeCell ref="B29:C29"/>
    <mergeCell ref="D29:E29"/>
    <mergeCell ref="F29:G29"/>
    <mergeCell ref="P29:Q29"/>
    <mergeCell ref="Y29:Z29"/>
    <mergeCell ref="B30:C30"/>
    <mergeCell ref="D30:E30"/>
    <mergeCell ref="F30:G30"/>
    <mergeCell ref="P30:Q30"/>
    <mergeCell ref="Y30:Z30"/>
    <mergeCell ref="B31:C31"/>
    <mergeCell ref="D31:E31"/>
    <mergeCell ref="F31:G31"/>
    <mergeCell ref="P31:Q31"/>
    <mergeCell ref="Y31:Z31"/>
    <mergeCell ref="P35:Q35"/>
    <mergeCell ref="Y35:Z35"/>
    <mergeCell ref="B32:C32"/>
    <mergeCell ref="D32:E32"/>
    <mergeCell ref="F32:G32"/>
    <mergeCell ref="P32:Q32"/>
    <mergeCell ref="Y32:Z32"/>
    <mergeCell ref="B33:C33"/>
    <mergeCell ref="D33:E33"/>
    <mergeCell ref="F33:G33"/>
    <mergeCell ref="P33:Q33"/>
    <mergeCell ref="Y33:Z33"/>
    <mergeCell ref="B34:C34"/>
    <mergeCell ref="D34:E34"/>
    <mergeCell ref="F34:G34"/>
    <mergeCell ref="P34:Q34"/>
    <mergeCell ref="Y34:Z34"/>
    <mergeCell ref="B35:C35"/>
    <mergeCell ref="D35:E35"/>
    <mergeCell ref="F35:G35"/>
    <mergeCell ref="B38:C38"/>
    <mergeCell ref="D38:E38"/>
    <mergeCell ref="F38:G38"/>
    <mergeCell ref="P38:Q38"/>
    <mergeCell ref="Y38:Z38"/>
    <mergeCell ref="B36:C36"/>
    <mergeCell ref="D36:E36"/>
    <mergeCell ref="F36:G36"/>
    <mergeCell ref="P36:Q36"/>
    <mergeCell ref="Y36:Z36"/>
    <mergeCell ref="B37:C37"/>
    <mergeCell ref="D37:E37"/>
    <mergeCell ref="F37:G37"/>
    <mergeCell ref="P37:Q37"/>
    <mergeCell ref="Y37:Z37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colBreaks count="3" manualBreakCount="3">
    <brk id="15" max="1048575" man="1"/>
    <brk id="24" max="1048575" man="1"/>
    <brk id="3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8"/>
  <sheetViews>
    <sheetView zoomScale="80" zoomScaleNormal="80" workbookViewId="0"/>
  </sheetViews>
  <sheetFormatPr defaultRowHeight="15" x14ac:dyDescent="0.3"/>
  <cols>
    <col min="1" max="1" width="3.25" style="23" bestFit="1" customWidth="1"/>
    <col min="2" max="3" width="7.75" style="23" customWidth="1"/>
    <col min="4" max="4" width="8.875" style="23" bestFit="1" customWidth="1"/>
    <col min="5" max="7" width="7.75" style="23" customWidth="1"/>
    <col min="8" max="15" width="11.375" style="23" customWidth="1"/>
    <col min="16" max="17" width="7.75" style="23" customWidth="1"/>
    <col min="18" max="24" width="11.375" style="23" customWidth="1"/>
    <col min="25" max="26" width="7.75" style="23" customWidth="1"/>
    <col min="27" max="33" width="11.375" style="23" customWidth="1"/>
    <col min="34" max="43" width="11.25" customWidth="1"/>
    <col min="44" max="45" width="11.25" style="23" customWidth="1"/>
    <col min="46" max="47" width="11.25" customWidth="1"/>
  </cols>
  <sheetData>
    <row r="1" spans="1:47" s="23" customFormat="1" ht="16.5" x14ac:dyDescent="0.3">
      <c r="A1" s="21" t="s">
        <v>53</v>
      </c>
      <c r="B1" s="21" t="s">
        <v>19</v>
      </c>
      <c r="C1" s="21" t="s">
        <v>54</v>
      </c>
      <c r="D1" s="21"/>
      <c r="E1" s="22"/>
      <c r="G1" s="56"/>
      <c r="H1" s="56"/>
      <c r="I1" s="56"/>
      <c r="J1" s="90"/>
      <c r="L1" s="104">
        <f>D8</f>
        <v>42917</v>
      </c>
      <c r="O1" s="24" t="s">
        <v>55</v>
      </c>
    </row>
    <row r="2" spans="1:47" s="23" customFormat="1" ht="16.5" x14ac:dyDescent="0.3">
      <c r="A2" s="21"/>
      <c r="B2" s="21"/>
      <c r="C2" s="21"/>
      <c r="D2" s="21"/>
      <c r="E2"/>
      <c r="F2"/>
      <c r="G2"/>
      <c r="H2"/>
      <c r="I2"/>
      <c r="J2"/>
      <c r="AH2" s="80" t="str">
        <f>'L4'!$AH$2</f>
        <v>Berekening eindejaarspremie 2015:</v>
      </c>
      <c r="AI2"/>
      <c r="AK2"/>
      <c r="AL2"/>
    </row>
    <row r="3" spans="1:47" s="23" customFormat="1" ht="16.5" x14ac:dyDescent="0.3">
      <c r="A3" s="21"/>
      <c r="B3" s="21"/>
      <c r="C3" s="21"/>
      <c r="D3" s="21"/>
      <c r="E3"/>
      <c r="F3"/>
      <c r="G3"/>
      <c r="H3"/>
      <c r="I3"/>
      <c r="J3"/>
      <c r="N3" s="23" t="s">
        <v>21</v>
      </c>
      <c r="O3" s="71">
        <f>'L4'!O3</f>
        <v>1.3194999999999999</v>
      </c>
      <c r="AH3" s="81" t="s">
        <v>94</v>
      </c>
      <c r="AI3"/>
      <c r="AK3" s="82">
        <f>'L4'!$AK$3</f>
        <v>129.11000000000001</v>
      </c>
      <c r="AL3"/>
    </row>
    <row r="4" spans="1:47" s="23" customFormat="1" ht="16.5" x14ac:dyDescent="0.3">
      <c r="A4" s="21"/>
      <c r="B4" s="21"/>
      <c r="C4" s="21"/>
      <c r="D4" s="21"/>
      <c r="E4"/>
      <c r="F4"/>
      <c r="G4"/>
      <c r="H4"/>
      <c r="I4"/>
      <c r="J4"/>
      <c r="V4" s="25"/>
      <c r="AH4" s="81" t="s">
        <v>49</v>
      </c>
      <c r="AI4"/>
    </row>
    <row r="6" spans="1:47" x14ac:dyDescent="0.3">
      <c r="A6" s="28"/>
      <c r="B6" s="134" t="s">
        <v>22</v>
      </c>
      <c r="C6" s="149"/>
      <c r="D6" s="149"/>
      <c r="E6" s="135"/>
      <c r="F6" s="134" t="s">
        <v>23</v>
      </c>
      <c r="G6" s="135"/>
      <c r="H6" s="146" t="s">
        <v>38</v>
      </c>
      <c r="I6" s="147"/>
      <c r="J6" s="147"/>
      <c r="K6" s="147"/>
      <c r="L6" s="147"/>
      <c r="M6" s="147"/>
      <c r="N6" s="147"/>
      <c r="O6" s="148"/>
      <c r="P6" s="134" t="s">
        <v>24</v>
      </c>
      <c r="Q6" s="137"/>
      <c r="R6" s="146" t="s">
        <v>39</v>
      </c>
      <c r="S6" s="147"/>
      <c r="T6" s="147"/>
      <c r="U6" s="147"/>
      <c r="V6" s="147"/>
      <c r="W6" s="147"/>
      <c r="X6" s="148"/>
      <c r="Y6" s="134" t="s">
        <v>25</v>
      </c>
      <c r="Z6" s="135"/>
      <c r="AA6" s="146" t="s">
        <v>40</v>
      </c>
      <c r="AB6" s="147"/>
      <c r="AC6" s="147"/>
      <c r="AD6" s="147"/>
      <c r="AE6" s="147"/>
      <c r="AF6" s="147"/>
      <c r="AG6" s="148"/>
      <c r="AH6" s="146" t="s">
        <v>101</v>
      </c>
      <c r="AI6" s="147"/>
      <c r="AJ6" s="147"/>
      <c r="AK6" s="147"/>
      <c r="AL6" s="147"/>
      <c r="AM6" s="147"/>
      <c r="AN6" s="148"/>
      <c r="AO6" s="146" t="s">
        <v>102</v>
      </c>
      <c r="AP6" s="147"/>
      <c r="AQ6" s="147"/>
      <c r="AR6" s="147"/>
      <c r="AS6" s="147"/>
      <c r="AT6" s="147"/>
      <c r="AU6" s="148"/>
    </row>
    <row r="7" spans="1:47" x14ac:dyDescent="0.3">
      <c r="A7" s="32"/>
      <c r="B7" s="150">
        <v>1</v>
      </c>
      <c r="C7" s="151"/>
      <c r="D7" s="150"/>
      <c r="E7" s="151"/>
      <c r="F7" s="150"/>
      <c r="G7" s="151"/>
      <c r="H7" s="43" t="s">
        <v>107</v>
      </c>
      <c r="I7" s="43" t="s">
        <v>108</v>
      </c>
      <c r="J7" s="43" t="s">
        <v>32</v>
      </c>
      <c r="K7" s="43" t="s">
        <v>33</v>
      </c>
      <c r="L7" s="43" t="s">
        <v>34</v>
      </c>
      <c r="M7" s="43" t="s">
        <v>35</v>
      </c>
      <c r="N7" s="43" t="s">
        <v>36</v>
      </c>
      <c r="O7" s="108" t="s">
        <v>37</v>
      </c>
      <c r="P7" s="150"/>
      <c r="Q7" s="151"/>
      <c r="R7" s="43" t="s">
        <v>109</v>
      </c>
      <c r="S7" s="43" t="s">
        <v>32</v>
      </c>
      <c r="T7" s="43" t="s">
        <v>33</v>
      </c>
      <c r="U7" s="43" t="s">
        <v>34</v>
      </c>
      <c r="V7" s="43" t="s">
        <v>35</v>
      </c>
      <c r="W7" s="43" t="s">
        <v>36</v>
      </c>
      <c r="X7" s="108" t="s">
        <v>37</v>
      </c>
      <c r="Y7" s="152" t="s">
        <v>27</v>
      </c>
      <c r="Z7" s="151"/>
      <c r="AA7" s="43" t="s">
        <v>109</v>
      </c>
      <c r="AB7" s="43" t="s">
        <v>32</v>
      </c>
      <c r="AC7" s="43" t="s">
        <v>33</v>
      </c>
      <c r="AD7" s="43" t="s">
        <v>34</v>
      </c>
      <c r="AE7" s="43" t="s">
        <v>35</v>
      </c>
      <c r="AF7" s="43" t="s">
        <v>36</v>
      </c>
      <c r="AG7" s="108" t="s">
        <v>37</v>
      </c>
      <c r="AH7" s="43" t="s">
        <v>109</v>
      </c>
      <c r="AI7" s="43" t="s">
        <v>32</v>
      </c>
      <c r="AJ7" s="43" t="s">
        <v>33</v>
      </c>
      <c r="AK7" s="43" t="s">
        <v>34</v>
      </c>
      <c r="AL7" s="43" t="s">
        <v>35</v>
      </c>
      <c r="AM7" s="43" t="s">
        <v>36</v>
      </c>
      <c r="AN7" s="108" t="s">
        <v>37</v>
      </c>
      <c r="AO7" s="43" t="s">
        <v>109</v>
      </c>
      <c r="AP7" s="43" t="s">
        <v>32</v>
      </c>
      <c r="AQ7" s="43" t="s">
        <v>33</v>
      </c>
      <c r="AR7" s="43" t="s">
        <v>34</v>
      </c>
      <c r="AS7" s="43" t="s">
        <v>35</v>
      </c>
      <c r="AT7" s="43" t="s">
        <v>36</v>
      </c>
      <c r="AU7" s="108" t="s">
        <v>37</v>
      </c>
    </row>
    <row r="8" spans="1:47" x14ac:dyDescent="0.3">
      <c r="A8" s="32"/>
      <c r="B8" s="138" t="s">
        <v>30</v>
      </c>
      <c r="C8" s="139"/>
      <c r="D8" s="144">
        <f>'L4'!$D$8</f>
        <v>42917</v>
      </c>
      <c r="E8" s="143"/>
      <c r="F8" s="144">
        <f>D8</f>
        <v>42917</v>
      </c>
      <c r="G8" s="145"/>
      <c r="H8" s="47"/>
      <c r="I8" s="47" t="s">
        <v>103</v>
      </c>
      <c r="J8" s="47" t="s">
        <v>104</v>
      </c>
      <c r="K8" s="47" t="s">
        <v>105</v>
      </c>
      <c r="L8" s="47" t="s">
        <v>105</v>
      </c>
      <c r="M8" s="47" t="s">
        <v>105</v>
      </c>
      <c r="N8" s="47" t="s">
        <v>106</v>
      </c>
      <c r="O8" s="53" t="s">
        <v>105</v>
      </c>
      <c r="P8" s="142"/>
      <c r="Q8" s="143"/>
      <c r="R8" s="47" t="s">
        <v>103</v>
      </c>
      <c r="S8" s="47" t="s">
        <v>104</v>
      </c>
      <c r="T8" s="47" t="s">
        <v>105</v>
      </c>
      <c r="U8" s="47" t="s">
        <v>105</v>
      </c>
      <c r="V8" s="47" t="s">
        <v>105</v>
      </c>
      <c r="W8" s="47" t="s">
        <v>106</v>
      </c>
      <c r="X8" s="53" t="s">
        <v>105</v>
      </c>
      <c r="Y8" s="142"/>
      <c r="Z8" s="143"/>
      <c r="AA8" s="47" t="s">
        <v>103</v>
      </c>
      <c r="AB8" s="47" t="s">
        <v>104</v>
      </c>
      <c r="AC8" s="47" t="s">
        <v>105</v>
      </c>
      <c r="AD8" s="47" t="s">
        <v>105</v>
      </c>
      <c r="AE8" s="47" t="s">
        <v>105</v>
      </c>
      <c r="AF8" s="47" t="s">
        <v>106</v>
      </c>
      <c r="AG8" s="53" t="s">
        <v>105</v>
      </c>
      <c r="AH8" s="47" t="s">
        <v>103</v>
      </c>
      <c r="AI8" s="47" t="s">
        <v>104</v>
      </c>
      <c r="AJ8" s="47" t="s">
        <v>105</v>
      </c>
      <c r="AK8" s="47" t="s">
        <v>105</v>
      </c>
      <c r="AL8" s="47" t="s">
        <v>105</v>
      </c>
      <c r="AM8" s="47" t="s">
        <v>106</v>
      </c>
      <c r="AN8" s="53" t="s">
        <v>105</v>
      </c>
      <c r="AO8" s="47" t="s">
        <v>103</v>
      </c>
      <c r="AP8" s="47" t="s">
        <v>104</v>
      </c>
      <c r="AQ8" s="47" t="s">
        <v>105</v>
      </c>
      <c r="AR8" s="47" t="s">
        <v>105</v>
      </c>
      <c r="AS8" s="47" t="s">
        <v>105</v>
      </c>
      <c r="AT8" s="47" t="s">
        <v>106</v>
      </c>
      <c r="AU8" s="53" t="s">
        <v>105</v>
      </c>
    </row>
    <row r="9" spans="1:47" x14ac:dyDescent="0.3">
      <c r="A9" s="32"/>
      <c r="B9" s="134"/>
      <c r="C9" s="135"/>
      <c r="D9" s="136"/>
      <c r="E9" s="137"/>
      <c r="F9" s="61"/>
      <c r="G9" s="62"/>
      <c r="H9" s="65"/>
      <c r="I9" s="65"/>
      <c r="J9" s="65"/>
      <c r="K9" s="65"/>
      <c r="L9" s="65"/>
      <c r="M9" s="65"/>
      <c r="N9" s="65"/>
      <c r="O9" s="62"/>
      <c r="P9" s="61"/>
      <c r="Q9" s="62"/>
      <c r="R9" s="44"/>
      <c r="S9" s="44"/>
      <c r="T9" s="44"/>
      <c r="U9" s="44"/>
      <c r="V9" s="44"/>
      <c r="W9" s="44"/>
      <c r="X9" s="78"/>
      <c r="Y9" s="61"/>
      <c r="Z9" s="62"/>
      <c r="AA9" s="77"/>
      <c r="AB9" s="44"/>
      <c r="AC9" s="44"/>
      <c r="AD9" s="44"/>
      <c r="AE9" s="44"/>
      <c r="AF9" s="44"/>
      <c r="AG9" s="78"/>
      <c r="AH9" s="83"/>
      <c r="AI9" s="84"/>
      <c r="AJ9" s="84"/>
      <c r="AK9" s="84"/>
      <c r="AL9" s="84"/>
      <c r="AM9" s="84"/>
      <c r="AN9" s="85"/>
      <c r="AO9" s="83"/>
      <c r="AP9" s="84"/>
      <c r="AQ9" s="84"/>
      <c r="AR9" s="84"/>
      <c r="AS9" s="84"/>
      <c r="AT9" s="84"/>
      <c r="AU9" s="85"/>
    </row>
    <row r="10" spans="1:47" x14ac:dyDescent="0.3">
      <c r="A10" s="32">
        <v>0</v>
      </c>
      <c r="B10" s="125">
        <v>17037.73</v>
      </c>
      <c r="C10" s="126"/>
      <c r="D10" s="125">
        <f t="shared" ref="D10:D37" si="0">B10*$O$3</f>
        <v>22481.284734999997</v>
      </c>
      <c r="E10" s="127">
        <f t="shared" ref="E10:E37" si="1">D10/40.3399</f>
        <v>557.29649143899701</v>
      </c>
      <c r="F10" s="130">
        <f t="shared" ref="F10:F37" si="2">B10/12*$O$3</f>
        <v>1873.440394583333</v>
      </c>
      <c r="G10" s="131"/>
      <c r="H10" s="63">
        <f>'L4'!$H$10</f>
        <v>1674.41</v>
      </c>
      <c r="I10" s="63">
        <f>GEW!$E$12+($F10-GEW!$E$12)*SUM(Fasering!$D$5)</f>
        <v>1786.2247433333332</v>
      </c>
      <c r="J10" s="63">
        <f>GEW!$E$12+($F10-GEW!$E$12)*SUM(Fasering!$D$5:$D$6)</f>
        <v>1808.775544166795</v>
      </c>
      <c r="K10" s="63">
        <f>GEW!$E$12+($F10-GEW!$E$12)*SUM(Fasering!$D$5:$D$7)</f>
        <v>1821.7143315597461</v>
      </c>
      <c r="L10" s="63">
        <f>GEW!$E$12+($F10-GEW!$E$12)*SUM(Fasering!$D$5:$D$8)</f>
        <v>1834.6531189526975</v>
      </c>
      <c r="M10" s="63">
        <f>GEW!$E$12+($F10-GEW!$E$12)*SUM(Fasering!$D$5:$D$9)</f>
        <v>1847.5919063456486</v>
      </c>
      <c r="N10" s="63">
        <f>GEW!$E$12+($F10-GEW!$E$12)*SUM(Fasering!$D$5:$D$10)</f>
        <v>1860.5016071903819</v>
      </c>
      <c r="O10" s="76">
        <f>GEW!$E$12+($F10-GEW!$E$12)*SUM(Fasering!$D$5:$D$11)</f>
        <v>1873.440394583333</v>
      </c>
      <c r="P10" s="130">
        <f t="shared" ref="P10:P37" si="3">((B10&lt;19968.2)*913.03+(B10&gt;19968.2)*(B10&lt;20424.71)*(20424.71-B10+456.51)+(B10&gt;20424.71)*(B10&lt;22659.62)*456.51+(B10&gt;22659.62)*(B10&lt;23116.13)*(23116.13-B10))/12*$O$3</f>
        <v>100.39525708333332</v>
      </c>
      <c r="Q10" s="131">
        <f t="shared" ref="Q10:Q37" si="4">P10/40.3399</f>
        <v>2.4887334148903024</v>
      </c>
      <c r="R10" s="45">
        <f>$P10*SUM(Fasering!$D$5)</f>
        <v>0</v>
      </c>
      <c r="S10" s="45">
        <f>$P10*SUM(Fasering!$D$5:$D$6)</f>
        <v>25.958568383796269</v>
      </c>
      <c r="T10" s="45">
        <f>$P10*SUM(Fasering!$D$5:$D$7)</f>
        <v>40.852602516940827</v>
      </c>
      <c r="U10" s="45">
        <f>$P10*SUM(Fasering!$D$5:$D$8)</f>
        <v>55.746636650085385</v>
      </c>
      <c r="V10" s="45">
        <f>$P10*SUM(Fasering!$D$5:$D$9)</f>
        <v>70.64067078322995</v>
      </c>
      <c r="W10" s="45">
        <f>$P10*SUM(Fasering!$D$5:$D$10)</f>
        <v>85.501222950188776</v>
      </c>
      <c r="X10" s="75">
        <f>$P10*SUM(Fasering!$D$5:$D$11)</f>
        <v>100.39525708333332</v>
      </c>
      <c r="Y10" s="130">
        <f t="shared" ref="Y10:Y37" si="5">((B10&lt;19968.2)*456.51+(B10&gt;19968.2)*(B10&lt;20196.46)*(20196.46-B10+228.26)+(B10&gt;20196.46)*(B10&lt;22659.62)*228.26+(B10&gt;22659.62)*(B10&lt;22887.88)*(22887.88-B10))/12*$O$3</f>
        <v>50.197078749999989</v>
      </c>
      <c r="Z10" s="131">
        <f t="shared" ref="Z10:Z37" si="6">Y10/40.3399</f>
        <v>1.2443530784657371</v>
      </c>
      <c r="AA10" s="74">
        <f>$Y10*SUM(Fasering!$D$5)</f>
        <v>0</v>
      </c>
      <c r="AB10" s="45">
        <f>$Y10*SUM(Fasering!$D$5:$D$6)</f>
        <v>12.979142035734679</v>
      </c>
      <c r="AC10" s="45">
        <f>$Y10*SUM(Fasering!$D$5:$D$7)</f>
        <v>20.426077538535051</v>
      </c>
      <c r="AD10" s="45">
        <f>$Y10*SUM(Fasering!$D$5:$D$8)</f>
        <v>27.873013041335419</v>
      </c>
      <c r="AE10" s="45">
        <f>$Y10*SUM(Fasering!$D$5:$D$9)</f>
        <v>35.319948544135791</v>
      </c>
      <c r="AF10" s="45">
        <f>$Y10*SUM(Fasering!$D$5:$D$10)</f>
        <v>42.750143247199624</v>
      </c>
      <c r="AG10" s="75">
        <f>$Y10*SUM(Fasering!$D$5:$D$11)</f>
        <v>50.197078749999989</v>
      </c>
      <c r="AH10" s="5">
        <f>($AK$3+(I10+R10)*12*7.57%)*SUM(Fasering!$D$5)</f>
        <v>0</v>
      </c>
      <c r="AI10" s="9">
        <f>($AK$3+(J10+S10)*12*7.57%)*SUM(Fasering!$D$5:$D$6)</f>
        <v>464.32414586257033</v>
      </c>
      <c r="AJ10" s="9">
        <f>($AK$3+(K10+T10)*12*7.57%)*SUM(Fasering!$D$5:$D$7)</f>
        <v>741.02382487988393</v>
      </c>
      <c r="AK10" s="9">
        <f>($AK$3+(L10+U10)*12*7.57%)*SUM(Fasering!$D$5:$D$8)</f>
        <v>1025.2252697482252</v>
      </c>
      <c r="AL10" s="9">
        <f>($AK$3+(M10+V10)*12*7.57%)*SUM(Fasering!$D$5:$D$9)</f>
        <v>1316.9284804675938</v>
      </c>
      <c r="AM10" s="9">
        <f>($AK$3+(N10+W10)*12*7.57%)*SUM(Fasering!$D$5:$D$10)</f>
        <v>1615.4524276115894</v>
      </c>
      <c r="AN10" s="86">
        <f>($AK$3+(O10+X10)*12*7.57%)*SUM(Fasering!$D$5:$D$11)</f>
        <v>1922.1423059739996</v>
      </c>
      <c r="AO10" s="5">
        <f>($AK$3+(I10+AA10)*12*7.57%)*SUM(Fasering!$D$5)</f>
        <v>0</v>
      </c>
      <c r="AP10" s="9">
        <f>($AK$3+(J10+AB10)*12*7.57%)*SUM(Fasering!$D$5:$D$6)</f>
        <v>461.27554782887256</v>
      </c>
      <c r="AQ10" s="9">
        <f>($AK$3+(K10+AC10)*12*7.57%)*SUM(Fasering!$D$5:$D$7)</f>
        <v>733.47328253832995</v>
      </c>
      <c r="AR10" s="9">
        <f>($AK$3+(L10+AD10)*12*7.57%)*SUM(Fasering!$D$5:$D$8)</f>
        <v>1011.165570494014</v>
      </c>
      <c r="AS10" s="9">
        <f>($AK$3+(M10+AE10)*12*7.57%)*SUM(Fasering!$D$5:$D$9)</f>
        <v>1294.3524116959245</v>
      </c>
      <c r="AT10" s="9">
        <f>($AK$3+(N10+AF10)*12*7.57%)*SUM(Fasering!$D$5:$D$10)</f>
        <v>1582.3786849027981</v>
      </c>
      <c r="AU10" s="86">
        <f>($AK$3+(O10+AG10)*12*7.57%)*SUM(Fasering!$D$5:$D$11)</f>
        <v>1876.5422807759996</v>
      </c>
    </row>
    <row r="11" spans="1:47" x14ac:dyDescent="0.3">
      <c r="A11" s="32">
        <f t="shared" ref="A11:A37" si="7">+A10+1</f>
        <v>1</v>
      </c>
      <c r="B11" s="125">
        <v>17736.689999999999</v>
      </c>
      <c r="C11" s="126"/>
      <c r="D11" s="125">
        <f t="shared" si="0"/>
        <v>23403.562454999996</v>
      </c>
      <c r="E11" s="127">
        <f t="shared" si="1"/>
        <v>580.15915892205965</v>
      </c>
      <c r="F11" s="130">
        <f t="shared" si="2"/>
        <v>1950.2968712499996</v>
      </c>
      <c r="G11" s="131">
        <f t="shared" ref="G11:G37" si="8">F11/40.3399</f>
        <v>48.346596576838309</v>
      </c>
      <c r="H11" s="63">
        <f>'L4'!$H$10</f>
        <v>1674.41</v>
      </c>
      <c r="I11" s="63">
        <f>GEW!$E$12+($F11-GEW!$E$12)*SUM(Fasering!$D$5)</f>
        <v>1786.2247433333332</v>
      </c>
      <c r="J11" s="63">
        <f>GEW!$E$12+($F11-GEW!$E$12)*SUM(Fasering!$D$5:$D$6)</f>
        <v>1828.6478385684447</v>
      </c>
      <c r="K11" s="63">
        <f>GEW!$E$12+($F11-GEW!$E$12)*SUM(Fasering!$D$5:$D$7)</f>
        <v>1852.9885887640451</v>
      </c>
      <c r="L11" s="63">
        <f>GEW!$E$12+($F11-GEW!$E$12)*SUM(Fasering!$D$5:$D$8)</f>
        <v>1877.3293389596454</v>
      </c>
      <c r="M11" s="63">
        <f>GEW!$E$12+($F11-GEW!$E$12)*SUM(Fasering!$D$5:$D$9)</f>
        <v>1901.6700891552457</v>
      </c>
      <c r="N11" s="63">
        <f>GEW!$E$12+($F11-GEW!$E$12)*SUM(Fasering!$D$5:$D$10)</f>
        <v>1925.9561210543993</v>
      </c>
      <c r="O11" s="76">
        <f>GEW!$E$12+($F11-GEW!$E$12)*SUM(Fasering!$D$5:$D$11)</f>
        <v>1950.2968712499996</v>
      </c>
      <c r="P11" s="130">
        <f t="shared" si="3"/>
        <v>100.39525708333332</v>
      </c>
      <c r="Q11" s="131">
        <f t="shared" si="4"/>
        <v>2.4887334148903024</v>
      </c>
      <c r="R11" s="45">
        <f>$P11*SUM(Fasering!$D$5)</f>
        <v>0</v>
      </c>
      <c r="S11" s="45">
        <f>$P11*SUM(Fasering!$D$5:$D$6)</f>
        <v>25.958568383796269</v>
      </c>
      <c r="T11" s="45">
        <f>$P11*SUM(Fasering!$D$5:$D$7)</f>
        <v>40.852602516940827</v>
      </c>
      <c r="U11" s="45">
        <f>$P11*SUM(Fasering!$D$5:$D$8)</f>
        <v>55.746636650085385</v>
      </c>
      <c r="V11" s="45">
        <f>$P11*SUM(Fasering!$D$5:$D$9)</f>
        <v>70.64067078322995</v>
      </c>
      <c r="W11" s="45">
        <f>$P11*SUM(Fasering!$D$5:$D$10)</f>
        <v>85.501222950188776</v>
      </c>
      <c r="X11" s="75">
        <f>$P11*SUM(Fasering!$D$5:$D$11)</f>
        <v>100.39525708333332</v>
      </c>
      <c r="Y11" s="130">
        <f t="shared" si="5"/>
        <v>50.197078749999989</v>
      </c>
      <c r="Z11" s="131">
        <f t="shared" si="6"/>
        <v>1.2443530784657371</v>
      </c>
      <c r="AA11" s="74">
        <f>$Y11*SUM(Fasering!$D$5)</f>
        <v>0</v>
      </c>
      <c r="AB11" s="45">
        <f>$Y11*SUM(Fasering!$D$5:$D$6)</f>
        <v>12.979142035734679</v>
      </c>
      <c r="AC11" s="45">
        <f>$Y11*SUM(Fasering!$D$5:$D$7)</f>
        <v>20.426077538535051</v>
      </c>
      <c r="AD11" s="45">
        <f>$Y11*SUM(Fasering!$D$5:$D$8)</f>
        <v>27.873013041335419</v>
      </c>
      <c r="AE11" s="45">
        <f>$Y11*SUM(Fasering!$D$5:$D$9)</f>
        <v>35.319948544135791</v>
      </c>
      <c r="AF11" s="45">
        <f>$Y11*SUM(Fasering!$D$5:$D$10)</f>
        <v>42.750143247199624</v>
      </c>
      <c r="AG11" s="75">
        <f>$Y11*SUM(Fasering!$D$5:$D$11)</f>
        <v>50.197078749999989</v>
      </c>
      <c r="AH11" s="5">
        <f>($AK$3+(I11+R11)*12*7.57%)*SUM(Fasering!$D$5)</f>
        <v>0</v>
      </c>
      <c r="AI11" s="9">
        <f>($AK$3+(J11+S11)*12*7.57%)*SUM(Fasering!$D$5:$D$6)</f>
        <v>468.9917356322045</v>
      </c>
      <c r="AJ11" s="9">
        <f>($AK$3+(K11+T11)*12*7.57%)*SUM(Fasering!$D$5:$D$7)</f>
        <v>752.58416632177614</v>
      </c>
      <c r="AK11" s="9">
        <f>($AK$3+(L11+U11)*12*7.57%)*SUM(Fasering!$D$5:$D$8)</f>
        <v>1046.7515279422221</v>
      </c>
      <c r="AL11" s="9">
        <f>($AK$3+(M11+V11)*12*7.57%)*SUM(Fasering!$D$5:$D$9)</f>
        <v>1351.493820493542</v>
      </c>
      <c r="AM11" s="9">
        <f>($AK$3+(N11+W11)*12*7.57%)*SUM(Fasering!$D$5:$D$10)</f>
        <v>1666.0903475356595</v>
      </c>
      <c r="AN11" s="86">
        <f>($AK$3+(O11+X11)*12*7.57%)*SUM(Fasering!$D$5:$D$11)</f>
        <v>1991.958729378</v>
      </c>
      <c r="AO11" s="5">
        <f>($AK$3+(I11+AA11)*12*7.57%)*SUM(Fasering!$D$5)</f>
        <v>0</v>
      </c>
      <c r="AP11" s="9">
        <f>($AK$3+(J11+AB11)*12*7.57%)*SUM(Fasering!$D$5:$D$6)</f>
        <v>465.94313759850672</v>
      </c>
      <c r="AQ11" s="9">
        <f>($AK$3+(K11+AC11)*12*7.57%)*SUM(Fasering!$D$5:$D$7)</f>
        <v>745.03362398022216</v>
      </c>
      <c r="AR11" s="9">
        <f>($AK$3+(L11+AD11)*12*7.57%)*SUM(Fasering!$D$5:$D$8)</f>
        <v>1032.6918286880109</v>
      </c>
      <c r="AS11" s="9">
        <f>($AK$3+(M11+AE11)*12*7.57%)*SUM(Fasering!$D$5:$D$9)</f>
        <v>1328.9177517218727</v>
      </c>
      <c r="AT11" s="9">
        <f>($AK$3+(N11+AF11)*12*7.57%)*SUM(Fasering!$D$5:$D$10)</f>
        <v>1633.0166048268688</v>
      </c>
      <c r="AU11" s="86">
        <f>($AK$3+(O11+AG11)*12*7.57%)*SUM(Fasering!$D$5:$D$11)</f>
        <v>1946.3587041799997</v>
      </c>
    </row>
    <row r="12" spans="1:47" x14ac:dyDescent="0.3">
      <c r="A12" s="32">
        <f t="shared" si="7"/>
        <v>2</v>
      </c>
      <c r="B12" s="125">
        <v>18435.650000000001</v>
      </c>
      <c r="C12" s="126"/>
      <c r="D12" s="125">
        <f t="shared" si="0"/>
        <v>24325.840175000001</v>
      </c>
      <c r="E12" s="127">
        <f t="shared" si="1"/>
        <v>603.02182640512251</v>
      </c>
      <c r="F12" s="130">
        <f t="shared" si="2"/>
        <v>2027.1533479166667</v>
      </c>
      <c r="G12" s="131">
        <f t="shared" si="8"/>
        <v>50.25181886709354</v>
      </c>
      <c r="H12" s="63">
        <f>'L4'!$H$10</f>
        <v>1674.41</v>
      </c>
      <c r="I12" s="63">
        <f>GEW!$E$12+($F12-GEW!$E$12)*SUM(Fasering!$D$5)</f>
        <v>1786.2247433333332</v>
      </c>
      <c r="J12" s="63">
        <f>GEW!$E$12+($F12-GEW!$E$12)*SUM(Fasering!$D$5:$D$6)</f>
        <v>1848.5201329700947</v>
      </c>
      <c r="K12" s="63">
        <f>GEW!$E$12+($F12-GEW!$E$12)*SUM(Fasering!$D$5:$D$7)</f>
        <v>1884.262845968344</v>
      </c>
      <c r="L12" s="63">
        <f>GEW!$E$12+($F12-GEW!$E$12)*SUM(Fasering!$D$5:$D$8)</f>
        <v>1920.0055589665935</v>
      </c>
      <c r="M12" s="63">
        <f>GEW!$E$12+($F12-GEW!$E$12)*SUM(Fasering!$D$5:$D$9)</f>
        <v>1955.7482719648431</v>
      </c>
      <c r="N12" s="63">
        <f>GEW!$E$12+($F12-GEW!$E$12)*SUM(Fasering!$D$5:$D$10)</f>
        <v>1991.4106349184171</v>
      </c>
      <c r="O12" s="76">
        <f>GEW!$E$12+($F12-GEW!$E$12)*SUM(Fasering!$D$5:$D$11)</f>
        <v>2027.1533479166667</v>
      </c>
      <c r="P12" s="130">
        <f t="shared" si="3"/>
        <v>100.39525708333332</v>
      </c>
      <c r="Q12" s="131">
        <f t="shared" si="4"/>
        <v>2.4887334148903024</v>
      </c>
      <c r="R12" s="45">
        <f>$P12*SUM(Fasering!$D$5)</f>
        <v>0</v>
      </c>
      <c r="S12" s="45">
        <f>$P12*SUM(Fasering!$D$5:$D$6)</f>
        <v>25.958568383796269</v>
      </c>
      <c r="T12" s="45">
        <f>$P12*SUM(Fasering!$D$5:$D$7)</f>
        <v>40.852602516940827</v>
      </c>
      <c r="U12" s="45">
        <f>$P12*SUM(Fasering!$D$5:$D$8)</f>
        <v>55.746636650085385</v>
      </c>
      <c r="V12" s="45">
        <f>$P12*SUM(Fasering!$D$5:$D$9)</f>
        <v>70.64067078322995</v>
      </c>
      <c r="W12" s="45">
        <f>$P12*SUM(Fasering!$D$5:$D$10)</f>
        <v>85.501222950188776</v>
      </c>
      <c r="X12" s="75">
        <f>$P12*SUM(Fasering!$D$5:$D$11)</f>
        <v>100.39525708333332</v>
      </c>
      <c r="Y12" s="130">
        <f t="shared" si="5"/>
        <v>50.197078749999989</v>
      </c>
      <c r="Z12" s="131">
        <f t="shared" si="6"/>
        <v>1.2443530784657371</v>
      </c>
      <c r="AA12" s="74">
        <f>$Y12*SUM(Fasering!$D$5)</f>
        <v>0</v>
      </c>
      <c r="AB12" s="45">
        <f>$Y12*SUM(Fasering!$D$5:$D$6)</f>
        <v>12.979142035734679</v>
      </c>
      <c r="AC12" s="45">
        <f>$Y12*SUM(Fasering!$D$5:$D$7)</f>
        <v>20.426077538535051</v>
      </c>
      <c r="AD12" s="45">
        <f>$Y12*SUM(Fasering!$D$5:$D$8)</f>
        <v>27.873013041335419</v>
      </c>
      <c r="AE12" s="45">
        <f>$Y12*SUM(Fasering!$D$5:$D$9)</f>
        <v>35.319948544135791</v>
      </c>
      <c r="AF12" s="45">
        <f>$Y12*SUM(Fasering!$D$5:$D$10)</f>
        <v>42.750143247199624</v>
      </c>
      <c r="AG12" s="75">
        <f>$Y12*SUM(Fasering!$D$5:$D$11)</f>
        <v>50.197078749999989</v>
      </c>
      <c r="AH12" s="5">
        <f>($AK$3+(I12+R12)*12*7.57%)*SUM(Fasering!$D$5)</f>
        <v>0</v>
      </c>
      <c r="AI12" s="9">
        <f>($AK$3+(J12+S12)*12*7.57%)*SUM(Fasering!$D$5:$D$6)</f>
        <v>473.65932540183866</v>
      </c>
      <c r="AJ12" s="9">
        <f>($AK$3+(K12+T12)*12*7.57%)*SUM(Fasering!$D$5:$D$7)</f>
        <v>764.14450776366846</v>
      </c>
      <c r="AK12" s="9">
        <f>($AK$3+(L12+U12)*12*7.57%)*SUM(Fasering!$D$5:$D$8)</f>
        <v>1068.2777861362192</v>
      </c>
      <c r="AL12" s="9">
        <f>($AK$3+(M12+V12)*12*7.57%)*SUM(Fasering!$D$5:$D$9)</f>
        <v>1386.0591605194898</v>
      </c>
      <c r="AM12" s="9">
        <f>($AK$3+(N12+W12)*12*7.57%)*SUM(Fasering!$D$5:$D$10)</f>
        <v>1716.72826745973</v>
      </c>
      <c r="AN12" s="86">
        <f>($AK$3+(O12+X12)*12*7.57%)*SUM(Fasering!$D$5:$D$11)</f>
        <v>2061.7751527820001</v>
      </c>
      <c r="AO12" s="5">
        <f>($AK$3+(I12+AA12)*12*7.57%)*SUM(Fasering!$D$5)</f>
        <v>0</v>
      </c>
      <c r="AP12" s="9">
        <f>($AK$3+(J12+AB12)*12*7.57%)*SUM(Fasering!$D$5:$D$6)</f>
        <v>470.61072736814089</v>
      </c>
      <c r="AQ12" s="9">
        <f>($AK$3+(K12+AC12)*12*7.57%)*SUM(Fasering!$D$5:$D$7)</f>
        <v>756.59396542211448</v>
      </c>
      <c r="AR12" s="9">
        <f>($AK$3+(L12+AD12)*12*7.57%)*SUM(Fasering!$D$5:$D$8)</f>
        <v>1054.218086882008</v>
      </c>
      <c r="AS12" s="9">
        <f>($AK$3+(M12+AE12)*12*7.57%)*SUM(Fasering!$D$5:$D$9)</f>
        <v>1363.4830917478209</v>
      </c>
      <c r="AT12" s="9">
        <f>($AK$3+(N12+AF12)*12*7.57%)*SUM(Fasering!$D$5:$D$10)</f>
        <v>1683.6545247509393</v>
      </c>
      <c r="AU12" s="86">
        <f>($AK$3+(O12+AG12)*12*7.57%)*SUM(Fasering!$D$5:$D$11)</f>
        <v>2016.1751275840002</v>
      </c>
    </row>
    <row r="13" spans="1:47" x14ac:dyDescent="0.3">
      <c r="A13" s="32">
        <f t="shared" si="7"/>
        <v>3</v>
      </c>
      <c r="B13" s="125">
        <v>19134.62</v>
      </c>
      <c r="C13" s="126"/>
      <c r="D13" s="125">
        <f t="shared" si="0"/>
        <v>25248.131089999995</v>
      </c>
      <c r="E13" s="127">
        <f t="shared" si="1"/>
        <v>625.88482098369093</v>
      </c>
      <c r="F13" s="130">
        <f t="shared" si="2"/>
        <v>2104.0109241666664</v>
      </c>
      <c r="G13" s="131">
        <f t="shared" si="8"/>
        <v>52.157068415307585</v>
      </c>
      <c r="H13" s="63">
        <f>'L4'!$H$10</f>
        <v>1674.41</v>
      </c>
      <c r="I13" s="63">
        <f>GEW!$E$12+($F13-GEW!$E$12)*SUM(Fasering!$D$5)</f>
        <v>1786.2247433333332</v>
      </c>
      <c r="J13" s="63">
        <f>GEW!$E$12+($F13-GEW!$E$12)*SUM(Fasering!$D$5:$D$6)</f>
        <v>1868.3927116840712</v>
      </c>
      <c r="K13" s="63">
        <f>GEW!$E$12+($F13-GEW!$E$12)*SUM(Fasering!$D$5:$D$7)</f>
        <v>1915.5375506125135</v>
      </c>
      <c r="L13" s="63">
        <f>GEW!$E$12+($F13-GEW!$E$12)*SUM(Fasering!$D$5:$D$8)</f>
        <v>1962.6823895409559</v>
      </c>
      <c r="M13" s="63">
        <f>GEW!$E$12+($F13-GEW!$E$12)*SUM(Fasering!$D$5:$D$9)</f>
        <v>2009.8272284693983</v>
      </c>
      <c r="N13" s="63">
        <f>GEW!$E$12+($F13-GEW!$E$12)*SUM(Fasering!$D$5:$D$10)</f>
        <v>2056.8660852382241</v>
      </c>
      <c r="O13" s="76">
        <f>GEW!$E$12+($F13-GEW!$E$12)*SUM(Fasering!$D$5:$D$11)</f>
        <v>2104.0109241666664</v>
      </c>
      <c r="P13" s="130">
        <f t="shared" si="3"/>
        <v>100.39525708333332</v>
      </c>
      <c r="Q13" s="131">
        <f t="shared" si="4"/>
        <v>2.4887334148903024</v>
      </c>
      <c r="R13" s="45">
        <f>$P13*SUM(Fasering!$D$5)</f>
        <v>0</v>
      </c>
      <c r="S13" s="45">
        <f>$P13*SUM(Fasering!$D$5:$D$6)</f>
        <v>25.958568383796269</v>
      </c>
      <c r="T13" s="45">
        <f>$P13*SUM(Fasering!$D$5:$D$7)</f>
        <v>40.852602516940827</v>
      </c>
      <c r="U13" s="45">
        <f>$P13*SUM(Fasering!$D$5:$D$8)</f>
        <v>55.746636650085385</v>
      </c>
      <c r="V13" s="45">
        <f>$P13*SUM(Fasering!$D$5:$D$9)</f>
        <v>70.64067078322995</v>
      </c>
      <c r="W13" s="45">
        <f>$P13*SUM(Fasering!$D$5:$D$10)</f>
        <v>85.501222950188776</v>
      </c>
      <c r="X13" s="75">
        <f>$P13*SUM(Fasering!$D$5:$D$11)</f>
        <v>100.39525708333332</v>
      </c>
      <c r="Y13" s="130">
        <f t="shared" si="5"/>
        <v>50.197078749999989</v>
      </c>
      <c r="Z13" s="131">
        <f t="shared" si="6"/>
        <v>1.2443530784657371</v>
      </c>
      <c r="AA13" s="74">
        <f>$Y13*SUM(Fasering!$D$5)</f>
        <v>0</v>
      </c>
      <c r="AB13" s="45">
        <f>$Y13*SUM(Fasering!$D$5:$D$6)</f>
        <v>12.979142035734679</v>
      </c>
      <c r="AC13" s="45">
        <f>$Y13*SUM(Fasering!$D$5:$D$7)</f>
        <v>20.426077538535051</v>
      </c>
      <c r="AD13" s="45">
        <f>$Y13*SUM(Fasering!$D$5:$D$8)</f>
        <v>27.873013041335419</v>
      </c>
      <c r="AE13" s="45">
        <f>$Y13*SUM(Fasering!$D$5:$D$9)</f>
        <v>35.319948544135791</v>
      </c>
      <c r="AF13" s="45">
        <f>$Y13*SUM(Fasering!$D$5:$D$10)</f>
        <v>42.750143247199624</v>
      </c>
      <c r="AG13" s="75">
        <f>$Y13*SUM(Fasering!$D$5:$D$11)</f>
        <v>50.197078749999989</v>
      </c>
      <c r="AH13" s="5">
        <f>($AK$3+(I13+R13)*12*7.57%)*SUM(Fasering!$D$5)</f>
        <v>0</v>
      </c>
      <c r="AI13" s="9">
        <f>($AK$3+(J13+S13)*12*7.57%)*SUM(Fasering!$D$5:$D$6)</f>
        <v>478.32698195054127</v>
      </c>
      <c r="AJ13" s="9">
        <f>($AK$3+(K13+T13)*12*7.57%)*SUM(Fasering!$D$5:$D$7)</f>
        <v>775.70501459902312</v>
      </c>
      <c r="AK13" s="9">
        <f>($AK$3+(L13+U13)*12*7.57%)*SUM(Fasering!$D$5:$D$8)</f>
        <v>1089.8043523057536</v>
      </c>
      <c r="AL13" s="9">
        <f>($AK$3+(M13+V13)*12*7.57%)*SUM(Fasering!$D$5:$D$9)</f>
        <v>1420.6249950707333</v>
      </c>
      <c r="AM13" s="9">
        <f>($AK$3+(N13+W13)*12*7.57%)*SUM(Fasering!$D$5:$D$10)</f>
        <v>1767.3669118590196</v>
      </c>
      <c r="AN13" s="86">
        <f>($AK$3+(O13+X13)*12*7.57%)*SUM(Fasering!$D$5:$D$11)</f>
        <v>2131.5925750474998</v>
      </c>
      <c r="AO13" s="5">
        <f>($AK$3+(I13+AA13)*12*7.57%)*SUM(Fasering!$D$5)</f>
        <v>0</v>
      </c>
      <c r="AP13" s="9">
        <f>($AK$3+(J13+AB13)*12*7.57%)*SUM(Fasering!$D$5:$D$6)</f>
        <v>475.27838391684355</v>
      </c>
      <c r="AQ13" s="9">
        <f>($AK$3+(K13+AC13)*12*7.57%)*SUM(Fasering!$D$5:$D$7)</f>
        <v>768.15447225746902</v>
      </c>
      <c r="AR13" s="9">
        <f>($AK$3+(L13+AD13)*12*7.57%)*SUM(Fasering!$D$5:$D$8)</f>
        <v>1075.7446530515426</v>
      </c>
      <c r="AS13" s="9">
        <f>($AK$3+(M13+AE13)*12*7.57%)*SUM(Fasering!$D$5:$D$9)</f>
        <v>1398.0489262990641</v>
      </c>
      <c r="AT13" s="9">
        <f>($AK$3+(N13+AF13)*12*7.57%)*SUM(Fasering!$D$5:$D$10)</f>
        <v>1734.2931691502283</v>
      </c>
      <c r="AU13" s="86">
        <f>($AK$3+(O13+AG13)*12*7.57%)*SUM(Fasering!$D$5:$D$11)</f>
        <v>2085.9925498494999</v>
      </c>
    </row>
    <row r="14" spans="1:47" x14ac:dyDescent="0.3">
      <c r="A14" s="32">
        <f t="shared" si="7"/>
        <v>4</v>
      </c>
      <c r="B14" s="125">
        <v>19833.580000000002</v>
      </c>
      <c r="C14" s="126"/>
      <c r="D14" s="125">
        <f t="shared" si="0"/>
        <v>26170.408810000001</v>
      </c>
      <c r="E14" s="127">
        <f t="shared" si="1"/>
        <v>648.74748846675379</v>
      </c>
      <c r="F14" s="130">
        <f t="shared" si="2"/>
        <v>2180.8674008333332</v>
      </c>
      <c r="G14" s="131">
        <f t="shared" si="8"/>
        <v>54.062290705562809</v>
      </c>
      <c r="H14" s="63">
        <f>'L4'!$H$10</f>
        <v>1674.41</v>
      </c>
      <c r="I14" s="63">
        <f>GEW!$E$12+($F14-GEW!$E$12)*SUM(Fasering!$D$5)</f>
        <v>1786.2247433333332</v>
      </c>
      <c r="J14" s="63">
        <f>GEW!$E$12+($F14-GEW!$E$12)*SUM(Fasering!$D$5:$D$6)</f>
        <v>1888.2650060857209</v>
      </c>
      <c r="K14" s="63">
        <f>GEW!$E$12+($F14-GEW!$E$12)*SUM(Fasering!$D$5:$D$7)</f>
        <v>1946.8118078168125</v>
      </c>
      <c r="L14" s="63">
        <f>GEW!$E$12+($F14-GEW!$E$12)*SUM(Fasering!$D$5:$D$8)</f>
        <v>2005.3586095479038</v>
      </c>
      <c r="M14" s="63">
        <f>GEW!$E$12+($F14-GEW!$E$12)*SUM(Fasering!$D$5:$D$9)</f>
        <v>2063.9054112789954</v>
      </c>
      <c r="N14" s="63">
        <f>GEW!$E$12+($F14-GEW!$E$12)*SUM(Fasering!$D$5:$D$10)</f>
        <v>2122.3205991022419</v>
      </c>
      <c r="O14" s="76">
        <f>GEW!$E$12+($F14-GEW!$E$12)*SUM(Fasering!$D$5:$D$11)</f>
        <v>2180.8674008333332</v>
      </c>
      <c r="P14" s="130">
        <f t="shared" si="3"/>
        <v>100.39525708333332</v>
      </c>
      <c r="Q14" s="131">
        <f t="shared" si="4"/>
        <v>2.4887334148903024</v>
      </c>
      <c r="R14" s="45">
        <f>$P14*SUM(Fasering!$D$5)</f>
        <v>0</v>
      </c>
      <c r="S14" s="45">
        <f>$P14*SUM(Fasering!$D$5:$D$6)</f>
        <v>25.958568383796269</v>
      </c>
      <c r="T14" s="45">
        <f>$P14*SUM(Fasering!$D$5:$D$7)</f>
        <v>40.852602516940827</v>
      </c>
      <c r="U14" s="45">
        <f>$P14*SUM(Fasering!$D$5:$D$8)</f>
        <v>55.746636650085385</v>
      </c>
      <c r="V14" s="45">
        <f>$P14*SUM(Fasering!$D$5:$D$9)</f>
        <v>70.64067078322995</v>
      </c>
      <c r="W14" s="45">
        <f>$P14*SUM(Fasering!$D$5:$D$10)</f>
        <v>85.501222950188776</v>
      </c>
      <c r="X14" s="75">
        <f>$P14*SUM(Fasering!$D$5:$D$11)</f>
        <v>100.39525708333332</v>
      </c>
      <c r="Y14" s="130">
        <f t="shared" si="5"/>
        <v>50.197078749999989</v>
      </c>
      <c r="Z14" s="131">
        <f t="shared" si="6"/>
        <v>1.2443530784657371</v>
      </c>
      <c r="AA14" s="74">
        <f>$Y14*SUM(Fasering!$D$5)</f>
        <v>0</v>
      </c>
      <c r="AB14" s="45">
        <f>$Y14*SUM(Fasering!$D$5:$D$6)</f>
        <v>12.979142035734679</v>
      </c>
      <c r="AC14" s="45">
        <f>$Y14*SUM(Fasering!$D$5:$D$7)</f>
        <v>20.426077538535051</v>
      </c>
      <c r="AD14" s="45">
        <f>$Y14*SUM(Fasering!$D$5:$D$8)</f>
        <v>27.873013041335419</v>
      </c>
      <c r="AE14" s="45">
        <f>$Y14*SUM(Fasering!$D$5:$D$9)</f>
        <v>35.319948544135791</v>
      </c>
      <c r="AF14" s="45">
        <f>$Y14*SUM(Fasering!$D$5:$D$10)</f>
        <v>42.750143247199624</v>
      </c>
      <c r="AG14" s="75">
        <f>$Y14*SUM(Fasering!$D$5:$D$11)</f>
        <v>50.197078749999989</v>
      </c>
      <c r="AH14" s="5">
        <f>($AK$3+(I14+R14)*12*7.57%)*SUM(Fasering!$D$5)</f>
        <v>0</v>
      </c>
      <c r="AI14" s="9">
        <f>($AK$3+(J14+S14)*12*7.57%)*SUM(Fasering!$D$5:$D$6)</f>
        <v>482.99457172017532</v>
      </c>
      <c r="AJ14" s="9">
        <f>($AK$3+(K14+T14)*12*7.57%)*SUM(Fasering!$D$5:$D$7)</f>
        <v>787.26535604091555</v>
      </c>
      <c r="AK14" s="9">
        <f>($AK$3+(L14+U14)*12*7.57%)*SUM(Fasering!$D$5:$D$8)</f>
        <v>1111.3306104997507</v>
      </c>
      <c r="AL14" s="9">
        <f>($AK$3+(M14+V14)*12*7.57%)*SUM(Fasering!$D$5:$D$9)</f>
        <v>1455.1903350966813</v>
      </c>
      <c r="AM14" s="9">
        <f>($AK$3+(N14+W14)*12*7.57%)*SUM(Fasering!$D$5:$D$10)</f>
        <v>1818.0048317830901</v>
      </c>
      <c r="AN14" s="86">
        <f>($AK$3+(O14+X14)*12*7.57%)*SUM(Fasering!$D$5:$D$11)</f>
        <v>2201.4089984515003</v>
      </c>
      <c r="AO14" s="5">
        <f>($AK$3+(I14+AA14)*12*7.57%)*SUM(Fasering!$D$5)</f>
        <v>0</v>
      </c>
      <c r="AP14" s="9">
        <f>($AK$3+(J14+AB14)*12*7.57%)*SUM(Fasering!$D$5:$D$6)</f>
        <v>479.9459736864776</v>
      </c>
      <c r="AQ14" s="9">
        <f>($AK$3+(K14+AC14)*12*7.57%)*SUM(Fasering!$D$5:$D$7)</f>
        <v>779.71481369936134</v>
      </c>
      <c r="AR14" s="9">
        <f>($AK$3+(L14+AD14)*12*7.57%)*SUM(Fasering!$D$5:$D$8)</f>
        <v>1097.2709112455395</v>
      </c>
      <c r="AS14" s="9">
        <f>($AK$3+(M14+AE14)*12*7.57%)*SUM(Fasering!$D$5:$D$9)</f>
        <v>1432.6142663250123</v>
      </c>
      <c r="AT14" s="9">
        <f>($AK$3+(N14+AF14)*12*7.57%)*SUM(Fasering!$D$5:$D$10)</f>
        <v>1784.9310890742988</v>
      </c>
      <c r="AU14" s="86">
        <f>($AK$3+(O14+AG14)*12*7.57%)*SUM(Fasering!$D$5:$D$11)</f>
        <v>2155.8089732535</v>
      </c>
    </row>
    <row r="15" spans="1:47" x14ac:dyDescent="0.3">
      <c r="A15" s="32">
        <f t="shared" si="7"/>
        <v>5</v>
      </c>
      <c r="B15" s="125">
        <v>19833.580000000002</v>
      </c>
      <c r="C15" s="126"/>
      <c r="D15" s="125">
        <f t="shared" si="0"/>
        <v>26170.408810000001</v>
      </c>
      <c r="E15" s="127">
        <f t="shared" si="1"/>
        <v>648.74748846675379</v>
      </c>
      <c r="F15" s="130">
        <f t="shared" si="2"/>
        <v>2180.8674008333332</v>
      </c>
      <c r="G15" s="131">
        <f t="shared" si="8"/>
        <v>54.062290705562809</v>
      </c>
      <c r="H15" s="63">
        <f>'L4'!$H$10</f>
        <v>1674.41</v>
      </c>
      <c r="I15" s="63">
        <f>GEW!$E$12+($F15-GEW!$E$12)*SUM(Fasering!$D$5)</f>
        <v>1786.2247433333332</v>
      </c>
      <c r="J15" s="63">
        <f>GEW!$E$12+($F15-GEW!$E$12)*SUM(Fasering!$D$5:$D$6)</f>
        <v>1888.2650060857209</v>
      </c>
      <c r="K15" s="63">
        <f>GEW!$E$12+($F15-GEW!$E$12)*SUM(Fasering!$D$5:$D$7)</f>
        <v>1946.8118078168125</v>
      </c>
      <c r="L15" s="63">
        <f>GEW!$E$12+($F15-GEW!$E$12)*SUM(Fasering!$D$5:$D$8)</f>
        <v>2005.3586095479038</v>
      </c>
      <c r="M15" s="63">
        <f>GEW!$E$12+($F15-GEW!$E$12)*SUM(Fasering!$D$5:$D$9)</f>
        <v>2063.9054112789954</v>
      </c>
      <c r="N15" s="63">
        <f>GEW!$E$12+($F15-GEW!$E$12)*SUM(Fasering!$D$5:$D$10)</f>
        <v>2122.3205991022419</v>
      </c>
      <c r="O15" s="76">
        <f>GEW!$E$12+($F15-GEW!$E$12)*SUM(Fasering!$D$5:$D$11)</f>
        <v>2180.8674008333332</v>
      </c>
      <c r="P15" s="130">
        <f t="shared" si="3"/>
        <v>100.39525708333332</v>
      </c>
      <c r="Q15" s="131">
        <f t="shared" si="4"/>
        <v>2.4887334148903024</v>
      </c>
      <c r="R15" s="45">
        <f>$P15*SUM(Fasering!$D$5)</f>
        <v>0</v>
      </c>
      <c r="S15" s="45">
        <f>$P15*SUM(Fasering!$D$5:$D$6)</f>
        <v>25.958568383796269</v>
      </c>
      <c r="T15" s="45">
        <f>$P15*SUM(Fasering!$D$5:$D$7)</f>
        <v>40.852602516940827</v>
      </c>
      <c r="U15" s="45">
        <f>$P15*SUM(Fasering!$D$5:$D$8)</f>
        <v>55.746636650085385</v>
      </c>
      <c r="V15" s="45">
        <f>$P15*SUM(Fasering!$D$5:$D$9)</f>
        <v>70.64067078322995</v>
      </c>
      <c r="W15" s="45">
        <f>$P15*SUM(Fasering!$D$5:$D$10)</f>
        <v>85.501222950188776</v>
      </c>
      <c r="X15" s="75">
        <f>$P15*SUM(Fasering!$D$5:$D$11)</f>
        <v>100.39525708333332</v>
      </c>
      <c r="Y15" s="130">
        <f t="shared" si="5"/>
        <v>50.197078749999989</v>
      </c>
      <c r="Z15" s="131">
        <f t="shared" si="6"/>
        <v>1.2443530784657371</v>
      </c>
      <c r="AA15" s="74">
        <f>$Y15*SUM(Fasering!$D$5)</f>
        <v>0</v>
      </c>
      <c r="AB15" s="45">
        <f>$Y15*SUM(Fasering!$D$5:$D$6)</f>
        <v>12.979142035734679</v>
      </c>
      <c r="AC15" s="45">
        <f>$Y15*SUM(Fasering!$D$5:$D$7)</f>
        <v>20.426077538535051</v>
      </c>
      <c r="AD15" s="45">
        <f>$Y15*SUM(Fasering!$D$5:$D$8)</f>
        <v>27.873013041335419</v>
      </c>
      <c r="AE15" s="45">
        <f>$Y15*SUM(Fasering!$D$5:$D$9)</f>
        <v>35.319948544135791</v>
      </c>
      <c r="AF15" s="45">
        <f>$Y15*SUM(Fasering!$D$5:$D$10)</f>
        <v>42.750143247199624</v>
      </c>
      <c r="AG15" s="75">
        <f>$Y15*SUM(Fasering!$D$5:$D$11)</f>
        <v>50.197078749999989</v>
      </c>
      <c r="AH15" s="5">
        <f>($AK$3+(I15+R15)*12*7.57%)*SUM(Fasering!$D$5)</f>
        <v>0</v>
      </c>
      <c r="AI15" s="9">
        <f>($AK$3+(J15+S15)*12*7.57%)*SUM(Fasering!$D$5:$D$6)</f>
        <v>482.99457172017532</v>
      </c>
      <c r="AJ15" s="9">
        <f>($AK$3+(K15+T15)*12*7.57%)*SUM(Fasering!$D$5:$D$7)</f>
        <v>787.26535604091555</v>
      </c>
      <c r="AK15" s="9">
        <f>($AK$3+(L15+U15)*12*7.57%)*SUM(Fasering!$D$5:$D$8)</f>
        <v>1111.3306104997507</v>
      </c>
      <c r="AL15" s="9">
        <f>($AK$3+(M15+V15)*12*7.57%)*SUM(Fasering!$D$5:$D$9)</f>
        <v>1455.1903350966813</v>
      </c>
      <c r="AM15" s="9">
        <f>($AK$3+(N15+W15)*12*7.57%)*SUM(Fasering!$D$5:$D$10)</f>
        <v>1818.0048317830901</v>
      </c>
      <c r="AN15" s="86">
        <f>($AK$3+(O15+X15)*12*7.57%)*SUM(Fasering!$D$5:$D$11)</f>
        <v>2201.4089984515003</v>
      </c>
      <c r="AO15" s="5">
        <f>($AK$3+(I15+AA15)*12*7.57%)*SUM(Fasering!$D$5)</f>
        <v>0</v>
      </c>
      <c r="AP15" s="9">
        <f>($AK$3+(J15+AB15)*12*7.57%)*SUM(Fasering!$D$5:$D$6)</f>
        <v>479.9459736864776</v>
      </c>
      <c r="AQ15" s="9">
        <f>($AK$3+(K15+AC15)*12*7.57%)*SUM(Fasering!$D$5:$D$7)</f>
        <v>779.71481369936134</v>
      </c>
      <c r="AR15" s="9">
        <f>($AK$3+(L15+AD15)*12*7.57%)*SUM(Fasering!$D$5:$D$8)</f>
        <v>1097.2709112455395</v>
      </c>
      <c r="AS15" s="9">
        <f>($AK$3+(M15+AE15)*12*7.57%)*SUM(Fasering!$D$5:$D$9)</f>
        <v>1432.6142663250123</v>
      </c>
      <c r="AT15" s="9">
        <f>($AK$3+(N15+AF15)*12*7.57%)*SUM(Fasering!$D$5:$D$10)</f>
        <v>1784.9310890742988</v>
      </c>
      <c r="AU15" s="86">
        <f>($AK$3+(O15+AG15)*12*7.57%)*SUM(Fasering!$D$5:$D$11)</f>
        <v>2155.8089732535</v>
      </c>
    </row>
    <row r="16" spans="1:47" x14ac:dyDescent="0.3">
      <c r="A16" s="32">
        <f t="shared" si="7"/>
        <v>6</v>
      </c>
      <c r="B16" s="125">
        <v>20829.810000000001</v>
      </c>
      <c r="C16" s="126"/>
      <c r="D16" s="125">
        <f t="shared" si="0"/>
        <v>27484.934294999999</v>
      </c>
      <c r="E16" s="127">
        <f t="shared" si="1"/>
        <v>681.33372405484397</v>
      </c>
      <c r="F16" s="125">
        <f t="shared" si="2"/>
        <v>2290.4111912499998</v>
      </c>
      <c r="G16" s="127">
        <f t="shared" si="8"/>
        <v>56.777810337903659</v>
      </c>
      <c r="H16" s="63">
        <f>'L4'!$H$10</f>
        <v>1674.41</v>
      </c>
      <c r="I16" s="63">
        <f>GEW!$E$12+($F16-GEW!$E$12)*SUM(Fasering!$D$5)</f>
        <v>1786.2247433333332</v>
      </c>
      <c r="J16" s="63">
        <f>GEW!$E$12+($F16-GEW!$E$12)*SUM(Fasering!$D$5:$D$6)</f>
        <v>1916.5890530294023</v>
      </c>
      <c r="K16" s="63">
        <f>GEW!$E$12+($F16-GEW!$E$12)*SUM(Fasering!$D$5:$D$7)</f>
        <v>1991.3871100581975</v>
      </c>
      <c r="L16" s="63">
        <f>GEW!$E$12+($F16-GEW!$E$12)*SUM(Fasering!$D$5:$D$8)</f>
        <v>2066.1851670869928</v>
      </c>
      <c r="M16" s="63">
        <f>GEW!$E$12+($F16-GEW!$E$12)*SUM(Fasering!$D$5:$D$9)</f>
        <v>2140.9832241157883</v>
      </c>
      <c r="N16" s="63">
        <f>GEW!$E$12+($F16-GEW!$E$12)*SUM(Fasering!$D$5:$D$10)</f>
        <v>2215.6131342212043</v>
      </c>
      <c r="O16" s="76">
        <f>GEW!$E$12+($F16-GEW!$E$12)*SUM(Fasering!$D$5:$D$11)</f>
        <v>2290.4111912499998</v>
      </c>
      <c r="P16" s="130">
        <f t="shared" si="3"/>
        <v>50.197078749999989</v>
      </c>
      <c r="Q16" s="131">
        <f t="shared" si="4"/>
        <v>1.2443530784657371</v>
      </c>
      <c r="R16" s="45">
        <f>$P16*SUM(Fasering!$D$5)</f>
        <v>0</v>
      </c>
      <c r="S16" s="45">
        <f>$P16*SUM(Fasering!$D$5:$D$6)</f>
        <v>12.979142035734679</v>
      </c>
      <c r="T16" s="45">
        <f>$P16*SUM(Fasering!$D$5:$D$7)</f>
        <v>20.426077538535051</v>
      </c>
      <c r="U16" s="45">
        <f>$P16*SUM(Fasering!$D$5:$D$8)</f>
        <v>27.873013041335419</v>
      </c>
      <c r="V16" s="45">
        <f>$P16*SUM(Fasering!$D$5:$D$9)</f>
        <v>35.319948544135791</v>
      </c>
      <c r="W16" s="45">
        <f>$P16*SUM(Fasering!$D$5:$D$10)</f>
        <v>42.750143247199624</v>
      </c>
      <c r="X16" s="75">
        <f>$P16*SUM(Fasering!$D$5:$D$11)</f>
        <v>50.197078749999989</v>
      </c>
      <c r="Y16" s="130">
        <f t="shared" si="5"/>
        <v>25.099089166666662</v>
      </c>
      <c r="Z16" s="131">
        <f t="shared" si="6"/>
        <v>0.62219016821228268</v>
      </c>
      <c r="AA16" s="74">
        <f>$Y16*SUM(Fasering!$D$5)</f>
        <v>0</v>
      </c>
      <c r="AB16" s="45">
        <f>$Y16*SUM(Fasering!$D$5:$D$6)</f>
        <v>6.4897131740307943</v>
      </c>
      <c r="AC16" s="45">
        <f>$Y16*SUM(Fasering!$D$5:$D$7)</f>
        <v>10.213262489202888</v>
      </c>
      <c r="AD16" s="45">
        <f>$Y16*SUM(Fasering!$D$5:$D$8)</f>
        <v>13.936811804374981</v>
      </c>
      <c r="AE16" s="45">
        <f>$Y16*SUM(Fasering!$D$5:$D$9)</f>
        <v>17.660361119547076</v>
      </c>
      <c r="AF16" s="45">
        <f>$Y16*SUM(Fasering!$D$5:$D$10)</f>
        <v>21.375539851494572</v>
      </c>
      <c r="AG16" s="75">
        <f>$Y16*SUM(Fasering!$D$5:$D$11)</f>
        <v>25.099089166666662</v>
      </c>
      <c r="AH16" s="5">
        <f>($AK$3+(I16+R16)*12*7.57%)*SUM(Fasering!$D$5)</f>
        <v>0</v>
      </c>
      <c r="AI16" s="9">
        <f>($AK$3+(J16+S16)*12*7.57%)*SUM(Fasering!$D$5:$D$6)</f>
        <v>486.59870482445774</v>
      </c>
      <c r="AJ16" s="9">
        <f>($AK$3+(K16+T16)*12*7.57%)*SUM(Fasering!$D$5:$D$7)</f>
        <v>796.19180659545873</v>
      </c>
      <c r="AK16" s="9">
        <f>($AK$3+(L16+U16)*12*7.57%)*SUM(Fasering!$D$5:$D$8)</f>
        <v>1127.9523582533875</v>
      </c>
      <c r="AL16" s="9">
        <f>($AK$3+(M16+V16)*12*7.57%)*SUM(Fasering!$D$5:$D$9)</f>
        <v>1481.8803597982442</v>
      </c>
      <c r="AM16" s="9">
        <f>($AK$3+(N16+W16)*12*7.57%)*SUM(Fasering!$D$5:$D$10)</f>
        <v>1857.105483840747</v>
      </c>
      <c r="AN16" s="86">
        <f>($AK$3+(O16+X16)*12*7.57%)*SUM(Fasering!$D$5:$D$11)</f>
        <v>2255.3185524679998</v>
      </c>
      <c r="AO16" s="5">
        <f>($AK$3+(I16+AA16)*12*7.57%)*SUM(Fasering!$D$5)</f>
        <v>0</v>
      </c>
      <c r="AP16" s="9">
        <f>($AK$3+(J16+AB16)*12*7.57%)*SUM(Fasering!$D$5:$D$6)</f>
        <v>485.07447258667736</v>
      </c>
      <c r="AQ16" s="9">
        <f>($AK$3+(K16+AC16)*12*7.57%)*SUM(Fasering!$D$5:$D$7)</f>
        <v>792.41670081814402</v>
      </c>
      <c r="AR16" s="9">
        <f>($AK$3+(L16+AD16)*12*7.57%)*SUM(Fasering!$D$5:$D$8)</f>
        <v>1120.9228166018197</v>
      </c>
      <c r="AS16" s="9">
        <f>($AK$3+(M16+AE16)*12*7.57%)*SUM(Fasering!$D$5:$D$9)</f>
        <v>1470.5928199377047</v>
      </c>
      <c r="AT16" s="9">
        <f>($AK$3+(N16+AF16)*12*7.57%)*SUM(Fasering!$D$5:$D$10)</f>
        <v>1840.5693369615706</v>
      </c>
      <c r="AU16" s="86">
        <f>($AK$3+(O16+AG16)*12*7.57%)*SUM(Fasering!$D$5:$D$11)</f>
        <v>2232.5195387304998</v>
      </c>
    </row>
    <row r="17" spans="1:47" x14ac:dyDescent="0.3">
      <c r="A17" s="32">
        <f t="shared" si="7"/>
        <v>7</v>
      </c>
      <c r="B17" s="125">
        <v>20829.810000000001</v>
      </c>
      <c r="C17" s="126"/>
      <c r="D17" s="125">
        <f t="shared" si="0"/>
        <v>27484.934294999999</v>
      </c>
      <c r="E17" s="127">
        <f t="shared" si="1"/>
        <v>681.33372405484397</v>
      </c>
      <c r="F17" s="125">
        <f t="shared" si="2"/>
        <v>2290.4111912499998</v>
      </c>
      <c r="G17" s="127">
        <f t="shared" si="8"/>
        <v>56.777810337903659</v>
      </c>
      <c r="H17" s="63">
        <f>'L4'!$H$10</f>
        <v>1674.41</v>
      </c>
      <c r="I17" s="63">
        <f>GEW!$E$12+($F17-GEW!$E$12)*SUM(Fasering!$D$5)</f>
        <v>1786.2247433333332</v>
      </c>
      <c r="J17" s="63">
        <f>GEW!$E$12+($F17-GEW!$E$12)*SUM(Fasering!$D$5:$D$6)</f>
        <v>1916.5890530294023</v>
      </c>
      <c r="K17" s="63">
        <f>GEW!$E$12+($F17-GEW!$E$12)*SUM(Fasering!$D$5:$D$7)</f>
        <v>1991.3871100581975</v>
      </c>
      <c r="L17" s="63">
        <f>GEW!$E$12+($F17-GEW!$E$12)*SUM(Fasering!$D$5:$D$8)</f>
        <v>2066.1851670869928</v>
      </c>
      <c r="M17" s="63">
        <f>GEW!$E$12+($F17-GEW!$E$12)*SUM(Fasering!$D$5:$D$9)</f>
        <v>2140.9832241157883</v>
      </c>
      <c r="N17" s="63">
        <f>GEW!$E$12+($F17-GEW!$E$12)*SUM(Fasering!$D$5:$D$10)</f>
        <v>2215.6131342212043</v>
      </c>
      <c r="O17" s="76">
        <f>GEW!$E$12+($F17-GEW!$E$12)*SUM(Fasering!$D$5:$D$11)</f>
        <v>2290.4111912499998</v>
      </c>
      <c r="P17" s="130">
        <f t="shared" si="3"/>
        <v>50.197078749999989</v>
      </c>
      <c r="Q17" s="131">
        <f t="shared" si="4"/>
        <v>1.2443530784657371</v>
      </c>
      <c r="R17" s="45">
        <f>$P17*SUM(Fasering!$D$5)</f>
        <v>0</v>
      </c>
      <c r="S17" s="45">
        <f>$P17*SUM(Fasering!$D$5:$D$6)</f>
        <v>12.979142035734679</v>
      </c>
      <c r="T17" s="45">
        <f>$P17*SUM(Fasering!$D$5:$D$7)</f>
        <v>20.426077538535051</v>
      </c>
      <c r="U17" s="45">
        <f>$P17*SUM(Fasering!$D$5:$D$8)</f>
        <v>27.873013041335419</v>
      </c>
      <c r="V17" s="45">
        <f>$P17*SUM(Fasering!$D$5:$D$9)</f>
        <v>35.319948544135791</v>
      </c>
      <c r="W17" s="45">
        <f>$P17*SUM(Fasering!$D$5:$D$10)</f>
        <v>42.750143247199624</v>
      </c>
      <c r="X17" s="75">
        <f>$P17*SUM(Fasering!$D$5:$D$11)</f>
        <v>50.197078749999989</v>
      </c>
      <c r="Y17" s="130">
        <f t="shared" si="5"/>
        <v>25.099089166666662</v>
      </c>
      <c r="Z17" s="131">
        <f t="shared" si="6"/>
        <v>0.62219016821228268</v>
      </c>
      <c r="AA17" s="74">
        <f>$Y17*SUM(Fasering!$D$5)</f>
        <v>0</v>
      </c>
      <c r="AB17" s="45">
        <f>$Y17*SUM(Fasering!$D$5:$D$6)</f>
        <v>6.4897131740307943</v>
      </c>
      <c r="AC17" s="45">
        <f>$Y17*SUM(Fasering!$D$5:$D$7)</f>
        <v>10.213262489202888</v>
      </c>
      <c r="AD17" s="45">
        <f>$Y17*SUM(Fasering!$D$5:$D$8)</f>
        <v>13.936811804374981</v>
      </c>
      <c r="AE17" s="45">
        <f>$Y17*SUM(Fasering!$D$5:$D$9)</f>
        <v>17.660361119547076</v>
      </c>
      <c r="AF17" s="45">
        <f>$Y17*SUM(Fasering!$D$5:$D$10)</f>
        <v>21.375539851494572</v>
      </c>
      <c r="AG17" s="75">
        <f>$Y17*SUM(Fasering!$D$5:$D$11)</f>
        <v>25.099089166666662</v>
      </c>
      <c r="AH17" s="5">
        <f>($AK$3+(I17+R17)*12*7.57%)*SUM(Fasering!$D$5)</f>
        <v>0</v>
      </c>
      <c r="AI17" s="9">
        <f>($AK$3+(J17+S17)*12*7.57%)*SUM(Fasering!$D$5:$D$6)</f>
        <v>486.59870482445774</v>
      </c>
      <c r="AJ17" s="9">
        <f>($AK$3+(K17+T17)*12*7.57%)*SUM(Fasering!$D$5:$D$7)</f>
        <v>796.19180659545873</v>
      </c>
      <c r="AK17" s="9">
        <f>($AK$3+(L17+U17)*12*7.57%)*SUM(Fasering!$D$5:$D$8)</f>
        <v>1127.9523582533875</v>
      </c>
      <c r="AL17" s="9">
        <f>($AK$3+(M17+V17)*12*7.57%)*SUM(Fasering!$D$5:$D$9)</f>
        <v>1481.8803597982442</v>
      </c>
      <c r="AM17" s="9">
        <f>($AK$3+(N17+W17)*12*7.57%)*SUM(Fasering!$D$5:$D$10)</f>
        <v>1857.105483840747</v>
      </c>
      <c r="AN17" s="86">
        <f>($AK$3+(O17+X17)*12*7.57%)*SUM(Fasering!$D$5:$D$11)</f>
        <v>2255.3185524679998</v>
      </c>
      <c r="AO17" s="5">
        <f>($AK$3+(I17+AA17)*12*7.57%)*SUM(Fasering!$D$5)</f>
        <v>0</v>
      </c>
      <c r="AP17" s="9">
        <f>($AK$3+(J17+AB17)*12*7.57%)*SUM(Fasering!$D$5:$D$6)</f>
        <v>485.07447258667736</v>
      </c>
      <c r="AQ17" s="9">
        <f>($AK$3+(K17+AC17)*12*7.57%)*SUM(Fasering!$D$5:$D$7)</f>
        <v>792.41670081814402</v>
      </c>
      <c r="AR17" s="9">
        <f>($AK$3+(L17+AD17)*12*7.57%)*SUM(Fasering!$D$5:$D$8)</f>
        <v>1120.9228166018197</v>
      </c>
      <c r="AS17" s="9">
        <f>($AK$3+(M17+AE17)*12*7.57%)*SUM(Fasering!$D$5:$D$9)</f>
        <v>1470.5928199377047</v>
      </c>
      <c r="AT17" s="9">
        <f>($AK$3+(N17+AF17)*12*7.57%)*SUM(Fasering!$D$5:$D$10)</f>
        <v>1840.5693369615706</v>
      </c>
      <c r="AU17" s="86">
        <f>($AK$3+(O17+AG17)*12*7.57%)*SUM(Fasering!$D$5:$D$11)</f>
        <v>2232.5195387304998</v>
      </c>
    </row>
    <row r="18" spans="1:47" x14ac:dyDescent="0.3">
      <c r="A18" s="32">
        <f t="shared" si="7"/>
        <v>8</v>
      </c>
      <c r="B18" s="125">
        <v>21826.03</v>
      </c>
      <c r="C18" s="126"/>
      <c r="D18" s="125">
        <f t="shared" si="0"/>
        <v>28799.446584999998</v>
      </c>
      <c r="E18" s="127">
        <f t="shared" si="1"/>
        <v>713.91963254742814</v>
      </c>
      <c r="F18" s="125">
        <f t="shared" si="2"/>
        <v>2399.9538820833332</v>
      </c>
      <c r="G18" s="127">
        <f t="shared" si="8"/>
        <v>59.493302712285683</v>
      </c>
      <c r="H18" s="63">
        <f>'L4'!$H$10</f>
        <v>1674.41</v>
      </c>
      <c r="I18" s="63">
        <f>GEW!$E$12+($F18-GEW!$E$12)*SUM(Fasering!$D$5)</f>
        <v>1786.2247433333332</v>
      </c>
      <c r="J18" s="63">
        <f>GEW!$E$12+($F18-GEW!$E$12)*SUM(Fasering!$D$5:$D$6)</f>
        <v>1944.9128156607567</v>
      </c>
      <c r="K18" s="63">
        <f>GEW!$E$12+($F18-GEW!$E$12)*SUM(Fasering!$D$5:$D$7)</f>
        <v>2035.9619648597122</v>
      </c>
      <c r="L18" s="63">
        <f>GEW!$E$12+($F18-GEW!$E$12)*SUM(Fasering!$D$5:$D$8)</f>
        <v>2127.0111140586678</v>
      </c>
      <c r="M18" s="63">
        <f>GEW!$E$12+($F18-GEW!$E$12)*SUM(Fasering!$D$5:$D$9)</f>
        <v>2218.0602632576233</v>
      </c>
      <c r="N18" s="63">
        <f>GEW!$E$12+($F18-GEW!$E$12)*SUM(Fasering!$D$5:$D$10)</f>
        <v>2308.9047328843776</v>
      </c>
      <c r="O18" s="76">
        <f>GEW!$E$12+($F18-GEW!$E$12)*SUM(Fasering!$D$5:$D$11)</f>
        <v>2399.9538820833332</v>
      </c>
      <c r="P18" s="130">
        <f t="shared" si="3"/>
        <v>50.197078749999989</v>
      </c>
      <c r="Q18" s="131">
        <f t="shared" si="4"/>
        <v>1.2443530784657371</v>
      </c>
      <c r="R18" s="45">
        <f>$P18*SUM(Fasering!$D$5)</f>
        <v>0</v>
      </c>
      <c r="S18" s="45">
        <f>$P18*SUM(Fasering!$D$5:$D$6)</f>
        <v>12.979142035734679</v>
      </c>
      <c r="T18" s="45">
        <f>$P18*SUM(Fasering!$D$5:$D$7)</f>
        <v>20.426077538535051</v>
      </c>
      <c r="U18" s="45">
        <f>$P18*SUM(Fasering!$D$5:$D$8)</f>
        <v>27.873013041335419</v>
      </c>
      <c r="V18" s="45">
        <f>$P18*SUM(Fasering!$D$5:$D$9)</f>
        <v>35.319948544135791</v>
      </c>
      <c r="W18" s="45">
        <f>$P18*SUM(Fasering!$D$5:$D$10)</f>
        <v>42.750143247199624</v>
      </c>
      <c r="X18" s="75">
        <f>$P18*SUM(Fasering!$D$5:$D$11)</f>
        <v>50.197078749999989</v>
      </c>
      <c r="Y18" s="130">
        <f t="shared" si="5"/>
        <v>25.099089166666662</v>
      </c>
      <c r="Z18" s="131">
        <f t="shared" si="6"/>
        <v>0.62219016821228268</v>
      </c>
      <c r="AA18" s="74">
        <f>$Y18*SUM(Fasering!$D$5)</f>
        <v>0</v>
      </c>
      <c r="AB18" s="45">
        <f>$Y18*SUM(Fasering!$D$5:$D$6)</f>
        <v>6.4897131740307943</v>
      </c>
      <c r="AC18" s="45">
        <f>$Y18*SUM(Fasering!$D$5:$D$7)</f>
        <v>10.213262489202888</v>
      </c>
      <c r="AD18" s="45">
        <f>$Y18*SUM(Fasering!$D$5:$D$8)</f>
        <v>13.936811804374981</v>
      </c>
      <c r="AE18" s="45">
        <f>$Y18*SUM(Fasering!$D$5:$D$9)</f>
        <v>17.660361119547076</v>
      </c>
      <c r="AF18" s="45">
        <f>$Y18*SUM(Fasering!$D$5:$D$10)</f>
        <v>21.375539851494572</v>
      </c>
      <c r="AG18" s="75">
        <f>$Y18*SUM(Fasering!$D$5:$D$11)</f>
        <v>25.099089166666662</v>
      </c>
      <c r="AH18" s="5">
        <f>($AK$3+(I18+R18)*12*7.57%)*SUM(Fasering!$D$5)</f>
        <v>0</v>
      </c>
      <c r="AI18" s="9">
        <f>($AK$3+(J18+S18)*12*7.57%)*SUM(Fasering!$D$5:$D$6)</f>
        <v>493.25136918336938</v>
      </c>
      <c r="AJ18" s="9">
        <f>($AK$3+(K18+T18)*12*7.57%)*SUM(Fasering!$D$5:$D$7)</f>
        <v>812.66863409809412</v>
      </c>
      <c r="AK18" s="9">
        <f>($AK$3+(L18+U18)*12*7.57%)*SUM(Fasering!$D$5:$D$8)</f>
        <v>1158.633497285698</v>
      </c>
      <c r="AL18" s="9">
        <f>($AK$3+(M18+V18)*12*7.57%)*SUM(Fasering!$D$5:$D$9)</f>
        <v>1531.1459587461813</v>
      </c>
      <c r="AM18" s="9">
        <f>($AK$3+(N18+W18)*12*7.57%)*SUM(Fasering!$D$5:$D$10)</f>
        <v>1929.2791541319762</v>
      </c>
      <c r="AN18" s="86">
        <f>($AK$3+(O18+X18)*12*7.57%)*SUM(Fasering!$D$5:$D$11)</f>
        <v>2354.8271328210003</v>
      </c>
      <c r="AO18" s="5">
        <f>($AK$3+(I18+AA18)*12*7.57%)*SUM(Fasering!$D$5)</f>
        <v>0</v>
      </c>
      <c r="AP18" s="9">
        <f>($AK$3+(J18+AB18)*12*7.57%)*SUM(Fasering!$D$5:$D$6)</f>
        <v>491.72713694558905</v>
      </c>
      <c r="AQ18" s="9">
        <f>($AK$3+(K18+AC18)*12*7.57%)*SUM(Fasering!$D$5:$D$7)</f>
        <v>808.8935283207793</v>
      </c>
      <c r="AR18" s="9">
        <f>($AK$3+(L18+AD18)*12*7.57%)*SUM(Fasering!$D$5:$D$8)</f>
        <v>1151.6039556341302</v>
      </c>
      <c r="AS18" s="9">
        <f>($AK$3+(M18+AE18)*12*7.57%)*SUM(Fasering!$D$5:$D$9)</f>
        <v>1519.8584188856416</v>
      </c>
      <c r="AT18" s="9">
        <f>($AK$3+(N18+AF18)*12*7.57%)*SUM(Fasering!$D$5:$D$10)</f>
        <v>1912.7430072527998</v>
      </c>
      <c r="AU18" s="86">
        <f>($AK$3+(O18+AG18)*12*7.57%)*SUM(Fasering!$D$5:$D$11)</f>
        <v>2332.0281190835003</v>
      </c>
    </row>
    <row r="19" spans="1:47" x14ac:dyDescent="0.3">
      <c r="A19" s="32">
        <f t="shared" si="7"/>
        <v>9</v>
      </c>
      <c r="B19" s="125">
        <v>21826.03</v>
      </c>
      <c r="C19" s="126"/>
      <c r="D19" s="125">
        <f t="shared" si="0"/>
        <v>28799.446584999998</v>
      </c>
      <c r="E19" s="127">
        <f t="shared" si="1"/>
        <v>713.91963254742814</v>
      </c>
      <c r="F19" s="125">
        <f t="shared" si="2"/>
        <v>2399.9538820833332</v>
      </c>
      <c r="G19" s="127">
        <f t="shared" si="8"/>
        <v>59.493302712285683</v>
      </c>
      <c r="H19" s="63">
        <f>'L4'!$H$10</f>
        <v>1674.41</v>
      </c>
      <c r="I19" s="63">
        <f>GEW!$E$12+($F19-GEW!$E$12)*SUM(Fasering!$D$5)</f>
        <v>1786.2247433333332</v>
      </c>
      <c r="J19" s="63">
        <f>GEW!$E$12+($F19-GEW!$E$12)*SUM(Fasering!$D$5:$D$6)</f>
        <v>1944.9128156607567</v>
      </c>
      <c r="K19" s="63">
        <f>GEW!$E$12+($F19-GEW!$E$12)*SUM(Fasering!$D$5:$D$7)</f>
        <v>2035.9619648597122</v>
      </c>
      <c r="L19" s="63">
        <f>GEW!$E$12+($F19-GEW!$E$12)*SUM(Fasering!$D$5:$D$8)</f>
        <v>2127.0111140586678</v>
      </c>
      <c r="M19" s="63">
        <f>GEW!$E$12+($F19-GEW!$E$12)*SUM(Fasering!$D$5:$D$9)</f>
        <v>2218.0602632576233</v>
      </c>
      <c r="N19" s="63">
        <f>GEW!$E$12+($F19-GEW!$E$12)*SUM(Fasering!$D$5:$D$10)</f>
        <v>2308.9047328843776</v>
      </c>
      <c r="O19" s="76">
        <f>GEW!$E$12+($F19-GEW!$E$12)*SUM(Fasering!$D$5:$D$11)</f>
        <v>2399.9538820833332</v>
      </c>
      <c r="P19" s="130">
        <f t="shared" si="3"/>
        <v>50.197078749999989</v>
      </c>
      <c r="Q19" s="131">
        <f t="shared" si="4"/>
        <v>1.2443530784657371</v>
      </c>
      <c r="R19" s="45">
        <f>$P19*SUM(Fasering!$D$5)</f>
        <v>0</v>
      </c>
      <c r="S19" s="45">
        <f>$P19*SUM(Fasering!$D$5:$D$6)</f>
        <v>12.979142035734679</v>
      </c>
      <c r="T19" s="45">
        <f>$P19*SUM(Fasering!$D$5:$D$7)</f>
        <v>20.426077538535051</v>
      </c>
      <c r="U19" s="45">
        <f>$P19*SUM(Fasering!$D$5:$D$8)</f>
        <v>27.873013041335419</v>
      </c>
      <c r="V19" s="45">
        <f>$P19*SUM(Fasering!$D$5:$D$9)</f>
        <v>35.319948544135791</v>
      </c>
      <c r="W19" s="45">
        <f>$P19*SUM(Fasering!$D$5:$D$10)</f>
        <v>42.750143247199624</v>
      </c>
      <c r="X19" s="75">
        <f>$P19*SUM(Fasering!$D$5:$D$11)</f>
        <v>50.197078749999989</v>
      </c>
      <c r="Y19" s="130">
        <f t="shared" si="5"/>
        <v>25.099089166666662</v>
      </c>
      <c r="Z19" s="131">
        <f t="shared" si="6"/>
        <v>0.62219016821228268</v>
      </c>
      <c r="AA19" s="74">
        <f>$Y19*SUM(Fasering!$D$5)</f>
        <v>0</v>
      </c>
      <c r="AB19" s="45">
        <f>$Y19*SUM(Fasering!$D$5:$D$6)</f>
        <v>6.4897131740307943</v>
      </c>
      <c r="AC19" s="45">
        <f>$Y19*SUM(Fasering!$D$5:$D$7)</f>
        <v>10.213262489202888</v>
      </c>
      <c r="AD19" s="45">
        <f>$Y19*SUM(Fasering!$D$5:$D$8)</f>
        <v>13.936811804374981</v>
      </c>
      <c r="AE19" s="45">
        <f>$Y19*SUM(Fasering!$D$5:$D$9)</f>
        <v>17.660361119547076</v>
      </c>
      <c r="AF19" s="45">
        <f>$Y19*SUM(Fasering!$D$5:$D$10)</f>
        <v>21.375539851494572</v>
      </c>
      <c r="AG19" s="75">
        <f>$Y19*SUM(Fasering!$D$5:$D$11)</f>
        <v>25.099089166666662</v>
      </c>
      <c r="AH19" s="5">
        <f>($AK$3+(I19+R19)*12*7.57%)*SUM(Fasering!$D$5)</f>
        <v>0</v>
      </c>
      <c r="AI19" s="9">
        <f>($AK$3+(J19+S19)*12*7.57%)*SUM(Fasering!$D$5:$D$6)</f>
        <v>493.25136918336938</v>
      </c>
      <c r="AJ19" s="9">
        <f>($AK$3+(K19+T19)*12*7.57%)*SUM(Fasering!$D$5:$D$7)</f>
        <v>812.66863409809412</v>
      </c>
      <c r="AK19" s="9">
        <f>($AK$3+(L19+U19)*12*7.57%)*SUM(Fasering!$D$5:$D$8)</f>
        <v>1158.633497285698</v>
      </c>
      <c r="AL19" s="9">
        <f>($AK$3+(M19+V19)*12*7.57%)*SUM(Fasering!$D$5:$D$9)</f>
        <v>1531.1459587461813</v>
      </c>
      <c r="AM19" s="9">
        <f>($AK$3+(N19+W19)*12*7.57%)*SUM(Fasering!$D$5:$D$10)</f>
        <v>1929.2791541319762</v>
      </c>
      <c r="AN19" s="86">
        <f>($AK$3+(O19+X19)*12*7.57%)*SUM(Fasering!$D$5:$D$11)</f>
        <v>2354.8271328210003</v>
      </c>
      <c r="AO19" s="5">
        <f>($AK$3+(I19+AA19)*12*7.57%)*SUM(Fasering!$D$5)</f>
        <v>0</v>
      </c>
      <c r="AP19" s="9">
        <f>($AK$3+(J19+AB19)*12*7.57%)*SUM(Fasering!$D$5:$D$6)</f>
        <v>491.72713694558905</v>
      </c>
      <c r="AQ19" s="9">
        <f>($AK$3+(K19+AC19)*12*7.57%)*SUM(Fasering!$D$5:$D$7)</f>
        <v>808.8935283207793</v>
      </c>
      <c r="AR19" s="9">
        <f>($AK$3+(L19+AD19)*12*7.57%)*SUM(Fasering!$D$5:$D$8)</f>
        <v>1151.6039556341302</v>
      </c>
      <c r="AS19" s="9">
        <f>($AK$3+(M19+AE19)*12*7.57%)*SUM(Fasering!$D$5:$D$9)</f>
        <v>1519.8584188856416</v>
      </c>
      <c r="AT19" s="9">
        <f>($AK$3+(N19+AF19)*12*7.57%)*SUM(Fasering!$D$5:$D$10)</f>
        <v>1912.7430072527998</v>
      </c>
      <c r="AU19" s="86">
        <f>($AK$3+(O19+AG19)*12*7.57%)*SUM(Fasering!$D$5:$D$11)</f>
        <v>2332.0281190835003</v>
      </c>
    </row>
    <row r="20" spans="1:47" x14ac:dyDescent="0.3">
      <c r="A20" s="32">
        <f t="shared" si="7"/>
        <v>10</v>
      </c>
      <c r="B20" s="125">
        <v>22822.25</v>
      </c>
      <c r="C20" s="126"/>
      <c r="D20" s="125">
        <f t="shared" si="0"/>
        <v>30113.958874999997</v>
      </c>
      <c r="E20" s="127">
        <f t="shared" si="1"/>
        <v>746.50554104001242</v>
      </c>
      <c r="F20" s="125">
        <f t="shared" si="2"/>
        <v>2509.4965729166665</v>
      </c>
      <c r="G20" s="127">
        <f t="shared" si="8"/>
        <v>62.208795086667706</v>
      </c>
      <c r="H20" s="63">
        <f>'L4'!$H$10</f>
        <v>1674.41</v>
      </c>
      <c r="I20" s="63">
        <f>GEW!$E$12+($F20-GEW!$E$12)*SUM(Fasering!$D$5)</f>
        <v>1786.2247433333332</v>
      </c>
      <c r="J20" s="63">
        <f>GEW!$E$12+($F20-GEW!$E$12)*SUM(Fasering!$D$5:$D$6)</f>
        <v>1973.2365782921111</v>
      </c>
      <c r="K20" s="63">
        <f>GEW!$E$12+($F20-GEW!$E$12)*SUM(Fasering!$D$5:$D$7)</f>
        <v>2080.5368196612267</v>
      </c>
      <c r="L20" s="63">
        <f>GEW!$E$12+($F20-GEW!$E$12)*SUM(Fasering!$D$5:$D$8)</f>
        <v>2187.8370610303423</v>
      </c>
      <c r="M20" s="63">
        <f>GEW!$E$12+($F20-GEW!$E$12)*SUM(Fasering!$D$5:$D$9)</f>
        <v>2295.1373023994579</v>
      </c>
      <c r="N20" s="63">
        <f>GEW!$E$12+($F20-GEW!$E$12)*SUM(Fasering!$D$5:$D$10)</f>
        <v>2402.1963315475509</v>
      </c>
      <c r="O20" s="76">
        <f>GEW!$E$12+($F20-GEW!$E$12)*SUM(Fasering!$D$5:$D$11)</f>
        <v>2509.4965729166665</v>
      </c>
      <c r="P20" s="125">
        <f t="shared" si="3"/>
        <v>32.314555000000105</v>
      </c>
      <c r="Q20" s="127">
        <f t="shared" si="4"/>
        <v>0.80105689404287328</v>
      </c>
      <c r="R20" s="45">
        <f>$P20*SUM(Fasering!$D$5)</f>
        <v>0</v>
      </c>
      <c r="S20" s="45">
        <f>$P20*SUM(Fasering!$D$5:$D$6)</f>
        <v>8.3553706632093956</v>
      </c>
      <c r="T20" s="45">
        <f>$P20*SUM(Fasering!$D$5:$D$7)</f>
        <v>13.149362920910169</v>
      </c>
      <c r="U20" s="45">
        <f>$P20*SUM(Fasering!$D$5:$D$8)</f>
        <v>17.943355178610943</v>
      </c>
      <c r="V20" s="45">
        <f>$P20*SUM(Fasering!$D$5:$D$9)</f>
        <v>22.737347436311715</v>
      </c>
      <c r="W20" s="45">
        <f>$P20*SUM(Fasering!$D$5:$D$10)</f>
        <v>27.520562742299337</v>
      </c>
      <c r="X20" s="75">
        <f>$P20*SUM(Fasering!$D$5:$D$11)</f>
        <v>32.314555000000105</v>
      </c>
      <c r="Y20" s="125">
        <f t="shared" si="5"/>
        <v>7.2165654166667785</v>
      </c>
      <c r="Z20" s="127">
        <f t="shared" si="6"/>
        <v>0.17889398378941887</v>
      </c>
      <c r="AA20" s="74">
        <f>$Y20*SUM(Fasering!$D$5)</f>
        <v>0</v>
      </c>
      <c r="AB20" s="45">
        <f>$Y20*SUM(Fasering!$D$5:$D$6)</f>
        <v>1.86594180150551</v>
      </c>
      <c r="AC20" s="45">
        <f>$Y20*SUM(Fasering!$D$5:$D$7)</f>
        <v>2.936547871578008</v>
      </c>
      <c r="AD20" s="45">
        <f>$Y20*SUM(Fasering!$D$5:$D$8)</f>
        <v>4.0071539416505058</v>
      </c>
      <c r="AE20" s="45">
        <f>$Y20*SUM(Fasering!$D$5:$D$9)</f>
        <v>5.0777600117230035</v>
      </c>
      <c r="AF20" s="45">
        <f>$Y20*SUM(Fasering!$D$5:$D$10)</f>
        <v>6.1459593465942817</v>
      </c>
      <c r="AG20" s="75">
        <f>$Y20*SUM(Fasering!$D$5:$D$11)</f>
        <v>7.2165654166667785</v>
      </c>
      <c r="AH20" s="5">
        <f>($AK$3+(I20+R20)*12*7.57%)*SUM(Fasering!$D$5)</f>
        <v>0</v>
      </c>
      <c r="AI20" s="9">
        <f>($AK$3+(J20+S20)*12*7.57%)*SUM(Fasering!$D$5:$D$6)</f>
        <v>498.81800555178717</v>
      </c>
      <c r="AJ20" s="9">
        <f>($AK$3+(K20+T20)*12*7.57%)*SUM(Fasering!$D$5:$D$7)</f>
        <v>826.45566772311827</v>
      </c>
      <c r="AK20" s="9">
        <f>($AK$3+(L20+U20)*12*7.57%)*SUM(Fasering!$D$5:$D$8)</f>
        <v>1184.3060301458529</v>
      </c>
      <c r="AL20" s="9">
        <f>($AK$3+(M20+V20)*12*7.57%)*SUM(Fasering!$D$5:$D$9)</f>
        <v>1572.369092819991</v>
      </c>
      <c r="AM20" s="9">
        <f>($AK$3+(N20+W20)*12*7.57%)*SUM(Fasering!$D$5:$D$10)</f>
        <v>1989.6706839326882</v>
      </c>
      <c r="AN20" s="86">
        <f>($AK$3+(O20+X20)*12*7.57%)*SUM(Fasering!$D$5:$D$11)</f>
        <v>2438.0912285995</v>
      </c>
      <c r="AO20" s="5">
        <f>($AK$3+(I20+AA20)*12*7.57%)*SUM(Fasering!$D$5)</f>
        <v>0</v>
      </c>
      <c r="AP20" s="9">
        <f>($AK$3+(J20+AB20)*12*7.57%)*SUM(Fasering!$D$5:$D$6)</f>
        <v>497.29377331400673</v>
      </c>
      <c r="AQ20" s="9">
        <f>($AK$3+(K20+AC20)*12*7.57%)*SUM(Fasering!$D$5:$D$7)</f>
        <v>822.68056194580367</v>
      </c>
      <c r="AR20" s="9">
        <f>($AK$3+(L20+AD20)*12*7.57%)*SUM(Fasering!$D$5:$D$8)</f>
        <v>1177.2764884942851</v>
      </c>
      <c r="AS20" s="9">
        <f>($AK$3+(M20+AE20)*12*7.57%)*SUM(Fasering!$D$5:$D$9)</f>
        <v>1561.0815529594518</v>
      </c>
      <c r="AT20" s="9">
        <f>($AK$3+(N20+AF20)*12*7.57%)*SUM(Fasering!$D$5:$D$10)</f>
        <v>1973.1345370535123</v>
      </c>
      <c r="AU20" s="86">
        <f>($AK$3+(O20+AG20)*12*7.57%)*SUM(Fasering!$D$5:$D$11)</f>
        <v>2415.2922148620005</v>
      </c>
    </row>
    <row r="21" spans="1:47" x14ac:dyDescent="0.3">
      <c r="A21" s="32">
        <f t="shared" si="7"/>
        <v>11</v>
      </c>
      <c r="B21" s="125">
        <v>22822.25</v>
      </c>
      <c r="C21" s="126"/>
      <c r="D21" s="125">
        <f t="shared" si="0"/>
        <v>30113.958874999997</v>
      </c>
      <c r="E21" s="127">
        <f t="shared" si="1"/>
        <v>746.50554104001242</v>
      </c>
      <c r="F21" s="125">
        <f t="shared" si="2"/>
        <v>2509.4965729166665</v>
      </c>
      <c r="G21" s="127">
        <f t="shared" si="8"/>
        <v>62.208795086667706</v>
      </c>
      <c r="H21" s="63">
        <f>'L4'!$H$10</f>
        <v>1674.41</v>
      </c>
      <c r="I21" s="63">
        <f>GEW!$E$12+($F21-GEW!$E$12)*SUM(Fasering!$D$5)</f>
        <v>1786.2247433333332</v>
      </c>
      <c r="J21" s="63">
        <f>GEW!$E$12+($F21-GEW!$E$12)*SUM(Fasering!$D$5:$D$6)</f>
        <v>1973.2365782921111</v>
      </c>
      <c r="K21" s="63">
        <f>GEW!$E$12+($F21-GEW!$E$12)*SUM(Fasering!$D$5:$D$7)</f>
        <v>2080.5368196612267</v>
      </c>
      <c r="L21" s="63">
        <f>GEW!$E$12+($F21-GEW!$E$12)*SUM(Fasering!$D$5:$D$8)</f>
        <v>2187.8370610303423</v>
      </c>
      <c r="M21" s="63">
        <f>GEW!$E$12+($F21-GEW!$E$12)*SUM(Fasering!$D$5:$D$9)</f>
        <v>2295.1373023994579</v>
      </c>
      <c r="N21" s="63">
        <f>GEW!$E$12+($F21-GEW!$E$12)*SUM(Fasering!$D$5:$D$10)</f>
        <v>2402.1963315475509</v>
      </c>
      <c r="O21" s="76">
        <f>GEW!$E$12+($F21-GEW!$E$12)*SUM(Fasering!$D$5:$D$11)</f>
        <v>2509.4965729166665</v>
      </c>
      <c r="P21" s="125">
        <f t="shared" si="3"/>
        <v>32.314555000000105</v>
      </c>
      <c r="Q21" s="127">
        <f t="shared" si="4"/>
        <v>0.80105689404287328</v>
      </c>
      <c r="R21" s="45">
        <f>$P21*SUM(Fasering!$D$5)</f>
        <v>0</v>
      </c>
      <c r="S21" s="45">
        <f>$P21*SUM(Fasering!$D$5:$D$6)</f>
        <v>8.3553706632093956</v>
      </c>
      <c r="T21" s="45">
        <f>$P21*SUM(Fasering!$D$5:$D$7)</f>
        <v>13.149362920910169</v>
      </c>
      <c r="U21" s="45">
        <f>$P21*SUM(Fasering!$D$5:$D$8)</f>
        <v>17.943355178610943</v>
      </c>
      <c r="V21" s="45">
        <f>$P21*SUM(Fasering!$D$5:$D$9)</f>
        <v>22.737347436311715</v>
      </c>
      <c r="W21" s="45">
        <f>$P21*SUM(Fasering!$D$5:$D$10)</f>
        <v>27.520562742299337</v>
      </c>
      <c r="X21" s="75">
        <f>$P21*SUM(Fasering!$D$5:$D$11)</f>
        <v>32.314555000000105</v>
      </c>
      <c r="Y21" s="125">
        <f t="shared" si="5"/>
        <v>7.2165654166667785</v>
      </c>
      <c r="Z21" s="127">
        <f t="shared" si="6"/>
        <v>0.17889398378941887</v>
      </c>
      <c r="AA21" s="74">
        <f>$Y21*SUM(Fasering!$D$5)</f>
        <v>0</v>
      </c>
      <c r="AB21" s="45">
        <f>$Y21*SUM(Fasering!$D$5:$D$6)</f>
        <v>1.86594180150551</v>
      </c>
      <c r="AC21" s="45">
        <f>$Y21*SUM(Fasering!$D$5:$D$7)</f>
        <v>2.936547871578008</v>
      </c>
      <c r="AD21" s="45">
        <f>$Y21*SUM(Fasering!$D$5:$D$8)</f>
        <v>4.0071539416505058</v>
      </c>
      <c r="AE21" s="45">
        <f>$Y21*SUM(Fasering!$D$5:$D$9)</f>
        <v>5.0777600117230035</v>
      </c>
      <c r="AF21" s="45">
        <f>$Y21*SUM(Fasering!$D$5:$D$10)</f>
        <v>6.1459593465942817</v>
      </c>
      <c r="AG21" s="75">
        <f>$Y21*SUM(Fasering!$D$5:$D$11)</f>
        <v>7.2165654166667785</v>
      </c>
      <c r="AH21" s="5">
        <f>($AK$3+(I21+R21)*12*7.57%)*SUM(Fasering!$D$5)</f>
        <v>0</v>
      </c>
      <c r="AI21" s="9">
        <f>($AK$3+(J21+S21)*12*7.57%)*SUM(Fasering!$D$5:$D$6)</f>
        <v>498.81800555178717</v>
      </c>
      <c r="AJ21" s="9">
        <f>($AK$3+(K21+T21)*12*7.57%)*SUM(Fasering!$D$5:$D$7)</f>
        <v>826.45566772311827</v>
      </c>
      <c r="AK21" s="9">
        <f>($AK$3+(L21+U21)*12*7.57%)*SUM(Fasering!$D$5:$D$8)</f>
        <v>1184.3060301458529</v>
      </c>
      <c r="AL21" s="9">
        <f>($AK$3+(M21+V21)*12*7.57%)*SUM(Fasering!$D$5:$D$9)</f>
        <v>1572.369092819991</v>
      </c>
      <c r="AM21" s="9">
        <f>($AK$3+(N21+W21)*12*7.57%)*SUM(Fasering!$D$5:$D$10)</f>
        <v>1989.6706839326882</v>
      </c>
      <c r="AN21" s="86">
        <f>($AK$3+(O21+X21)*12*7.57%)*SUM(Fasering!$D$5:$D$11)</f>
        <v>2438.0912285995</v>
      </c>
      <c r="AO21" s="5">
        <f>($AK$3+(I21+AA21)*12*7.57%)*SUM(Fasering!$D$5)</f>
        <v>0</v>
      </c>
      <c r="AP21" s="9">
        <f>($AK$3+(J21+AB21)*12*7.57%)*SUM(Fasering!$D$5:$D$6)</f>
        <v>497.29377331400673</v>
      </c>
      <c r="AQ21" s="9">
        <f>($AK$3+(K21+AC21)*12*7.57%)*SUM(Fasering!$D$5:$D$7)</f>
        <v>822.68056194580367</v>
      </c>
      <c r="AR21" s="9">
        <f>($AK$3+(L21+AD21)*12*7.57%)*SUM(Fasering!$D$5:$D$8)</f>
        <v>1177.2764884942851</v>
      </c>
      <c r="AS21" s="9">
        <f>($AK$3+(M21+AE21)*12*7.57%)*SUM(Fasering!$D$5:$D$9)</f>
        <v>1561.0815529594518</v>
      </c>
      <c r="AT21" s="9">
        <f>($AK$3+(N21+AF21)*12*7.57%)*SUM(Fasering!$D$5:$D$10)</f>
        <v>1973.1345370535123</v>
      </c>
      <c r="AU21" s="86">
        <f>($AK$3+(O21+AG21)*12*7.57%)*SUM(Fasering!$D$5:$D$11)</f>
        <v>2415.2922148620005</v>
      </c>
    </row>
    <row r="22" spans="1:47" x14ac:dyDescent="0.3">
      <c r="A22" s="32">
        <f t="shared" si="7"/>
        <v>12</v>
      </c>
      <c r="B22" s="125">
        <v>23818.48</v>
      </c>
      <c r="C22" s="126"/>
      <c r="D22" s="125">
        <f t="shared" si="0"/>
        <v>31428.484359999999</v>
      </c>
      <c r="E22" s="127">
        <f t="shared" si="1"/>
        <v>779.09177662810271</v>
      </c>
      <c r="F22" s="125">
        <f t="shared" si="2"/>
        <v>2619.0403633333331</v>
      </c>
      <c r="G22" s="127">
        <f t="shared" si="8"/>
        <v>64.924314719008549</v>
      </c>
      <c r="H22" s="63">
        <f>'L4'!$H$10</f>
        <v>1674.41</v>
      </c>
      <c r="I22" s="63">
        <f>GEW!$E$12+($F22-GEW!$E$12)*SUM(Fasering!$D$5)</f>
        <v>1786.2247433333332</v>
      </c>
      <c r="J22" s="63">
        <f>GEW!$E$12+($F22-GEW!$E$12)*SUM(Fasering!$D$5:$D$6)</f>
        <v>2001.5606252357923</v>
      </c>
      <c r="K22" s="63">
        <f>GEW!$E$12+($F22-GEW!$E$12)*SUM(Fasering!$D$5:$D$7)</f>
        <v>2125.1121219026118</v>
      </c>
      <c r="L22" s="63">
        <f>GEW!$E$12+($F22-GEW!$E$12)*SUM(Fasering!$D$5:$D$8)</f>
        <v>2248.6636185694315</v>
      </c>
      <c r="M22" s="63">
        <f>GEW!$E$12+($F22-GEW!$E$12)*SUM(Fasering!$D$5:$D$9)</f>
        <v>2372.2151152362508</v>
      </c>
      <c r="N22" s="63">
        <f>GEW!$E$12+($F22-GEW!$E$12)*SUM(Fasering!$D$5:$D$10)</f>
        <v>2495.4888666665138</v>
      </c>
      <c r="O22" s="76">
        <f>GEW!$E$12+($F22-GEW!$E$12)*SUM(Fasering!$D$5:$D$11)</f>
        <v>2619.0403633333331</v>
      </c>
      <c r="P22" s="125">
        <f t="shared" si="3"/>
        <v>0</v>
      </c>
      <c r="Q22" s="127">
        <f t="shared" si="4"/>
        <v>0</v>
      </c>
      <c r="R22" s="45">
        <f>$P22*SUM(Fasering!$D$5)</f>
        <v>0</v>
      </c>
      <c r="S22" s="45">
        <f>$P22*SUM(Fasering!$D$5:$D$6)</f>
        <v>0</v>
      </c>
      <c r="T22" s="45">
        <f>$P22*SUM(Fasering!$D$5:$D$7)</f>
        <v>0</v>
      </c>
      <c r="U22" s="45">
        <f>$P22*SUM(Fasering!$D$5:$D$8)</f>
        <v>0</v>
      </c>
      <c r="V22" s="45">
        <f>$P22*SUM(Fasering!$D$5:$D$9)</f>
        <v>0</v>
      </c>
      <c r="W22" s="45">
        <f>$P22*SUM(Fasering!$D$5:$D$10)</f>
        <v>0</v>
      </c>
      <c r="X22" s="75">
        <f>$P22*SUM(Fasering!$D$5:$D$11)</f>
        <v>0</v>
      </c>
      <c r="Y22" s="125">
        <f t="shared" si="5"/>
        <v>0</v>
      </c>
      <c r="Z22" s="127">
        <f t="shared" si="6"/>
        <v>0</v>
      </c>
      <c r="AA22" s="74">
        <f>$Y22*SUM(Fasering!$D$5)</f>
        <v>0</v>
      </c>
      <c r="AB22" s="45">
        <f>$Y22*SUM(Fasering!$D$5:$D$6)</f>
        <v>0</v>
      </c>
      <c r="AC22" s="45">
        <f>$Y22*SUM(Fasering!$D$5:$D$7)</f>
        <v>0</v>
      </c>
      <c r="AD22" s="45">
        <f>$Y22*SUM(Fasering!$D$5:$D$8)</f>
        <v>0</v>
      </c>
      <c r="AE22" s="45">
        <f>$Y22*SUM(Fasering!$D$5:$D$9)</f>
        <v>0</v>
      </c>
      <c r="AF22" s="45">
        <f>$Y22*SUM(Fasering!$D$5:$D$10)</f>
        <v>0</v>
      </c>
      <c r="AG22" s="75">
        <f>$Y22*SUM(Fasering!$D$5:$D$11)</f>
        <v>0</v>
      </c>
      <c r="AH22" s="5">
        <f>($AK$3+(I22+R22)*12*7.57%)*SUM(Fasering!$D$5)</f>
        <v>0</v>
      </c>
      <c r="AI22" s="9">
        <f>($AK$3+(J22+S22)*12*7.57%)*SUM(Fasering!$D$5:$D$6)</f>
        <v>503.50823342563194</v>
      </c>
      <c r="AJ22" s="9">
        <f>($AK$3+(K22+T22)*12*7.57%)*SUM(Fasering!$D$5:$D$7)</f>
        <v>838.0720775487348</v>
      </c>
      <c r="AK22" s="9">
        <f>($AK$3+(L22+U22)*12*7.57%)*SUM(Fasering!$D$5:$D$8)</f>
        <v>1205.936692047183</v>
      </c>
      <c r="AL22" s="9">
        <f>($AK$3+(M22+V22)*12*7.57%)*SUM(Fasering!$D$5:$D$9)</f>
        <v>1607.1020769209761</v>
      </c>
      <c r="AM22" s="9">
        <f>($AK$3+(N22+W22)*12*7.57%)*SUM(Fasering!$D$5:$D$10)</f>
        <v>2040.5542009560816</v>
      </c>
      <c r="AN22" s="86">
        <f>($AK$3+(O22+X22)*12*7.57%)*SUM(Fasering!$D$5:$D$11)</f>
        <v>2508.246266052</v>
      </c>
      <c r="AO22" s="5">
        <f>($AK$3+(I22+AA22)*12*7.57%)*SUM(Fasering!$D$5)</f>
        <v>0</v>
      </c>
      <c r="AP22" s="9">
        <f>($AK$3+(J22+AB22)*12*7.57%)*SUM(Fasering!$D$5:$D$6)</f>
        <v>503.50823342563194</v>
      </c>
      <c r="AQ22" s="9">
        <f>($AK$3+(K22+AC22)*12*7.57%)*SUM(Fasering!$D$5:$D$7)</f>
        <v>838.0720775487348</v>
      </c>
      <c r="AR22" s="9">
        <f>($AK$3+(L22+AD22)*12*7.57%)*SUM(Fasering!$D$5:$D$8)</f>
        <v>1205.936692047183</v>
      </c>
      <c r="AS22" s="9">
        <f>($AK$3+(M22+AE22)*12*7.57%)*SUM(Fasering!$D$5:$D$9)</f>
        <v>1607.1020769209761</v>
      </c>
      <c r="AT22" s="9">
        <f>($AK$3+(N22+AF22)*12*7.57%)*SUM(Fasering!$D$5:$D$10)</f>
        <v>2040.5542009560816</v>
      </c>
      <c r="AU22" s="86">
        <f>($AK$3+(O22+AG22)*12*7.57%)*SUM(Fasering!$D$5:$D$11)</f>
        <v>2508.246266052</v>
      </c>
    </row>
    <row r="23" spans="1:47" x14ac:dyDescent="0.3">
      <c r="A23" s="32">
        <f t="shared" si="7"/>
        <v>13</v>
      </c>
      <c r="B23" s="125">
        <v>23818.48</v>
      </c>
      <c r="C23" s="126"/>
      <c r="D23" s="125">
        <f t="shared" si="0"/>
        <v>31428.484359999999</v>
      </c>
      <c r="E23" s="127">
        <f t="shared" si="1"/>
        <v>779.09177662810271</v>
      </c>
      <c r="F23" s="125">
        <f t="shared" si="2"/>
        <v>2619.0403633333331</v>
      </c>
      <c r="G23" s="127">
        <f t="shared" si="8"/>
        <v>64.924314719008549</v>
      </c>
      <c r="H23" s="63">
        <f>'L4'!$H$10</f>
        <v>1674.41</v>
      </c>
      <c r="I23" s="63">
        <f>GEW!$E$12+($F23-GEW!$E$12)*SUM(Fasering!$D$5)</f>
        <v>1786.2247433333332</v>
      </c>
      <c r="J23" s="63">
        <f>GEW!$E$12+($F23-GEW!$E$12)*SUM(Fasering!$D$5:$D$6)</f>
        <v>2001.5606252357923</v>
      </c>
      <c r="K23" s="63">
        <f>GEW!$E$12+($F23-GEW!$E$12)*SUM(Fasering!$D$5:$D$7)</f>
        <v>2125.1121219026118</v>
      </c>
      <c r="L23" s="63">
        <f>GEW!$E$12+($F23-GEW!$E$12)*SUM(Fasering!$D$5:$D$8)</f>
        <v>2248.6636185694315</v>
      </c>
      <c r="M23" s="63">
        <f>GEW!$E$12+($F23-GEW!$E$12)*SUM(Fasering!$D$5:$D$9)</f>
        <v>2372.2151152362508</v>
      </c>
      <c r="N23" s="63">
        <f>GEW!$E$12+($F23-GEW!$E$12)*SUM(Fasering!$D$5:$D$10)</f>
        <v>2495.4888666665138</v>
      </c>
      <c r="O23" s="76">
        <f>GEW!$E$12+($F23-GEW!$E$12)*SUM(Fasering!$D$5:$D$11)</f>
        <v>2619.0403633333331</v>
      </c>
      <c r="P23" s="125">
        <f t="shared" si="3"/>
        <v>0</v>
      </c>
      <c r="Q23" s="127">
        <f t="shared" si="4"/>
        <v>0</v>
      </c>
      <c r="R23" s="45">
        <f>$P23*SUM(Fasering!$D$5)</f>
        <v>0</v>
      </c>
      <c r="S23" s="45">
        <f>$P23*SUM(Fasering!$D$5:$D$6)</f>
        <v>0</v>
      </c>
      <c r="T23" s="45">
        <f>$P23*SUM(Fasering!$D$5:$D$7)</f>
        <v>0</v>
      </c>
      <c r="U23" s="45">
        <f>$P23*SUM(Fasering!$D$5:$D$8)</f>
        <v>0</v>
      </c>
      <c r="V23" s="45">
        <f>$P23*SUM(Fasering!$D$5:$D$9)</f>
        <v>0</v>
      </c>
      <c r="W23" s="45">
        <f>$P23*SUM(Fasering!$D$5:$D$10)</f>
        <v>0</v>
      </c>
      <c r="X23" s="75">
        <f>$P23*SUM(Fasering!$D$5:$D$11)</f>
        <v>0</v>
      </c>
      <c r="Y23" s="125">
        <f t="shared" si="5"/>
        <v>0</v>
      </c>
      <c r="Z23" s="127">
        <f t="shared" si="6"/>
        <v>0</v>
      </c>
      <c r="AA23" s="74">
        <f>$Y23*SUM(Fasering!$D$5)</f>
        <v>0</v>
      </c>
      <c r="AB23" s="45">
        <f>$Y23*SUM(Fasering!$D$5:$D$6)</f>
        <v>0</v>
      </c>
      <c r="AC23" s="45">
        <f>$Y23*SUM(Fasering!$D$5:$D$7)</f>
        <v>0</v>
      </c>
      <c r="AD23" s="45">
        <f>$Y23*SUM(Fasering!$D$5:$D$8)</f>
        <v>0</v>
      </c>
      <c r="AE23" s="45">
        <f>$Y23*SUM(Fasering!$D$5:$D$9)</f>
        <v>0</v>
      </c>
      <c r="AF23" s="45">
        <f>$Y23*SUM(Fasering!$D$5:$D$10)</f>
        <v>0</v>
      </c>
      <c r="AG23" s="75">
        <f>$Y23*SUM(Fasering!$D$5:$D$11)</f>
        <v>0</v>
      </c>
      <c r="AH23" s="5">
        <f>($AK$3+(I23+R23)*12*7.57%)*SUM(Fasering!$D$5)</f>
        <v>0</v>
      </c>
      <c r="AI23" s="9">
        <f>($AK$3+(J23+S23)*12*7.57%)*SUM(Fasering!$D$5:$D$6)</f>
        <v>503.50823342563194</v>
      </c>
      <c r="AJ23" s="9">
        <f>($AK$3+(K23+T23)*12*7.57%)*SUM(Fasering!$D$5:$D$7)</f>
        <v>838.0720775487348</v>
      </c>
      <c r="AK23" s="9">
        <f>($AK$3+(L23+U23)*12*7.57%)*SUM(Fasering!$D$5:$D$8)</f>
        <v>1205.936692047183</v>
      </c>
      <c r="AL23" s="9">
        <f>($AK$3+(M23+V23)*12*7.57%)*SUM(Fasering!$D$5:$D$9)</f>
        <v>1607.1020769209761</v>
      </c>
      <c r="AM23" s="9">
        <f>($AK$3+(N23+W23)*12*7.57%)*SUM(Fasering!$D$5:$D$10)</f>
        <v>2040.5542009560816</v>
      </c>
      <c r="AN23" s="86">
        <f>($AK$3+(O23+X23)*12*7.57%)*SUM(Fasering!$D$5:$D$11)</f>
        <v>2508.246266052</v>
      </c>
      <c r="AO23" s="5">
        <f>($AK$3+(I23+AA23)*12*7.57%)*SUM(Fasering!$D$5)</f>
        <v>0</v>
      </c>
      <c r="AP23" s="9">
        <f>($AK$3+(J23+AB23)*12*7.57%)*SUM(Fasering!$D$5:$D$6)</f>
        <v>503.50823342563194</v>
      </c>
      <c r="AQ23" s="9">
        <f>($AK$3+(K23+AC23)*12*7.57%)*SUM(Fasering!$D$5:$D$7)</f>
        <v>838.0720775487348</v>
      </c>
      <c r="AR23" s="9">
        <f>($AK$3+(L23+AD23)*12*7.57%)*SUM(Fasering!$D$5:$D$8)</f>
        <v>1205.936692047183</v>
      </c>
      <c r="AS23" s="9">
        <f>($AK$3+(M23+AE23)*12*7.57%)*SUM(Fasering!$D$5:$D$9)</f>
        <v>1607.1020769209761</v>
      </c>
      <c r="AT23" s="9">
        <f>($AK$3+(N23+AF23)*12*7.57%)*SUM(Fasering!$D$5:$D$10)</f>
        <v>2040.5542009560816</v>
      </c>
      <c r="AU23" s="86">
        <f>($AK$3+(O23+AG23)*12*7.57%)*SUM(Fasering!$D$5:$D$11)</f>
        <v>2508.246266052</v>
      </c>
    </row>
    <row r="24" spans="1:47" x14ac:dyDescent="0.3">
      <c r="A24" s="32">
        <f t="shared" si="7"/>
        <v>14</v>
      </c>
      <c r="B24" s="125">
        <v>24814.7</v>
      </c>
      <c r="C24" s="126"/>
      <c r="D24" s="125">
        <f t="shared" si="0"/>
        <v>32742.996649999997</v>
      </c>
      <c r="E24" s="127">
        <f t="shared" si="1"/>
        <v>811.67768512068687</v>
      </c>
      <c r="F24" s="125">
        <f t="shared" si="2"/>
        <v>2728.5830541666669</v>
      </c>
      <c r="G24" s="127">
        <f t="shared" si="8"/>
        <v>67.639807093390587</v>
      </c>
      <c r="H24" s="63">
        <f>'L4'!$H$10</f>
        <v>1674.41</v>
      </c>
      <c r="I24" s="63">
        <f>GEW!$E$12+($F24-GEW!$E$12)*SUM(Fasering!$D$5)</f>
        <v>1786.2247433333332</v>
      </c>
      <c r="J24" s="63">
        <f>GEW!$E$12+($F24-GEW!$E$12)*SUM(Fasering!$D$5:$D$6)</f>
        <v>2029.8843878671469</v>
      </c>
      <c r="K24" s="63">
        <f>GEW!$E$12+($F24-GEW!$E$12)*SUM(Fasering!$D$5:$D$7)</f>
        <v>2169.6869767041267</v>
      </c>
      <c r="L24" s="63">
        <f>GEW!$E$12+($F24-GEW!$E$12)*SUM(Fasering!$D$5:$D$8)</f>
        <v>2309.4895655411065</v>
      </c>
      <c r="M24" s="63">
        <f>GEW!$E$12+($F24-GEW!$E$12)*SUM(Fasering!$D$5:$D$9)</f>
        <v>2449.2921543780858</v>
      </c>
      <c r="N24" s="63">
        <f>GEW!$E$12+($F24-GEW!$E$12)*SUM(Fasering!$D$5:$D$10)</f>
        <v>2588.7804653296871</v>
      </c>
      <c r="O24" s="76">
        <f>GEW!$E$12+($F24-GEW!$E$12)*SUM(Fasering!$D$5:$D$11)</f>
        <v>2728.5830541666669</v>
      </c>
      <c r="P24" s="125">
        <f t="shared" si="3"/>
        <v>0</v>
      </c>
      <c r="Q24" s="127">
        <f t="shared" si="4"/>
        <v>0</v>
      </c>
      <c r="R24" s="45">
        <f>$P24*SUM(Fasering!$D$5)</f>
        <v>0</v>
      </c>
      <c r="S24" s="45">
        <f>$P24*SUM(Fasering!$D$5:$D$6)</f>
        <v>0</v>
      </c>
      <c r="T24" s="45">
        <f>$P24*SUM(Fasering!$D$5:$D$7)</f>
        <v>0</v>
      </c>
      <c r="U24" s="45">
        <f>$P24*SUM(Fasering!$D$5:$D$8)</f>
        <v>0</v>
      </c>
      <c r="V24" s="45">
        <f>$P24*SUM(Fasering!$D$5:$D$9)</f>
        <v>0</v>
      </c>
      <c r="W24" s="45">
        <f>$P24*SUM(Fasering!$D$5:$D$10)</f>
        <v>0</v>
      </c>
      <c r="X24" s="75">
        <f>$P24*SUM(Fasering!$D$5:$D$11)</f>
        <v>0</v>
      </c>
      <c r="Y24" s="125">
        <f t="shared" si="5"/>
        <v>0</v>
      </c>
      <c r="Z24" s="127">
        <f t="shared" si="6"/>
        <v>0</v>
      </c>
      <c r="AA24" s="74">
        <f>$Y24*SUM(Fasering!$D$5)</f>
        <v>0</v>
      </c>
      <c r="AB24" s="45">
        <f>$Y24*SUM(Fasering!$D$5:$D$6)</f>
        <v>0</v>
      </c>
      <c r="AC24" s="45">
        <f>$Y24*SUM(Fasering!$D$5:$D$7)</f>
        <v>0</v>
      </c>
      <c r="AD24" s="45">
        <f>$Y24*SUM(Fasering!$D$5:$D$8)</f>
        <v>0</v>
      </c>
      <c r="AE24" s="45">
        <f>$Y24*SUM(Fasering!$D$5:$D$9)</f>
        <v>0</v>
      </c>
      <c r="AF24" s="45">
        <f>$Y24*SUM(Fasering!$D$5:$D$10)</f>
        <v>0</v>
      </c>
      <c r="AG24" s="75">
        <f>$Y24*SUM(Fasering!$D$5:$D$11)</f>
        <v>0</v>
      </c>
      <c r="AH24" s="5">
        <f>($AK$3+(I24+R24)*12*7.57%)*SUM(Fasering!$D$5)</f>
        <v>0</v>
      </c>
      <c r="AI24" s="9">
        <f>($AK$3+(J24+S24)*12*7.57%)*SUM(Fasering!$D$5:$D$6)</f>
        <v>510.16089778454358</v>
      </c>
      <c r="AJ24" s="9">
        <f>($AK$3+(K24+T24)*12*7.57%)*SUM(Fasering!$D$5:$D$7)</f>
        <v>854.5489050513703</v>
      </c>
      <c r="AK24" s="9">
        <f>($AK$3+(L24+U24)*12*7.57%)*SUM(Fasering!$D$5:$D$8)</f>
        <v>1236.6178310794937</v>
      </c>
      <c r="AL24" s="9">
        <f>($AK$3+(M24+V24)*12*7.57%)*SUM(Fasering!$D$5:$D$9)</f>
        <v>1656.3676758689132</v>
      </c>
      <c r="AM24" s="9">
        <f>($AK$3+(N24+W24)*12*7.57%)*SUM(Fasering!$D$5:$D$10)</f>
        <v>2112.7278712473103</v>
      </c>
      <c r="AN24" s="86">
        <f>($AK$3+(O24+X24)*12*7.57%)*SUM(Fasering!$D$5:$D$11)</f>
        <v>2607.7548464050005</v>
      </c>
      <c r="AO24" s="5">
        <f>($AK$3+(I24+AA24)*12*7.57%)*SUM(Fasering!$D$5)</f>
        <v>0</v>
      </c>
      <c r="AP24" s="9">
        <f>($AK$3+(J24+AB24)*12*7.57%)*SUM(Fasering!$D$5:$D$6)</f>
        <v>510.16089778454358</v>
      </c>
      <c r="AQ24" s="9">
        <f>($AK$3+(K24+AC24)*12*7.57%)*SUM(Fasering!$D$5:$D$7)</f>
        <v>854.5489050513703</v>
      </c>
      <c r="AR24" s="9">
        <f>($AK$3+(L24+AD24)*12*7.57%)*SUM(Fasering!$D$5:$D$8)</f>
        <v>1236.6178310794937</v>
      </c>
      <c r="AS24" s="9">
        <f>($AK$3+(M24+AE24)*12*7.57%)*SUM(Fasering!$D$5:$D$9)</f>
        <v>1656.3676758689132</v>
      </c>
      <c r="AT24" s="9">
        <f>($AK$3+(N24+AF24)*12*7.57%)*SUM(Fasering!$D$5:$D$10)</f>
        <v>2112.7278712473103</v>
      </c>
      <c r="AU24" s="86">
        <f>($AK$3+(O24+AG24)*12*7.57%)*SUM(Fasering!$D$5:$D$11)</f>
        <v>2607.7548464050005</v>
      </c>
    </row>
    <row r="25" spans="1:47" x14ac:dyDescent="0.3">
      <c r="A25" s="32">
        <f t="shared" si="7"/>
        <v>15</v>
      </c>
      <c r="B25" s="125">
        <v>24814.7</v>
      </c>
      <c r="C25" s="126"/>
      <c r="D25" s="125">
        <f t="shared" si="0"/>
        <v>32742.996649999997</v>
      </c>
      <c r="E25" s="127">
        <f t="shared" si="1"/>
        <v>811.67768512068687</v>
      </c>
      <c r="F25" s="125">
        <f t="shared" si="2"/>
        <v>2728.5830541666669</v>
      </c>
      <c r="G25" s="127">
        <f t="shared" si="8"/>
        <v>67.639807093390587</v>
      </c>
      <c r="H25" s="63">
        <f>'L4'!$H$10</f>
        <v>1674.41</v>
      </c>
      <c r="I25" s="63">
        <f>GEW!$E$12+($F25-GEW!$E$12)*SUM(Fasering!$D$5)</f>
        <v>1786.2247433333332</v>
      </c>
      <c r="J25" s="63">
        <f>GEW!$E$12+($F25-GEW!$E$12)*SUM(Fasering!$D$5:$D$6)</f>
        <v>2029.8843878671469</v>
      </c>
      <c r="K25" s="63">
        <f>GEW!$E$12+($F25-GEW!$E$12)*SUM(Fasering!$D$5:$D$7)</f>
        <v>2169.6869767041267</v>
      </c>
      <c r="L25" s="63">
        <f>GEW!$E$12+($F25-GEW!$E$12)*SUM(Fasering!$D$5:$D$8)</f>
        <v>2309.4895655411065</v>
      </c>
      <c r="M25" s="63">
        <f>GEW!$E$12+($F25-GEW!$E$12)*SUM(Fasering!$D$5:$D$9)</f>
        <v>2449.2921543780858</v>
      </c>
      <c r="N25" s="63">
        <f>GEW!$E$12+($F25-GEW!$E$12)*SUM(Fasering!$D$5:$D$10)</f>
        <v>2588.7804653296871</v>
      </c>
      <c r="O25" s="76">
        <f>GEW!$E$12+($F25-GEW!$E$12)*SUM(Fasering!$D$5:$D$11)</f>
        <v>2728.5830541666669</v>
      </c>
      <c r="P25" s="125">
        <f t="shared" si="3"/>
        <v>0</v>
      </c>
      <c r="Q25" s="127">
        <f t="shared" si="4"/>
        <v>0</v>
      </c>
      <c r="R25" s="45">
        <f>$P25*SUM(Fasering!$D$5)</f>
        <v>0</v>
      </c>
      <c r="S25" s="45">
        <f>$P25*SUM(Fasering!$D$5:$D$6)</f>
        <v>0</v>
      </c>
      <c r="T25" s="45">
        <f>$P25*SUM(Fasering!$D$5:$D$7)</f>
        <v>0</v>
      </c>
      <c r="U25" s="45">
        <f>$P25*SUM(Fasering!$D$5:$D$8)</f>
        <v>0</v>
      </c>
      <c r="V25" s="45">
        <f>$P25*SUM(Fasering!$D$5:$D$9)</f>
        <v>0</v>
      </c>
      <c r="W25" s="45">
        <f>$P25*SUM(Fasering!$D$5:$D$10)</f>
        <v>0</v>
      </c>
      <c r="X25" s="75">
        <f>$P25*SUM(Fasering!$D$5:$D$11)</f>
        <v>0</v>
      </c>
      <c r="Y25" s="125">
        <f t="shared" si="5"/>
        <v>0</v>
      </c>
      <c r="Z25" s="127">
        <f t="shared" si="6"/>
        <v>0</v>
      </c>
      <c r="AA25" s="74">
        <f>$Y25*SUM(Fasering!$D$5)</f>
        <v>0</v>
      </c>
      <c r="AB25" s="45">
        <f>$Y25*SUM(Fasering!$D$5:$D$6)</f>
        <v>0</v>
      </c>
      <c r="AC25" s="45">
        <f>$Y25*SUM(Fasering!$D$5:$D$7)</f>
        <v>0</v>
      </c>
      <c r="AD25" s="45">
        <f>$Y25*SUM(Fasering!$D$5:$D$8)</f>
        <v>0</v>
      </c>
      <c r="AE25" s="45">
        <f>$Y25*SUM(Fasering!$D$5:$D$9)</f>
        <v>0</v>
      </c>
      <c r="AF25" s="45">
        <f>$Y25*SUM(Fasering!$D$5:$D$10)</f>
        <v>0</v>
      </c>
      <c r="AG25" s="75">
        <f>$Y25*SUM(Fasering!$D$5:$D$11)</f>
        <v>0</v>
      </c>
      <c r="AH25" s="5">
        <f>($AK$3+(I25+R25)*12*7.57%)*SUM(Fasering!$D$5)</f>
        <v>0</v>
      </c>
      <c r="AI25" s="9">
        <f>($AK$3+(J25+S25)*12*7.57%)*SUM(Fasering!$D$5:$D$6)</f>
        <v>510.16089778454358</v>
      </c>
      <c r="AJ25" s="9">
        <f>($AK$3+(K25+T25)*12*7.57%)*SUM(Fasering!$D$5:$D$7)</f>
        <v>854.5489050513703</v>
      </c>
      <c r="AK25" s="9">
        <f>($AK$3+(L25+U25)*12*7.57%)*SUM(Fasering!$D$5:$D$8)</f>
        <v>1236.6178310794937</v>
      </c>
      <c r="AL25" s="9">
        <f>($AK$3+(M25+V25)*12*7.57%)*SUM(Fasering!$D$5:$D$9)</f>
        <v>1656.3676758689132</v>
      </c>
      <c r="AM25" s="9">
        <f>($AK$3+(N25+W25)*12*7.57%)*SUM(Fasering!$D$5:$D$10)</f>
        <v>2112.7278712473103</v>
      </c>
      <c r="AN25" s="86">
        <f>($AK$3+(O25+X25)*12*7.57%)*SUM(Fasering!$D$5:$D$11)</f>
        <v>2607.7548464050005</v>
      </c>
      <c r="AO25" s="5">
        <f>($AK$3+(I25+AA25)*12*7.57%)*SUM(Fasering!$D$5)</f>
        <v>0</v>
      </c>
      <c r="AP25" s="9">
        <f>($AK$3+(J25+AB25)*12*7.57%)*SUM(Fasering!$D$5:$D$6)</f>
        <v>510.16089778454358</v>
      </c>
      <c r="AQ25" s="9">
        <f>($AK$3+(K25+AC25)*12*7.57%)*SUM(Fasering!$D$5:$D$7)</f>
        <v>854.5489050513703</v>
      </c>
      <c r="AR25" s="9">
        <f>($AK$3+(L25+AD25)*12*7.57%)*SUM(Fasering!$D$5:$D$8)</f>
        <v>1236.6178310794937</v>
      </c>
      <c r="AS25" s="9">
        <f>($AK$3+(M25+AE25)*12*7.57%)*SUM(Fasering!$D$5:$D$9)</f>
        <v>1656.3676758689132</v>
      </c>
      <c r="AT25" s="9">
        <f>($AK$3+(N25+AF25)*12*7.57%)*SUM(Fasering!$D$5:$D$10)</f>
        <v>2112.7278712473103</v>
      </c>
      <c r="AU25" s="86">
        <f>($AK$3+(O25+AG25)*12*7.57%)*SUM(Fasering!$D$5:$D$11)</f>
        <v>2607.7548464050005</v>
      </c>
    </row>
    <row r="26" spans="1:47" x14ac:dyDescent="0.3">
      <c r="A26" s="32">
        <f t="shared" si="7"/>
        <v>16</v>
      </c>
      <c r="B26" s="125">
        <v>25810.92</v>
      </c>
      <c r="C26" s="126"/>
      <c r="D26" s="125">
        <f t="shared" si="0"/>
        <v>34057.508939999992</v>
      </c>
      <c r="E26" s="127">
        <f t="shared" si="1"/>
        <v>844.26359361327104</v>
      </c>
      <c r="F26" s="125">
        <f t="shared" si="2"/>
        <v>2838.1257449999994</v>
      </c>
      <c r="G26" s="127">
        <f t="shared" si="8"/>
        <v>70.355299467772582</v>
      </c>
      <c r="H26" s="63">
        <f>'L4'!$H$10</f>
        <v>1674.41</v>
      </c>
      <c r="I26" s="63">
        <f>GEW!$E$12+($F26-GEW!$E$12)*SUM(Fasering!$D$5)</f>
        <v>1786.2247433333332</v>
      </c>
      <c r="J26" s="63">
        <f>GEW!$E$12+($F26-GEW!$E$12)*SUM(Fasering!$D$5:$D$6)</f>
        <v>2058.2081504985013</v>
      </c>
      <c r="K26" s="63">
        <f>GEW!$E$12+($F26-GEW!$E$12)*SUM(Fasering!$D$5:$D$7)</f>
        <v>2214.2618315056407</v>
      </c>
      <c r="L26" s="63">
        <f>GEW!$E$12+($F26-GEW!$E$12)*SUM(Fasering!$D$5:$D$8)</f>
        <v>2370.3155125127805</v>
      </c>
      <c r="M26" s="63">
        <f>GEW!$E$12+($F26-GEW!$E$12)*SUM(Fasering!$D$5:$D$9)</f>
        <v>2526.3691935199199</v>
      </c>
      <c r="N26" s="63">
        <f>GEW!$E$12+($F26-GEW!$E$12)*SUM(Fasering!$D$5:$D$10)</f>
        <v>2682.07206399286</v>
      </c>
      <c r="O26" s="76">
        <f>GEW!$E$12+($F26-GEW!$E$12)*SUM(Fasering!$D$5:$D$11)</f>
        <v>2838.1257449999994</v>
      </c>
      <c r="P26" s="125">
        <f t="shared" si="3"/>
        <v>0</v>
      </c>
      <c r="Q26" s="127">
        <f t="shared" si="4"/>
        <v>0</v>
      </c>
      <c r="R26" s="45">
        <f>$P26*SUM(Fasering!$D$5)</f>
        <v>0</v>
      </c>
      <c r="S26" s="45">
        <f>$P26*SUM(Fasering!$D$5:$D$6)</f>
        <v>0</v>
      </c>
      <c r="T26" s="45">
        <f>$P26*SUM(Fasering!$D$5:$D$7)</f>
        <v>0</v>
      </c>
      <c r="U26" s="45">
        <f>$P26*SUM(Fasering!$D$5:$D$8)</f>
        <v>0</v>
      </c>
      <c r="V26" s="45">
        <f>$P26*SUM(Fasering!$D$5:$D$9)</f>
        <v>0</v>
      </c>
      <c r="W26" s="45">
        <f>$P26*SUM(Fasering!$D$5:$D$10)</f>
        <v>0</v>
      </c>
      <c r="X26" s="75">
        <f>$P26*SUM(Fasering!$D$5:$D$11)</f>
        <v>0</v>
      </c>
      <c r="Y26" s="125">
        <f t="shared" si="5"/>
        <v>0</v>
      </c>
      <c r="Z26" s="127">
        <f t="shared" si="6"/>
        <v>0</v>
      </c>
      <c r="AA26" s="74">
        <f>$Y26*SUM(Fasering!$D$5)</f>
        <v>0</v>
      </c>
      <c r="AB26" s="45">
        <f>$Y26*SUM(Fasering!$D$5:$D$6)</f>
        <v>0</v>
      </c>
      <c r="AC26" s="45">
        <f>$Y26*SUM(Fasering!$D$5:$D$7)</f>
        <v>0</v>
      </c>
      <c r="AD26" s="45">
        <f>$Y26*SUM(Fasering!$D$5:$D$8)</f>
        <v>0</v>
      </c>
      <c r="AE26" s="45">
        <f>$Y26*SUM(Fasering!$D$5:$D$9)</f>
        <v>0</v>
      </c>
      <c r="AF26" s="45">
        <f>$Y26*SUM(Fasering!$D$5:$D$10)</f>
        <v>0</v>
      </c>
      <c r="AG26" s="75">
        <f>$Y26*SUM(Fasering!$D$5:$D$11)</f>
        <v>0</v>
      </c>
      <c r="AH26" s="5">
        <f>($AK$3+(I26+R26)*12*7.57%)*SUM(Fasering!$D$5)</f>
        <v>0</v>
      </c>
      <c r="AI26" s="9">
        <f>($AK$3+(J26+S26)*12*7.57%)*SUM(Fasering!$D$5:$D$6)</f>
        <v>516.81356214345521</v>
      </c>
      <c r="AJ26" s="9">
        <f>($AK$3+(K26+T26)*12*7.57%)*SUM(Fasering!$D$5:$D$7)</f>
        <v>871.02573255400523</v>
      </c>
      <c r="AK26" s="9">
        <f>($AK$3+(L26+U26)*12*7.57%)*SUM(Fasering!$D$5:$D$8)</f>
        <v>1267.2989701118038</v>
      </c>
      <c r="AL26" s="9">
        <f>($AK$3+(M26+V26)*12*7.57%)*SUM(Fasering!$D$5:$D$9)</f>
        <v>1705.63327481685</v>
      </c>
      <c r="AM26" s="9">
        <f>($AK$3+(N26+W26)*12*7.57%)*SUM(Fasering!$D$5:$D$10)</f>
        <v>2184.9015415385393</v>
      </c>
      <c r="AN26" s="86">
        <f>($AK$3+(O26+X26)*12*7.57%)*SUM(Fasering!$D$5:$D$11)</f>
        <v>2707.2634267579997</v>
      </c>
      <c r="AO26" s="5">
        <f>($AK$3+(I26+AA26)*12*7.57%)*SUM(Fasering!$D$5)</f>
        <v>0</v>
      </c>
      <c r="AP26" s="9">
        <f>($AK$3+(J26+AB26)*12*7.57%)*SUM(Fasering!$D$5:$D$6)</f>
        <v>516.81356214345521</v>
      </c>
      <c r="AQ26" s="9">
        <f>($AK$3+(K26+AC26)*12*7.57%)*SUM(Fasering!$D$5:$D$7)</f>
        <v>871.02573255400523</v>
      </c>
      <c r="AR26" s="9">
        <f>($AK$3+(L26+AD26)*12*7.57%)*SUM(Fasering!$D$5:$D$8)</f>
        <v>1267.2989701118038</v>
      </c>
      <c r="AS26" s="9">
        <f>($AK$3+(M26+AE26)*12*7.57%)*SUM(Fasering!$D$5:$D$9)</f>
        <v>1705.63327481685</v>
      </c>
      <c r="AT26" s="9">
        <f>($AK$3+(N26+AF26)*12*7.57%)*SUM(Fasering!$D$5:$D$10)</f>
        <v>2184.9015415385393</v>
      </c>
      <c r="AU26" s="86">
        <f>($AK$3+(O26+AG26)*12*7.57%)*SUM(Fasering!$D$5:$D$11)</f>
        <v>2707.2634267579997</v>
      </c>
    </row>
    <row r="27" spans="1:47" x14ac:dyDescent="0.3">
      <c r="A27" s="32">
        <f t="shared" si="7"/>
        <v>17</v>
      </c>
      <c r="B27" s="125">
        <v>25810.92</v>
      </c>
      <c r="C27" s="126"/>
      <c r="D27" s="125">
        <f t="shared" si="0"/>
        <v>34057.508939999992</v>
      </c>
      <c r="E27" s="127">
        <f t="shared" si="1"/>
        <v>844.26359361327104</v>
      </c>
      <c r="F27" s="125">
        <f t="shared" si="2"/>
        <v>2838.1257449999994</v>
      </c>
      <c r="G27" s="127">
        <f t="shared" si="8"/>
        <v>70.355299467772582</v>
      </c>
      <c r="H27" s="63">
        <f>'L4'!$H$10</f>
        <v>1674.41</v>
      </c>
      <c r="I27" s="63">
        <f>GEW!$E$12+($F27-GEW!$E$12)*SUM(Fasering!$D$5)</f>
        <v>1786.2247433333332</v>
      </c>
      <c r="J27" s="63">
        <f>GEW!$E$12+($F27-GEW!$E$12)*SUM(Fasering!$D$5:$D$6)</f>
        <v>2058.2081504985013</v>
      </c>
      <c r="K27" s="63">
        <f>GEW!$E$12+($F27-GEW!$E$12)*SUM(Fasering!$D$5:$D$7)</f>
        <v>2214.2618315056407</v>
      </c>
      <c r="L27" s="63">
        <f>GEW!$E$12+($F27-GEW!$E$12)*SUM(Fasering!$D$5:$D$8)</f>
        <v>2370.3155125127805</v>
      </c>
      <c r="M27" s="63">
        <f>GEW!$E$12+($F27-GEW!$E$12)*SUM(Fasering!$D$5:$D$9)</f>
        <v>2526.3691935199199</v>
      </c>
      <c r="N27" s="63">
        <f>GEW!$E$12+($F27-GEW!$E$12)*SUM(Fasering!$D$5:$D$10)</f>
        <v>2682.07206399286</v>
      </c>
      <c r="O27" s="76">
        <f>GEW!$E$12+($F27-GEW!$E$12)*SUM(Fasering!$D$5:$D$11)</f>
        <v>2838.1257449999994</v>
      </c>
      <c r="P27" s="125">
        <f t="shared" si="3"/>
        <v>0</v>
      </c>
      <c r="Q27" s="127">
        <f t="shared" si="4"/>
        <v>0</v>
      </c>
      <c r="R27" s="45">
        <f>$P27*SUM(Fasering!$D$5)</f>
        <v>0</v>
      </c>
      <c r="S27" s="45">
        <f>$P27*SUM(Fasering!$D$5:$D$6)</f>
        <v>0</v>
      </c>
      <c r="T27" s="45">
        <f>$P27*SUM(Fasering!$D$5:$D$7)</f>
        <v>0</v>
      </c>
      <c r="U27" s="45">
        <f>$P27*SUM(Fasering!$D$5:$D$8)</f>
        <v>0</v>
      </c>
      <c r="V27" s="45">
        <f>$P27*SUM(Fasering!$D$5:$D$9)</f>
        <v>0</v>
      </c>
      <c r="W27" s="45">
        <f>$P27*SUM(Fasering!$D$5:$D$10)</f>
        <v>0</v>
      </c>
      <c r="X27" s="75">
        <f>$P27*SUM(Fasering!$D$5:$D$11)</f>
        <v>0</v>
      </c>
      <c r="Y27" s="125">
        <f t="shared" si="5"/>
        <v>0</v>
      </c>
      <c r="Z27" s="127">
        <f t="shared" si="6"/>
        <v>0</v>
      </c>
      <c r="AA27" s="74">
        <f>$Y27*SUM(Fasering!$D$5)</f>
        <v>0</v>
      </c>
      <c r="AB27" s="45">
        <f>$Y27*SUM(Fasering!$D$5:$D$6)</f>
        <v>0</v>
      </c>
      <c r="AC27" s="45">
        <f>$Y27*SUM(Fasering!$D$5:$D$7)</f>
        <v>0</v>
      </c>
      <c r="AD27" s="45">
        <f>$Y27*SUM(Fasering!$D$5:$D$8)</f>
        <v>0</v>
      </c>
      <c r="AE27" s="45">
        <f>$Y27*SUM(Fasering!$D$5:$D$9)</f>
        <v>0</v>
      </c>
      <c r="AF27" s="45">
        <f>$Y27*SUM(Fasering!$D$5:$D$10)</f>
        <v>0</v>
      </c>
      <c r="AG27" s="75">
        <f>$Y27*SUM(Fasering!$D$5:$D$11)</f>
        <v>0</v>
      </c>
      <c r="AH27" s="5">
        <f>($AK$3+(I27+R27)*12*7.57%)*SUM(Fasering!$D$5)</f>
        <v>0</v>
      </c>
      <c r="AI27" s="9">
        <f>($AK$3+(J27+S27)*12*7.57%)*SUM(Fasering!$D$5:$D$6)</f>
        <v>516.81356214345521</v>
      </c>
      <c r="AJ27" s="9">
        <f>($AK$3+(K27+T27)*12*7.57%)*SUM(Fasering!$D$5:$D$7)</f>
        <v>871.02573255400523</v>
      </c>
      <c r="AK27" s="9">
        <f>($AK$3+(L27+U27)*12*7.57%)*SUM(Fasering!$D$5:$D$8)</f>
        <v>1267.2989701118038</v>
      </c>
      <c r="AL27" s="9">
        <f>($AK$3+(M27+V27)*12*7.57%)*SUM(Fasering!$D$5:$D$9)</f>
        <v>1705.63327481685</v>
      </c>
      <c r="AM27" s="9">
        <f>($AK$3+(N27+W27)*12*7.57%)*SUM(Fasering!$D$5:$D$10)</f>
        <v>2184.9015415385393</v>
      </c>
      <c r="AN27" s="86">
        <f>($AK$3+(O27+X27)*12*7.57%)*SUM(Fasering!$D$5:$D$11)</f>
        <v>2707.2634267579997</v>
      </c>
      <c r="AO27" s="5">
        <f>($AK$3+(I27+AA27)*12*7.57%)*SUM(Fasering!$D$5)</f>
        <v>0</v>
      </c>
      <c r="AP27" s="9">
        <f>($AK$3+(J27+AB27)*12*7.57%)*SUM(Fasering!$D$5:$D$6)</f>
        <v>516.81356214345521</v>
      </c>
      <c r="AQ27" s="9">
        <f>($AK$3+(K27+AC27)*12*7.57%)*SUM(Fasering!$D$5:$D$7)</f>
        <v>871.02573255400523</v>
      </c>
      <c r="AR27" s="9">
        <f>($AK$3+(L27+AD27)*12*7.57%)*SUM(Fasering!$D$5:$D$8)</f>
        <v>1267.2989701118038</v>
      </c>
      <c r="AS27" s="9">
        <f>($AK$3+(M27+AE27)*12*7.57%)*SUM(Fasering!$D$5:$D$9)</f>
        <v>1705.63327481685</v>
      </c>
      <c r="AT27" s="9">
        <f>($AK$3+(N27+AF27)*12*7.57%)*SUM(Fasering!$D$5:$D$10)</f>
        <v>2184.9015415385393</v>
      </c>
      <c r="AU27" s="86">
        <f>($AK$3+(O27+AG27)*12*7.57%)*SUM(Fasering!$D$5:$D$11)</f>
        <v>2707.2634267579997</v>
      </c>
    </row>
    <row r="28" spans="1:47" x14ac:dyDescent="0.3">
      <c r="A28" s="32">
        <f t="shared" si="7"/>
        <v>18</v>
      </c>
      <c r="B28" s="125">
        <v>26807.15</v>
      </c>
      <c r="C28" s="126"/>
      <c r="D28" s="125">
        <f t="shared" si="0"/>
        <v>35372.034424999998</v>
      </c>
      <c r="E28" s="127">
        <f t="shared" si="1"/>
        <v>876.84982920136133</v>
      </c>
      <c r="F28" s="125">
        <f t="shared" si="2"/>
        <v>2947.6695354166668</v>
      </c>
      <c r="G28" s="127">
        <f t="shared" si="8"/>
        <v>73.070819100113454</v>
      </c>
      <c r="H28" s="63">
        <f>'L4'!$H$10</f>
        <v>1674.41</v>
      </c>
      <c r="I28" s="63">
        <f>GEW!$E$12+($F28-GEW!$E$12)*SUM(Fasering!$D$5)</f>
        <v>1786.2247433333332</v>
      </c>
      <c r="J28" s="63">
        <f>GEW!$E$12+($F28-GEW!$E$12)*SUM(Fasering!$D$5:$D$6)</f>
        <v>2086.5321974421827</v>
      </c>
      <c r="K28" s="63">
        <f>GEW!$E$12+($F28-GEW!$E$12)*SUM(Fasering!$D$5:$D$7)</f>
        <v>2258.8371337470262</v>
      </c>
      <c r="L28" s="63">
        <f>GEW!$E$12+($F28-GEW!$E$12)*SUM(Fasering!$D$5:$D$8)</f>
        <v>2431.1420700518702</v>
      </c>
      <c r="M28" s="63">
        <f>GEW!$E$12+($F28-GEW!$E$12)*SUM(Fasering!$D$5:$D$9)</f>
        <v>2603.4470063567137</v>
      </c>
      <c r="N28" s="63">
        <f>GEW!$E$12+($F28-GEW!$E$12)*SUM(Fasering!$D$5:$D$10)</f>
        <v>2775.3645991118233</v>
      </c>
      <c r="O28" s="76">
        <f>GEW!$E$12+($F28-GEW!$E$12)*SUM(Fasering!$D$5:$D$11)</f>
        <v>2947.6695354166668</v>
      </c>
      <c r="P28" s="125">
        <f t="shared" si="3"/>
        <v>0</v>
      </c>
      <c r="Q28" s="127">
        <f t="shared" si="4"/>
        <v>0</v>
      </c>
      <c r="R28" s="45">
        <f>$P28*SUM(Fasering!$D$5)</f>
        <v>0</v>
      </c>
      <c r="S28" s="45">
        <f>$P28*SUM(Fasering!$D$5:$D$6)</f>
        <v>0</v>
      </c>
      <c r="T28" s="45">
        <f>$P28*SUM(Fasering!$D$5:$D$7)</f>
        <v>0</v>
      </c>
      <c r="U28" s="45">
        <f>$P28*SUM(Fasering!$D$5:$D$8)</f>
        <v>0</v>
      </c>
      <c r="V28" s="45">
        <f>$P28*SUM(Fasering!$D$5:$D$9)</f>
        <v>0</v>
      </c>
      <c r="W28" s="45">
        <f>$P28*SUM(Fasering!$D$5:$D$10)</f>
        <v>0</v>
      </c>
      <c r="X28" s="75">
        <f>$P28*SUM(Fasering!$D$5:$D$11)</f>
        <v>0</v>
      </c>
      <c r="Y28" s="125">
        <f t="shared" si="5"/>
        <v>0</v>
      </c>
      <c r="Z28" s="127">
        <f t="shared" si="6"/>
        <v>0</v>
      </c>
      <c r="AA28" s="74">
        <f>$Y28*SUM(Fasering!$D$5)</f>
        <v>0</v>
      </c>
      <c r="AB28" s="45">
        <f>$Y28*SUM(Fasering!$D$5:$D$6)</f>
        <v>0</v>
      </c>
      <c r="AC28" s="45">
        <f>$Y28*SUM(Fasering!$D$5:$D$7)</f>
        <v>0</v>
      </c>
      <c r="AD28" s="45">
        <f>$Y28*SUM(Fasering!$D$5:$D$8)</f>
        <v>0</v>
      </c>
      <c r="AE28" s="45">
        <f>$Y28*SUM(Fasering!$D$5:$D$9)</f>
        <v>0</v>
      </c>
      <c r="AF28" s="45">
        <f>$Y28*SUM(Fasering!$D$5:$D$10)</f>
        <v>0</v>
      </c>
      <c r="AG28" s="75">
        <f>$Y28*SUM(Fasering!$D$5:$D$11)</f>
        <v>0</v>
      </c>
      <c r="AH28" s="5">
        <f>($AK$3+(I28+R28)*12*7.57%)*SUM(Fasering!$D$5)</f>
        <v>0</v>
      </c>
      <c r="AI28" s="9">
        <f>($AK$3+(J28+S28)*12*7.57%)*SUM(Fasering!$D$5:$D$6)</f>
        <v>523.46629328143547</v>
      </c>
      <c r="AJ28" s="9">
        <f>($AK$3+(K28+T28)*12*7.57%)*SUM(Fasering!$D$5:$D$7)</f>
        <v>887.50272545010296</v>
      </c>
      <c r="AK28" s="9">
        <f>($AK$3+(L28+U28)*12*7.57%)*SUM(Fasering!$D$5:$D$8)</f>
        <v>1297.980417119652</v>
      </c>
      <c r="AL28" s="9">
        <f>($AK$3+(M28+V28)*12*7.57%)*SUM(Fasering!$D$5:$D$9)</f>
        <v>1754.8993682900825</v>
      </c>
      <c r="AM28" s="9">
        <f>($AK$3+(N28+W28)*12*7.57%)*SUM(Fasering!$D$5:$D$10)</f>
        <v>2257.0759363049883</v>
      </c>
      <c r="AN28" s="86">
        <f>($AK$3+(O28+X28)*12*7.57%)*SUM(Fasering!$D$5:$D$11)</f>
        <v>2806.7730059725009</v>
      </c>
      <c r="AO28" s="5">
        <f>($AK$3+(I28+AA28)*12*7.57%)*SUM(Fasering!$D$5)</f>
        <v>0</v>
      </c>
      <c r="AP28" s="9">
        <f>($AK$3+(J28+AB28)*12*7.57%)*SUM(Fasering!$D$5:$D$6)</f>
        <v>523.46629328143547</v>
      </c>
      <c r="AQ28" s="9">
        <f>($AK$3+(K28+AC28)*12*7.57%)*SUM(Fasering!$D$5:$D$7)</f>
        <v>887.50272545010296</v>
      </c>
      <c r="AR28" s="9">
        <f>($AK$3+(L28+AD28)*12*7.57%)*SUM(Fasering!$D$5:$D$8)</f>
        <v>1297.980417119652</v>
      </c>
      <c r="AS28" s="9">
        <f>($AK$3+(M28+AE28)*12*7.57%)*SUM(Fasering!$D$5:$D$9)</f>
        <v>1754.8993682900825</v>
      </c>
      <c r="AT28" s="9">
        <f>($AK$3+(N28+AF28)*12*7.57%)*SUM(Fasering!$D$5:$D$10)</f>
        <v>2257.0759363049883</v>
      </c>
      <c r="AU28" s="86">
        <f>($AK$3+(O28+AG28)*12*7.57%)*SUM(Fasering!$D$5:$D$11)</f>
        <v>2806.7730059725009</v>
      </c>
    </row>
    <row r="29" spans="1:47" x14ac:dyDescent="0.3">
      <c r="A29" s="32">
        <f t="shared" si="7"/>
        <v>19</v>
      </c>
      <c r="B29" s="125">
        <v>26807.15</v>
      </c>
      <c r="C29" s="126"/>
      <c r="D29" s="125">
        <f t="shared" si="0"/>
        <v>35372.034424999998</v>
      </c>
      <c r="E29" s="127">
        <f t="shared" si="1"/>
        <v>876.84982920136133</v>
      </c>
      <c r="F29" s="125">
        <f t="shared" si="2"/>
        <v>2947.6695354166668</v>
      </c>
      <c r="G29" s="127">
        <f t="shared" si="8"/>
        <v>73.070819100113454</v>
      </c>
      <c r="H29" s="63">
        <f>'L4'!$H$10</f>
        <v>1674.41</v>
      </c>
      <c r="I29" s="63">
        <f>GEW!$E$12+($F29-GEW!$E$12)*SUM(Fasering!$D$5)</f>
        <v>1786.2247433333332</v>
      </c>
      <c r="J29" s="63">
        <f>GEW!$E$12+($F29-GEW!$E$12)*SUM(Fasering!$D$5:$D$6)</f>
        <v>2086.5321974421827</v>
      </c>
      <c r="K29" s="63">
        <f>GEW!$E$12+($F29-GEW!$E$12)*SUM(Fasering!$D$5:$D$7)</f>
        <v>2258.8371337470262</v>
      </c>
      <c r="L29" s="63">
        <f>GEW!$E$12+($F29-GEW!$E$12)*SUM(Fasering!$D$5:$D$8)</f>
        <v>2431.1420700518702</v>
      </c>
      <c r="M29" s="63">
        <f>GEW!$E$12+($F29-GEW!$E$12)*SUM(Fasering!$D$5:$D$9)</f>
        <v>2603.4470063567137</v>
      </c>
      <c r="N29" s="63">
        <f>GEW!$E$12+($F29-GEW!$E$12)*SUM(Fasering!$D$5:$D$10)</f>
        <v>2775.3645991118233</v>
      </c>
      <c r="O29" s="76">
        <f>GEW!$E$12+($F29-GEW!$E$12)*SUM(Fasering!$D$5:$D$11)</f>
        <v>2947.6695354166668</v>
      </c>
      <c r="P29" s="125">
        <f t="shared" si="3"/>
        <v>0</v>
      </c>
      <c r="Q29" s="127">
        <f t="shared" si="4"/>
        <v>0</v>
      </c>
      <c r="R29" s="45">
        <f>$P29*SUM(Fasering!$D$5)</f>
        <v>0</v>
      </c>
      <c r="S29" s="45">
        <f>$P29*SUM(Fasering!$D$5:$D$6)</f>
        <v>0</v>
      </c>
      <c r="T29" s="45">
        <f>$P29*SUM(Fasering!$D$5:$D$7)</f>
        <v>0</v>
      </c>
      <c r="U29" s="45">
        <f>$P29*SUM(Fasering!$D$5:$D$8)</f>
        <v>0</v>
      </c>
      <c r="V29" s="45">
        <f>$P29*SUM(Fasering!$D$5:$D$9)</f>
        <v>0</v>
      </c>
      <c r="W29" s="45">
        <f>$P29*SUM(Fasering!$D$5:$D$10)</f>
        <v>0</v>
      </c>
      <c r="X29" s="75">
        <f>$P29*SUM(Fasering!$D$5:$D$11)</f>
        <v>0</v>
      </c>
      <c r="Y29" s="125">
        <f t="shared" si="5"/>
        <v>0</v>
      </c>
      <c r="Z29" s="127">
        <f t="shared" si="6"/>
        <v>0</v>
      </c>
      <c r="AA29" s="74">
        <f>$Y29*SUM(Fasering!$D$5)</f>
        <v>0</v>
      </c>
      <c r="AB29" s="45">
        <f>$Y29*SUM(Fasering!$D$5:$D$6)</f>
        <v>0</v>
      </c>
      <c r="AC29" s="45">
        <f>$Y29*SUM(Fasering!$D$5:$D$7)</f>
        <v>0</v>
      </c>
      <c r="AD29" s="45">
        <f>$Y29*SUM(Fasering!$D$5:$D$8)</f>
        <v>0</v>
      </c>
      <c r="AE29" s="45">
        <f>$Y29*SUM(Fasering!$D$5:$D$9)</f>
        <v>0</v>
      </c>
      <c r="AF29" s="45">
        <f>$Y29*SUM(Fasering!$D$5:$D$10)</f>
        <v>0</v>
      </c>
      <c r="AG29" s="75">
        <f>$Y29*SUM(Fasering!$D$5:$D$11)</f>
        <v>0</v>
      </c>
      <c r="AH29" s="5">
        <f>($AK$3+(I29+R29)*12*7.57%)*SUM(Fasering!$D$5)</f>
        <v>0</v>
      </c>
      <c r="AI29" s="9">
        <f>($AK$3+(J29+S29)*12*7.57%)*SUM(Fasering!$D$5:$D$6)</f>
        <v>523.46629328143547</v>
      </c>
      <c r="AJ29" s="9">
        <f>($AK$3+(K29+T29)*12*7.57%)*SUM(Fasering!$D$5:$D$7)</f>
        <v>887.50272545010296</v>
      </c>
      <c r="AK29" s="9">
        <f>($AK$3+(L29+U29)*12*7.57%)*SUM(Fasering!$D$5:$D$8)</f>
        <v>1297.980417119652</v>
      </c>
      <c r="AL29" s="9">
        <f>($AK$3+(M29+V29)*12*7.57%)*SUM(Fasering!$D$5:$D$9)</f>
        <v>1754.8993682900825</v>
      </c>
      <c r="AM29" s="9">
        <f>($AK$3+(N29+W29)*12*7.57%)*SUM(Fasering!$D$5:$D$10)</f>
        <v>2257.0759363049883</v>
      </c>
      <c r="AN29" s="86">
        <f>($AK$3+(O29+X29)*12*7.57%)*SUM(Fasering!$D$5:$D$11)</f>
        <v>2806.7730059725009</v>
      </c>
      <c r="AO29" s="5">
        <f>($AK$3+(I29+AA29)*12*7.57%)*SUM(Fasering!$D$5)</f>
        <v>0</v>
      </c>
      <c r="AP29" s="9">
        <f>($AK$3+(J29+AB29)*12*7.57%)*SUM(Fasering!$D$5:$D$6)</f>
        <v>523.46629328143547</v>
      </c>
      <c r="AQ29" s="9">
        <f>($AK$3+(K29+AC29)*12*7.57%)*SUM(Fasering!$D$5:$D$7)</f>
        <v>887.50272545010296</v>
      </c>
      <c r="AR29" s="9">
        <f>($AK$3+(L29+AD29)*12*7.57%)*SUM(Fasering!$D$5:$D$8)</f>
        <v>1297.980417119652</v>
      </c>
      <c r="AS29" s="9">
        <f>($AK$3+(M29+AE29)*12*7.57%)*SUM(Fasering!$D$5:$D$9)</f>
        <v>1754.8993682900825</v>
      </c>
      <c r="AT29" s="9">
        <f>($AK$3+(N29+AF29)*12*7.57%)*SUM(Fasering!$D$5:$D$10)</f>
        <v>2257.0759363049883</v>
      </c>
      <c r="AU29" s="86">
        <f>($AK$3+(O29+AG29)*12*7.57%)*SUM(Fasering!$D$5:$D$11)</f>
        <v>2806.7730059725009</v>
      </c>
    </row>
    <row r="30" spans="1:47" x14ac:dyDescent="0.3">
      <c r="A30" s="32">
        <f t="shared" si="7"/>
        <v>20</v>
      </c>
      <c r="B30" s="125">
        <v>27803.37</v>
      </c>
      <c r="C30" s="126"/>
      <c r="D30" s="125">
        <f t="shared" si="0"/>
        <v>36686.546714999997</v>
      </c>
      <c r="E30" s="127">
        <f t="shared" si="1"/>
        <v>909.43573769394561</v>
      </c>
      <c r="F30" s="125">
        <f t="shared" si="2"/>
        <v>3057.2122262499993</v>
      </c>
      <c r="G30" s="127">
        <f t="shared" si="8"/>
        <v>75.786311474495463</v>
      </c>
      <c r="H30" s="63">
        <f>'L4'!$H$10</f>
        <v>1674.41</v>
      </c>
      <c r="I30" s="63">
        <f>GEW!$E$12+($F30-GEW!$E$12)*SUM(Fasering!$D$5)</f>
        <v>1786.2247433333332</v>
      </c>
      <c r="J30" s="63">
        <f>GEW!$E$12+($F30-GEW!$E$12)*SUM(Fasering!$D$5:$D$6)</f>
        <v>2114.8559600735366</v>
      </c>
      <c r="K30" s="63">
        <f>GEW!$E$12+($F30-GEW!$E$12)*SUM(Fasering!$D$5:$D$7)</f>
        <v>2303.4119885485406</v>
      </c>
      <c r="L30" s="63">
        <f>GEW!$E$12+($F30-GEW!$E$12)*SUM(Fasering!$D$5:$D$8)</f>
        <v>2491.9680170235442</v>
      </c>
      <c r="M30" s="63">
        <f>GEW!$E$12+($F30-GEW!$E$12)*SUM(Fasering!$D$5:$D$9)</f>
        <v>2680.5240454985478</v>
      </c>
      <c r="N30" s="63">
        <f>GEW!$E$12+($F30-GEW!$E$12)*SUM(Fasering!$D$5:$D$10)</f>
        <v>2868.6561977749957</v>
      </c>
      <c r="O30" s="76">
        <f>GEW!$E$12+($F30-GEW!$E$12)*SUM(Fasering!$D$5:$D$11)</f>
        <v>3057.2122262499993</v>
      </c>
      <c r="P30" s="125">
        <f t="shared" si="3"/>
        <v>0</v>
      </c>
      <c r="Q30" s="127">
        <f t="shared" si="4"/>
        <v>0</v>
      </c>
      <c r="R30" s="45">
        <f>$P30*SUM(Fasering!$D$5)</f>
        <v>0</v>
      </c>
      <c r="S30" s="45">
        <f>$P30*SUM(Fasering!$D$5:$D$6)</f>
        <v>0</v>
      </c>
      <c r="T30" s="45">
        <f>$P30*SUM(Fasering!$D$5:$D$7)</f>
        <v>0</v>
      </c>
      <c r="U30" s="45">
        <f>$P30*SUM(Fasering!$D$5:$D$8)</f>
        <v>0</v>
      </c>
      <c r="V30" s="45">
        <f>$P30*SUM(Fasering!$D$5:$D$9)</f>
        <v>0</v>
      </c>
      <c r="W30" s="45">
        <f>$P30*SUM(Fasering!$D$5:$D$10)</f>
        <v>0</v>
      </c>
      <c r="X30" s="75">
        <f>$P30*SUM(Fasering!$D$5:$D$11)</f>
        <v>0</v>
      </c>
      <c r="Y30" s="125">
        <f t="shared" si="5"/>
        <v>0</v>
      </c>
      <c r="Z30" s="127">
        <f t="shared" si="6"/>
        <v>0</v>
      </c>
      <c r="AA30" s="74">
        <f>$Y30*SUM(Fasering!$D$5)</f>
        <v>0</v>
      </c>
      <c r="AB30" s="45">
        <f>$Y30*SUM(Fasering!$D$5:$D$6)</f>
        <v>0</v>
      </c>
      <c r="AC30" s="45">
        <f>$Y30*SUM(Fasering!$D$5:$D$7)</f>
        <v>0</v>
      </c>
      <c r="AD30" s="45">
        <f>$Y30*SUM(Fasering!$D$5:$D$8)</f>
        <v>0</v>
      </c>
      <c r="AE30" s="45">
        <f>$Y30*SUM(Fasering!$D$5:$D$9)</f>
        <v>0</v>
      </c>
      <c r="AF30" s="45">
        <f>$Y30*SUM(Fasering!$D$5:$D$10)</f>
        <v>0</v>
      </c>
      <c r="AG30" s="75">
        <f>$Y30*SUM(Fasering!$D$5:$D$11)</f>
        <v>0</v>
      </c>
      <c r="AH30" s="5">
        <f>($AK$3+(I30+R30)*12*7.57%)*SUM(Fasering!$D$5)</f>
        <v>0</v>
      </c>
      <c r="AI30" s="9">
        <f>($AK$3+(J30+S30)*12*7.57%)*SUM(Fasering!$D$5:$D$6)</f>
        <v>530.11895764034682</v>
      </c>
      <c r="AJ30" s="9">
        <f>($AK$3+(K30+T30)*12*7.57%)*SUM(Fasering!$D$5:$D$7)</f>
        <v>903.97955295273812</v>
      </c>
      <c r="AK30" s="9">
        <f>($AK$3+(L30+U30)*12*7.57%)*SUM(Fasering!$D$5:$D$8)</f>
        <v>1328.661556151962</v>
      </c>
      <c r="AL30" s="9">
        <f>($AK$3+(M30+V30)*12*7.57%)*SUM(Fasering!$D$5:$D$9)</f>
        <v>1804.1649672380192</v>
      </c>
      <c r="AM30" s="9">
        <f>($AK$3+(N30+W30)*12*7.57%)*SUM(Fasering!$D$5:$D$10)</f>
        <v>2329.2496065962159</v>
      </c>
      <c r="AN30" s="86">
        <f>($AK$3+(O30+X30)*12*7.57%)*SUM(Fasering!$D$5:$D$11)</f>
        <v>2906.2815863254996</v>
      </c>
      <c r="AO30" s="5">
        <f>($AK$3+(I30+AA30)*12*7.57%)*SUM(Fasering!$D$5)</f>
        <v>0</v>
      </c>
      <c r="AP30" s="9">
        <f>($AK$3+(J30+AB30)*12*7.57%)*SUM(Fasering!$D$5:$D$6)</f>
        <v>530.11895764034682</v>
      </c>
      <c r="AQ30" s="9">
        <f>($AK$3+(K30+AC30)*12*7.57%)*SUM(Fasering!$D$5:$D$7)</f>
        <v>903.97955295273812</v>
      </c>
      <c r="AR30" s="9">
        <f>($AK$3+(L30+AD30)*12*7.57%)*SUM(Fasering!$D$5:$D$8)</f>
        <v>1328.661556151962</v>
      </c>
      <c r="AS30" s="9">
        <f>($AK$3+(M30+AE30)*12*7.57%)*SUM(Fasering!$D$5:$D$9)</f>
        <v>1804.1649672380192</v>
      </c>
      <c r="AT30" s="9">
        <f>($AK$3+(N30+AF30)*12*7.57%)*SUM(Fasering!$D$5:$D$10)</f>
        <v>2329.2496065962159</v>
      </c>
      <c r="AU30" s="86">
        <f>($AK$3+(O30+AG30)*12*7.57%)*SUM(Fasering!$D$5:$D$11)</f>
        <v>2906.2815863254996</v>
      </c>
    </row>
    <row r="31" spans="1:47" x14ac:dyDescent="0.3">
      <c r="A31" s="32">
        <f t="shared" si="7"/>
        <v>21</v>
      </c>
      <c r="B31" s="125">
        <v>27803.37</v>
      </c>
      <c r="C31" s="126"/>
      <c r="D31" s="125">
        <f t="shared" si="0"/>
        <v>36686.546714999997</v>
      </c>
      <c r="E31" s="127">
        <f t="shared" si="1"/>
        <v>909.43573769394561</v>
      </c>
      <c r="F31" s="125">
        <f t="shared" si="2"/>
        <v>3057.2122262499993</v>
      </c>
      <c r="G31" s="127">
        <f t="shared" si="8"/>
        <v>75.786311474495463</v>
      </c>
      <c r="H31" s="63">
        <f>'L4'!$H$10</f>
        <v>1674.41</v>
      </c>
      <c r="I31" s="63">
        <f>GEW!$E$12+($F31-GEW!$E$12)*SUM(Fasering!$D$5)</f>
        <v>1786.2247433333332</v>
      </c>
      <c r="J31" s="63">
        <f>GEW!$E$12+($F31-GEW!$E$12)*SUM(Fasering!$D$5:$D$6)</f>
        <v>2114.8559600735366</v>
      </c>
      <c r="K31" s="63">
        <f>GEW!$E$12+($F31-GEW!$E$12)*SUM(Fasering!$D$5:$D$7)</f>
        <v>2303.4119885485406</v>
      </c>
      <c r="L31" s="63">
        <f>GEW!$E$12+($F31-GEW!$E$12)*SUM(Fasering!$D$5:$D$8)</f>
        <v>2491.9680170235442</v>
      </c>
      <c r="M31" s="63">
        <f>GEW!$E$12+($F31-GEW!$E$12)*SUM(Fasering!$D$5:$D$9)</f>
        <v>2680.5240454985478</v>
      </c>
      <c r="N31" s="63">
        <f>GEW!$E$12+($F31-GEW!$E$12)*SUM(Fasering!$D$5:$D$10)</f>
        <v>2868.6561977749957</v>
      </c>
      <c r="O31" s="76">
        <f>GEW!$E$12+($F31-GEW!$E$12)*SUM(Fasering!$D$5:$D$11)</f>
        <v>3057.2122262499993</v>
      </c>
      <c r="P31" s="125">
        <f t="shared" si="3"/>
        <v>0</v>
      </c>
      <c r="Q31" s="127">
        <f t="shared" si="4"/>
        <v>0</v>
      </c>
      <c r="R31" s="45">
        <f>$P31*SUM(Fasering!$D$5)</f>
        <v>0</v>
      </c>
      <c r="S31" s="45">
        <f>$P31*SUM(Fasering!$D$5:$D$6)</f>
        <v>0</v>
      </c>
      <c r="T31" s="45">
        <f>$P31*SUM(Fasering!$D$5:$D$7)</f>
        <v>0</v>
      </c>
      <c r="U31" s="45">
        <f>$P31*SUM(Fasering!$D$5:$D$8)</f>
        <v>0</v>
      </c>
      <c r="V31" s="45">
        <f>$P31*SUM(Fasering!$D$5:$D$9)</f>
        <v>0</v>
      </c>
      <c r="W31" s="45">
        <f>$P31*SUM(Fasering!$D$5:$D$10)</f>
        <v>0</v>
      </c>
      <c r="X31" s="75">
        <f>$P31*SUM(Fasering!$D$5:$D$11)</f>
        <v>0</v>
      </c>
      <c r="Y31" s="125">
        <f t="shared" si="5"/>
        <v>0</v>
      </c>
      <c r="Z31" s="127">
        <f t="shared" si="6"/>
        <v>0</v>
      </c>
      <c r="AA31" s="74">
        <f>$Y31*SUM(Fasering!$D$5)</f>
        <v>0</v>
      </c>
      <c r="AB31" s="45">
        <f>$Y31*SUM(Fasering!$D$5:$D$6)</f>
        <v>0</v>
      </c>
      <c r="AC31" s="45">
        <f>$Y31*SUM(Fasering!$D$5:$D$7)</f>
        <v>0</v>
      </c>
      <c r="AD31" s="45">
        <f>$Y31*SUM(Fasering!$D$5:$D$8)</f>
        <v>0</v>
      </c>
      <c r="AE31" s="45">
        <f>$Y31*SUM(Fasering!$D$5:$D$9)</f>
        <v>0</v>
      </c>
      <c r="AF31" s="45">
        <f>$Y31*SUM(Fasering!$D$5:$D$10)</f>
        <v>0</v>
      </c>
      <c r="AG31" s="75">
        <f>$Y31*SUM(Fasering!$D$5:$D$11)</f>
        <v>0</v>
      </c>
      <c r="AH31" s="5">
        <f>($AK$3+(I31+R31)*12*7.57%)*SUM(Fasering!$D$5)</f>
        <v>0</v>
      </c>
      <c r="AI31" s="9">
        <f>($AK$3+(J31+S31)*12*7.57%)*SUM(Fasering!$D$5:$D$6)</f>
        <v>530.11895764034682</v>
      </c>
      <c r="AJ31" s="9">
        <f>($AK$3+(K31+T31)*12*7.57%)*SUM(Fasering!$D$5:$D$7)</f>
        <v>903.97955295273812</v>
      </c>
      <c r="AK31" s="9">
        <f>($AK$3+(L31+U31)*12*7.57%)*SUM(Fasering!$D$5:$D$8)</f>
        <v>1328.661556151962</v>
      </c>
      <c r="AL31" s="9">
        <f>($AK$3+(M31+V31)*12*7.57%)*SUM(Fasering!$D$5:$D$9)</f>
        <v>1804.1649672380192</v>
      </c>
      <c r="AM31" s="9">
        <f>($AK$3+(N31+W31)*12*7.57%)*SUM(Fasering!$D$5:$D$10)</f>
        <v>2329.2496065962159</v>
      </c>
      <c r="AN31" s="86">
        <f>($AK$3+(O31+X31)*12*7.57%)*SUM(Fasering!$D$5:$D$11)</f>
        <v>2906.2815863254996</v>
      </c>
      <c r="AO31" s="5">
        <f>($AK$3+(I31+AA31)*12*7.57%)*SUM(Fasering!$D$5)</f>
        <v>0</v>
      </c>
      <c r="AP31" s="9">
        <f>($AK$3+(J31+AB31)*12*7.57%)*SUM(Fasering!$D$5:$D$6)</f>
        <v>530.11895764034682</v>
      </c>
      <c r="AQ31" s="9">
        <f>($AK$3+(K31+AC31)*12*7.57%)*SUM(Fasering!$D$5:$D$7)</f>
        <v>903.97955295273812</v>
      </c>
      <c r="AR31" s="9">
        <f>($AK$3+(L31+AD31)*12*7.57%)*SUM(Fasering!$D$5:$D$8)</f>
        <v>1328.661556151962</v>
      </c>
      <c r="AS31" s="9">
        <f>($AK$3+(M31+AE31)*12*7.57%)*SUM(Fasering!$D$5:$D$9)</f>
        <v>1804.1649672380192</v>
      </c>
      <c r="AT31" s="9">
        <f>($AK$3+(N31+AF31)*12*7.57%)*SUM(Fasering!$D$5:$D$10)</f>
        <v>2329.2496065962159</v>
      </c>
      <c r="AU31" s="86">
        <f>($AK$3+(O31+AG31)*12*7.57%)*SUM(Fasering!$D$5:$D$11)</f>
        <v>2906.2815863254996</v>
      </c>
    </row>
    <row r="32" spans="1:47" x14ac:dyDescent="0.3">
      <c r="A32" s="32">
        <f t="shared" si="7"/>
        <v>22</v>
      </c>
      <c r="B32" s="125">
        <v>28799.59</v>
      </c>
      <c r="C32" s="126"/>
      <c r="D32" s="125">
        <f t="shared" si="0"/>
        <v>38001.059004999996</v>
      </c>
      <c r="E32" s="127">
        <f t="shared" si="1"/>
        <v>942.02164618652989</v>
      </c>
      <c r="F32" s="125">
        <f t="shared" si="2"/>
        <v>3166.7549170833331</v>
      </c>
      <c r="G32" s="127">
        <f t="shared" si="8"/>
        <v>78.501803848877486</v>
      </c>
      <c r="H32" s="63">
        <f>'L4'!$H$10</f>
        <v>1674.41</v>
      </c>
      <c r="I32" s="63">
        <f>GEW!$E$12+($F32-GEW!$E$12)*SUM(Fasering!$D$5)</f>
        <v>1786.2247433333332</v>
      </c>
      <c r="J32" s="63">
        <f>GEW!$E$12+($F32-GEW!$E$12)*SUM(Fasering!$D$5:$D$6)</f>
        <v>2143.1797227048914</v>
      </c>
      <c r="K32" s="63">
        <f>GEW!$E$12+($F32-GEW!$E$12)*SUM(Fasering!$D$5:$D$7)</f>
        <v>2347.9868433500551</v>
      </c>
      <c r="L32" s="63">
        <f>GEW!$E$12+($F32-GEW!$E$12)*SUM(Fasering!$D$5:$D$8)</f>
        <v>2552.7939639952192</v>
      </c>
      <c r="M32" s="63">
        <f>GEW!$E$12+($F32-GEW!$E$12)*SUM(Fasering!$D$5:$D$9)</f>
        <v>2757.6010846403829</v>
      </c>
      <c r="N32" s="63">
        <f>GEW!$E$12+($F32-GEW!$E$12)*SUM(Fasering!$D$5:$D$10)</f>
        <v>2961.9477964381695</v>
      </c>
      <c r="O32" s="76">
        <f>GEW!$E$12+($F32-GEW!$E$12)*SUM(Fasering!$D$5:$D$11)</f>
        <v>3166.7549170833331</v>
      </c>
      <c r="P32" s="125">
        <f t="shared" si="3"/>
        <v>0</v>
      </c>
      <c r="Q32" s="127">
        <f t="shared" si="4"/>
        <v>0</v>
      </c>
      <c r="R32" s="45">
        <f>$P32*SUM(Fasering!$D$5)</f>
        <v>0</v>
      </c>
      <c r="S32" s="45">
        <f>$P32*SUM(Fasering!$D$5:$D$6)</f>
        <v>0</v>
      </c>
      <c r="T32" s="45">
        <f>$P32*SUM(Fasering!$D$5:$D$7)</f>
        <v>0</v>
      </c>
      <c r="U32" s="45">
        <f>$P32*SUM(Fasering!$D$5:$D$8)</f>
        <v>0</v>
      </c>
      <c r="V32" s="45">
        <f>$P32*SUM(Fasering!$D$5:$D$9)</f>
        <v>0</v>
      </c>
      <c r="W32" s="45">
        <f>$P32*SUM(Fasering!$D$5:$D$10)</f>
        <v>0</v>
      </c>
      <c r="X32" s="75">
        <f>$P32*SUM(Fasering!$D$5:$D$11)</f>
        <v>0</v>
      </c>
      <c r="Y32" s="125">
        <f t="shared" si="5"/>
        <v>0</v>
      </c>
      <c r="Z32" s="127">
        <f t="shared" si="6"/>
        <v>0</v>
      </c>
      <c r="AA32" s="74">
        <f>$Y32*SUM(Fasering!$D$5)</f>
        <v>0</v>
      </c>
      <c r="AB32" s="45">
        <f>$Y32*SUM(Fasering!$D$5:$D$6)</f>
        <v>0</v>
      </c>
      <c r="AC32" s="45">
        <f>$Y32*SUM(Fasering!$D$5:$D$7)</f>
        <v>0</v>
      </c>
      <c r="AD32" s="45">
        <f>$Y32*SUM(Fasering!$D$5:$D$8)</f>
        <v>0</v>
      </c>
      <c r="AE32" s="45">
        <f>$Y32*SUM(Fasering!$D$5:$D$9)</f>
        <v>0</v>
      </c>
      <c r="AF32" s="45">
        <f>$Y32*SUM(Fasering!$D$5:$D$10)</f>
        <v>0</v>
      </c>
      <c r="AG32" s="75">
        <f>$Y32*SUM(Fasering!$D$5:$D$11)</f>
        <v>0</v>
      </c>
      <c r="AH32" s="5">
        <f>($AK$3+(I32+R32)*12*7.57%)*SUM(Fasering!$D$5)</f>
        <v>0</v>
      </c>
      <c r="AI32" s="9">
        <f>($AK$3+(J32+S32)*12*7.57%)*SUM(Fasering!$D$5:$D$6)</f>
        <v>536.77162199925863</v>
      </c>
      <c r="AJ32" s="9">
        <f>($AK$3+(K32+T32)*12*7.57%)*SUM(Fasering!$D$5:$D$7)</f>
        <v>920.45638045537316</v>
      </c>
      <c r="AK32" s="9">
        <f>($AK$3+(L32+U32)*12*7.57%)*SUM(Fasering!$D$5:$D$8)</f>
        <v>1359.3426951842723</v>
      </c>
      <c r="AL32" s="9">
        <f>($AK$3+(M32+V32)*12*7.57%)*SUM(Fasering!$D$5:$D$9)</f>
        <v>1853.4305661859564</v>
      </c>
      <c r="AM32" s="9">
        <f>($AK$3+(N32+W32)*12*7.57%)*SUM(Fasering!$D$5:$D$10)</f>
        <v>2401.4232768874454</v>
      </c>
      <c r="AN32" s="86">
        <f>($AK$3+(O32+X32)*12*7.57%)*SUM(Fasering!$D$5:$D$11)</f>
        <v>3005.7901666785001</v>
      </c>
      <c r="AO32" s="5">
        <f>($AK$3+(I32+AA32)*12*7.57%)*SUM(Fasering!$D$5)</f>
        <v>0</v>
      </c>
      <c r="AP32" s="9">
        <f>($AK$3+(J32+AB32)*12*7.57%)*SUM(Fasering!$D$5:$D$6)</f>
        <v>536.77162199925863</v>
      </c>
      <c r="AQ32" s="9">
        <f>($AK$3+(K32+AC32)*12*7.57%)*SUM(Fasering!$D$5:$D$7)</f>
        <v>920.45638045537316</v>
      </c>
      <c r="AR32" s="9">
        <f>($AK$3+(L32+AD32)*12*7.57%)*SUM(Fasering!$D$5:$D$8)</f>
        <v>1359.3426951842723</v>
      </c>
      <c r="AS32" s="9">
        <f>($AK$3+(M32+AE32)*12*7.57%)*SUM(Fasering!$D$5:$D$9)</f>
        <v>1853.4305661859564</v>
      </c>
      <c r="AT32" s="9">
        <f>($AK$3+(N32+AF32)*12*7.57%)*SUM(Fasering!$D$5:$D$10)</f>
        <v>2401.4232768874454</v>
      </c>
      <c r="AU32" s="86">
        <f>($AK$3+(O32+AG32)*12*7.57%)*SUM(Fasering!$D$5:$D$11)</f>
        <v>3005.7901666785001</v>
      </c>
    </row>
    <row r="33" spans="1:47" x14ac:dyDescent="0.3">
      <c r="A33" s="32">
        <f t="shared" si="7"/>
        <v>23</v>
      </c>
      <c r="B33" s="125">
        <v>29795.82</v>
      </c>
      <c r="C33" s="126"/>
      <c r="D33" s="125">
        <f t="shared" si="0"/>
        <v>39315.584489999994</v>
      </c>
      <c r="E33" s="127">
        <f t="shared" si="1"/>
        <v>974.60788177461995</v>
      </c>
      <c r="F33" s="125">
        <f t="shared" si="2"/>
        <v>3276.2987075000001</v>
      </c>
      <c r="G33" s="127">
        <f t="shared" si="8"/>
        <v>81.217323481218344</v>
      </c>
      <c r="H33" s="63">
        <f>'L4'!$H$10</f>
        <v>1674.41</v>
      </c>
      <c r="I33" s="63">
        <f>GEW!$E$12+($F33-GEW!$E$12)*SUM(Fasering!$D$5)</f>
        <v>1786.2247433333332</v>
      </c>
      <c r="J33" s="63">
        <f>GEW!$E$12+($F33-GEW!$E$12)*SUM(Fasering!$D$5:$D$6)</f>
        <v>2171.5037696485729</v>
      </c>
      <c r="K33" s="63">
        <f>GEW!$E$12+($F33-GEW!$E$12)*SUM(Fasering!$D$5:$D$7)</f>
        <v>2392.5621455914406</v>
      </c>
      <c r="L33" s="63">
        <f>GEW!$E$12+($F33-GEW!$E$12)*SUM(Fasering!$D$5:$D$8)</f>
        <v>2613.6205215343084</v>
      </c>
      <c r="M33" s="63">
        <f>GEW!$E$12+($F33-GEW!$E$12)*SUM(Fasering!$D$5:$D$9)</f>
        <v>2834.6788974771762</v>
      </c>
      <c r="N33" s="63">
        <f>GEW!$E$12+($F33-GEW!$E$12)*SUM(Fasering!$D$5:$D$10)</f>
        <v>3055.2403315571328</v>
      </c>
      <c r="O33" s="76">
        <f>GEW!$E$12+($F33-GEW!$E$12)*SUM(Fasering!$D$5:$D$11)</f>
        <v>3276.2987075000001</v>
      </c>
      <c r="P33" s="125">
        <f t="shared" si="3"/>
        <v>0</v>
      </c>
      <c r="Q33" s="127">
        <f t="shared" si="4"/>
        <v>0</v>
      </c>
      <c r="R33" s="45">
        <f>$P33*SUM(Fasering!$D$5)</f>
        <v>0</v>
      </c>
      <c r="S33" s="45">
        <f>$P33*SUM(Fasering!$D$5:$D$6)</f>
        <v>0</v>
      </c>
      <c r="T33" s="45">
        <f>$P33*SUM(Fasering!$D$5:$D$7)</f>
        <v>0</v>
      </c>
      <c r="U33" s="45">
        <f>$P33*SUM(Fasering!$D$5:$D$8)</f>
        <v>0</v>
      </c>
      <c r="V33" s="45">
        <f>$P33*SUM(Fasering!$D$5:$D$9)</f>
        <v>0</v>
      </c>
      <c r="W33" s="45">
        <f>$P33*SUM(Fasering!$D$5:$D$10)</f>
        <v>0</v>
      </c>
      <c r="X33" s="75">
        <f>$P33*SUM(Fasering!$D$5:$D$11)</f>
        <v>0</v>
      </c>
      <c r="Y33" s="125">
        <f t="shared" si="5"/>
        <v>0</v>
      </c>
      <c r="Z33" s="127">
        <f t="shared" si="6"/>
        <v>0</v>
      </c>
      <c r="AA33" s="74">
        <f>$Y33*SUM(Fasering!$D$5)</f>
        <v>0</v>
      </c>
      <c r="AB33" s="45">
        <f>$Y33*SUM(Fasering!$D$5:$D$6)</f>
        <v>0</v>
      </c>
      <c r="AC33" s="45">
        <f>$Y33*SUM(Fasering!$D$5:$D$7)</f>
        <v>0</v>
      </c>
      <c r="AD33" s="45">
        <f>$Y33*SUM(Fasering!$D$5:$D$8)</f>
        <v>0</v>
      </c>
      <c r="AE33" s="45">
        <f>$Y33*SUM(Fasering!$D$5:$D$9)</f>
        <v>0</v>
      </c>
      <c r="AF33" s="45">
        <f>$Y33*SUM(Fasering!$D$5:$D$10)</f>
        <v>0</v>
      </c>
      <c r="AG33" s="75">
        <f>$Y33*SUM(Fasering!$D$5:$D$11)</f>
        <v>0</v>
      </c>
      <c r="AH33" s="5">
        <f>($AK$3+(I33+R33)*12*7.57%)*SUM(Fasering!$D$5)</f>
        <v>0</v>
      </c>
      <c r="AI33" s="9">
        <f>($AK$3+(J33+S33)*12*7.57%)*SUM(Fasering!$D$5:$D$6)</f>
        <v>543.42435313723888</v>
      </c>
      <c r="AJ33" s="9">
        <f>($AK$3+(K33+T33)*12*7.57%)*SUM(Fasering!$D$5:$D$7)</f>
        <v>936.93337335147089</v>
      </c>
      <c r="AK33" s="9">
        <f>($AK$3+(L33+U33)*12*7.57%)*SUM(Fasering!$D$5:$D$8)</f>
        <v>1390.0241421921207</v>
      </c>
      <c r="AL33" s="9">
        <f>($AK$3+(M33+V33)*12*7.57%)*SUM(Fasering!$D$5:$D$9)</f>
        <v>1902.6966596591885</v>
      </c>
      <c r="AM33" s="9">
        <f>($AK$3+(N33+W33)*12*7.57%)*SUM(Fasering!$D$5:$D$10)</f>
        <v>2473.5976716538944</v>
      </c>
      <c r="AN33" s="86">
        <f>($AK$3+(O33+X33)*12*7.57%)*SUM(Fasering!$D$5:$D$11)</f>
        <v>3105.2997458930004</v>
      </c>
      <c r="AO33" s="5">
        <f>($AK$3+(I33+AA33)*12*7.57%)*SUM(Fasering!$D$5)</f>
        <v>0</v>
      </c>
      <c r="AP33" s="9">
        <f>($AK$3+(J33+AB33)*12*7.57%)*SUM(Fasering!$D$5:$D$6)</f>
        <v>543.42435313723888</v>
      </c>
      <c r="AQ33" s="9">
        <f>($AK$3+(K33+AC33)*12*7.57%)*SUM(Fasering!$D$5:$D$7)</f>
        <v>936.93337335147089</v>
      </c>
      <c r="AR33" s="9">
        <f>($AK$3+(L33+AD33)*12*7.57%)*SUM(Fasering!$D$5:$D$8)</f>
        <v>1390.0241421921207</v>
      </c>
      <c r="AS33" s="9">
        <f>($AK$3+(M33+AE33)*12*7.57%)*SUM(Fasering!$D$5:$D$9)</f>
        <v>1902.6966596591885</v>
      </c>
      <c r="AT33" s="9">
        <f>($AK$3+(N33+AF33)*12*7.57%)*SUM(Fasering!$D$5:$D$10)</f>
        <v>2473.5976716538944</v>
      </c>
      <c r="AU33" s="86">
        <f>($AK$3+(O33+AG33)*12*7.57%)*SUM(Fasering!$D$5:$D$11)</f>
        <v>3105.2997458930004</v>
      </c>
    </row>
    <row r="34" spans="1:47" x14ac:dyDescent="0.3">
      <c r="A34" s="32">
        <f t="shared" si="7"/>
        <v>24</v>
      </c>
      <c r="B34" s="125">
        <v>30792.04</v>
      </c>
      <c r="C34" s="126"/>
      <c r="D34" s="125">
        <f t="shared" si="0"/>
        <v>40630.09678</v>
      </c>
      <c r="E34" s="127">
        <f t="shared" si="1"/>
        <v>1007.1937902672045</v>
      </c>
      <c r="F34" s="125">
        <f t="shared" si="2"/>
        <v>3385.8413983333335</v>
      </c>
      <c r="G34" s="127">
        <f t="shared" si="8"/>
        <v>83.932815855600367</v>
      </c>
      <c r="H34" s="63">
        <f>'L4'!$H$10</f>
        <v>1674.41</v>
      </c>
      <c r="I34" s="63">
        <f>GEW!$E$12+($F34-GEW!$E$12)*SUM(Fasering!$D$5)</f>
        <v>1786.2247433333332</v>
      </c>
      <c r="J34" s="63">
        <f>GEW!$E$12+($F34-GEW!$E$12)*SUM(Fasering!$D$5:$D$6)</f>
        <v>2199.8275322799273</v>
      </c>
      <c r="K34" s="63">
        <f>GEW!$E$12+($F34-GEW!$E$12)*SUM(Fasering!$D$5:$D$7)</f>
        <v>2437.1370003929551</v>
      </c>
      <c r="L34" s="63">
        <f>GEW!$E$12+($F34-GEW!$E$12)*SUM(Fasering!$D$5:$D$8)</f>
        <v>2674.4464685059829</v>
      </c>
      <c r="M34" s="63">
        <f>GEW!$E$12+($F34-GEW!$E$12)*SUM(Fasering!$D$5:$D$9)</f>
        <v>2911.7559366190108</v>
      </c>
      <c r="N34" s="63">
        <f>GEW!$E$12+($F34-GEW!$E$12)*SUM(Fasering!$D$5:$D$10)</f>
        <v>3148.5319302203061</v>
      </c>
      <c r="O34" s="76">
        <f>GEW!$E$12+($F34-GEW!$E$12)*SUM(Fasering!$D$5:$D$11)</f>
        <v>3385.8413983333335</v>
      </c>
      <c r="P34" s="125">
        <f t="shared" si="3"/>
        <v>0</v>
      </c>
      <c r="Q34" s="127">
        <f t="shared" si="4"/>
        <v>0</v>
      </c>
      <c r="R34" s="45">
        <f>$P34*SUM(Fasering!$D$5)</f>
        <v>0</v>
      </c>
      <c r="S34" s="45">
        <f>$P34*SUM(Fasering!$D$5:$D$6)</f>
        <v>0</v>
      </c>
      <c r="T34" s="45">
        <f>$P34*SUM(Fasering!$D$5:$D$7)</f>
        <v>0</v>
      </c>
      <c r="U34" s="45">
        <f>$P34*SUM(Fasering!$D$5:$D$8)</f>
        <v>0</v>
      </c>
      <c r="V34" s="45">
        <f>$P34*SUM(Fasering!$D$5:$D$9)</f>
        <v>0</v>
      </c>
      <c r="W34" s="45">
        <f>$P34*SUM(Fasering!$D$5:$D$10)</f>
        <v>0</v>
      </c>
      <c r="X34" s="75">
        <f>$P34*SUM(Fasering!$D$5:$D$11)</f>
        <v>0</v>
      </c>
      <c r="Y34" s="125">
        <f t="shared" si="5"/>
        <v>0</v>
      </c>
      <c r="Z34" s="127">
        <f t="shared" si="6"/>
        <v>0</v>
      </c>
      <c r="AA34" s="74">
        <f>$Y34*SUM(Fasering!$D$5)</f>
        <v>0</v>
      </c>
      <c r="AB34" s="45">
        <f>$Y34*SUM(Fasering!$D$5:$D$6)</f>
        <v>0</v>
      </c>
      <c r="AC34" s="45">
        <f>$Y34*SUM(Fasering!$D$5:$D$7)</f>
        <v>0</v>
      </c>
      <c r="AD34" s="45">
        <f>$Y34*SUM(Fasering!$D$5:$D$8)</f>
        <v>0</v>
      </c>
      <c r="AE34" s="45">
        <f>$Y34*SUM(Fasering!$D$5:$D$9)</f>
        <v>0</v>
      </c>
      <c r="AF34" s="45">
        <f>$Y34*SUM(Fasering!$D$5:$D$10)</f>
        <v>0</v>
      </c>
      <c r="AG34" s="75">
        <f>$Y34*SUM(Fasering!$D$5:$D$11)</f>
        <v>0</v>
      </c>
      <c r="AH34" s="5">
        <f>($AK$3+(I34+R34)*12*7.57%)*SUM(Fasering!$D$5)</f>
        <v>0</v>
      </c>
      <c r="AI34" s="9">
        <f>($AK$3+(J34+S34)*12*7.57%)*SUM(Fasering!$D$5:$D$6)</f>
        <v>550.07701749615046</v>
      </c>
      <c r="AJ34" s="9">
        <f>($AK$3+(K34+T34)*12*7.57%)*SUM(Fasering!$D$5:$D$7)</f>
        <v>953.41020085410594</v>
      </c>
      <c r="AK34" s="9">
        <f>($AK$3+(L34+U34)*12*7.57%)*SUM(Fasering!$D$5:$D$8)</f>
        <v>1420.705281224431</v>
      </c>
      <c r="AL34" s="9">
        <f>($AK$3+(M34+V34)*12*7.57%)*SUM(Fasering!$D$5:$D$9)</f>
        <v>1951.9622586071252</v>
      </c>
      <c r="AM34" s="9">
        <f>($AK$3+(N34+W34)*12*7.57%)*SUM(Fasering!$D$5:$D$10)</f>
        <v>2545.7713419451229</v>
      </c>
      <c r="AN34" s="86">
        <f>($AK$3+(O34+X34)*12*7.57%)*SUM(Fasering!$D$5:$D$11)</f>
        <v>3204.8083262460004</v>
      </c>
      <c r="AO34" s="5">
        <f>($AK$3+(I34+AA34)*12*7.57%)*SUM(Fasering!$D$5)</f>
        <v>0</v>
      </c>
      <c r="AP34" s="9">
        <f>($AK$3+(J34+AB34)*12*7.57%)*SUM(Fasering!$D$5:$D$6)</f>
        <v>550.07701749615046</v>
      </c>
      <c r="AQ34" s="9">
        <f>($AK$3+(K34+AC34)*12*7.57%)*SUM(Fasering!$D$5:$D$7)</f>
        <v>953.41020085410594</v>
      </c>
      <c r="AR34" s="9">
        <f>($AK$3+(L34+AD34)*12*7.57%)*SUM(Fasering!$D$5:$D$8)</f>
        <v>1420.705281224431</v>
      </c>
      <c r="AS34" s="9">
        <f>($AK$3+(M34+AE34)*12*7.57%)*SUM(Fasering!$D$5:$D$9)</f>
        <v>1951.9622586071252</v>
      </c>
      <c r="AT34" s="9">
        <f>($AK$3+(N34+AF34)*12*7.57%)*SUM(Fasering!$D$5:$D$10)</f>
        <v>2545.7713419451229</v>
      </c>
      <c r="AU34" s="86">
        <f>($AK$3+(O34+AG34)*12*7.57%)*SUM(Fasering!$D$5:$D$11)</f>
        <v>3204.8083262460004</v>
      </c>
    </row>
    <row r="35" spans="1:47" x14ac:dyDescent="0.3">
      <c r="A35" s="32">
        <f t="shared" si="7"/>
        <v>25</v>
      </c>
      <c r="B35" s="125">
        <v>30792.04</v>
      </c>
      <c r="C35" s="126"/>
      <c r="D35" s="125">
        <f t="shared" si="0"/>
        <v>40630.09678</v>
      </c>
      <c r="E35" s="127">
        <f t="shared" si="1"/>
        <v>1007.1937902672045</v>
      </c>
      <c r="F35" s="125">
        <f t="shared" si="2"/>
        <v>3385.8413983333335</v>
      </c>
      <c r="G35" s="127">
        <f t="shared" si="8"/>
        <v>83.932815855600367</v>
      </c>
      <c r="H35" s="63">
        <f>'L4'!$H$10</f>
        <v>1674.41</v>
      </c>
      <c r="I35" s="63">
        <f>GEW!$E$12+($F35-GEW!$E$12)*SUM(Fasering!$D$5)</f>
        <v>1786.2247433333332</v>
      </c>
      <c r="J35" s="63">
        <f>GEW!$E$12+($F35-GEW!$E$12)*SUM(Fasering!$D$5:$D$6)</f>
        <v>2199.8275322799273</v>
      </c>
      <c r="K35" s="63">
        <f>GEW!$E$12+($F35-GEW!$E$12)*SUM(Fasering!$D$5:$D$7)</f>
        <v>2437.1370003929551</v>
      </c>
      <c r="L35" s="63">
        <f>GEW!$E$12+($F35-GEW!$E$12)*SUM(Fasering!$D$5:$D$8)</f>
        <v>2674.4464685059829</v>
      </c>
      <c r="M35" s="63">
        <f>GEW!$E$12+($F35-GEW!$E$12)*SUM(Fasering!$D$5:$D$9)</f>
        <v>2911.7559366190108</v>
      </c>
      <c r="N35" s="63">
        <f>GEW!$E$12+($F35-GEW!$E$12)*SUM(Fasering!$D$5:$D$10)</f>
        <v>3148.5319302203061</v>
      </c>
      <c r="O35" s="76">
        <f>GEW!$E$12+($F35-GEW!$E$12)*SUM(Fasering!$D$5:$D$11)</f>
        <v>3385.8413983333335</v>
      </c>
      <c r="P35" s="125">
        <f t="shared" si="3"/>
        <v>0</v>
      </c>
      <c r="Q35" s="127">
        <f t="shared" si="4"/>
        <v>0</v>
      </c>
      <c r="R35" s="45">
        <f>$P35*SUM(Fasering!$D$5)</f>
        <v>0</v>
      </c>
      <c r="S35" s="45">
        <f>$P35*SUM(Fasering!$D$5:$D$6)</f>
        <v>0</v>
      </c>
      <c r="T35" s="45">
        <f>$P35*SUM(Fasering!$D$5:$D$7)</f>
        <v>0</v>
      </c>
      <c r="U35" s="45">
        <f>$P35*SUM(Fasering!$D$5:$D$8)</f>
        <v>0</v>
      </c>
      <c r="V35" s="45">
        <f>$P35*SUM(Fasering!$D$5:$D$9)</f>
        <v>0</v>
      </c>
      <c r="W35" s="45">
        <f>$P35*SUM(Fasering!$D$5:$D$10)</f>
        <v>0</v>
      </c>
      <c r="X35" s="75">
        <f>$P35*SUM(Fasering!$D$5:$D$11)</f>
        <v>0</v>
      </c>
      <c r="Y35" s="125">
        <f t="shared" si="5"/>
        <v>0</v>
      </c>
      <c r="Z35" s="127">
        <f t="shared" si="6"/>
        <v>0</v>
      </c>
      <c r="AA35" s="74">
        <f>$Y35*SUM(Fasering!$D$5)</f>
        <v>0</v>
      </c>
      <c r="AB35" s="45">
        <f>$Y35*SUM(Fasering!$D$5:$D$6)</f>
        <v>0</v>
      </c>
      <c r="AC35" s="45">
        <f>$Y35*SUM(Fasering!$D$5:$D$7)</f>
        <v>0</v>
      </c>
      <c r="AD35" s="45">
        <f>$Y35*SUM(Fasering!$D$5:$D$8)</f>
        <v>0</v>
      </c>
      <c r="AE35" s="45">
        <f>$Y35*SUM(Fasering!$D$5:$D$9)</f>
        <v>0</v>
      </c>
      <c r="AF35" s="45">
        <f>$Y35*SUM(Fasering!$D$5:$D$10)</f>
        <v>0</v>
      </c>
      <c r="AG35" s="75">
        <f>$Y35*SUM(Fasering!$D$5:$D$11)</f>
        <v>0</v>
      </c>
      <c r="AH35" s="5">
        <f>($AK$3+(I35+R35)*12*7.57%)*SUM(Fasering!$D$5)</f>
        <v>0</v>
      </c>
      <c r="AI35" s="9">
        <f>($AK$3+(J35+S35)*12*7.57%)*SUM(Fasering!$D$5:$D$6)</f>
        <v>550.07701749615046</v>
      </c>
      <c r="AJ35" s="9">
        <f>($AK$3+(K35+T35)*12*7.57%)*SUM(Fasering!$D$5:$D$7)</f>
        <v>953.41020085410594</v>
      </c>
      <c r="AK35" s="9">
        <f>($AK$3+(L35+U35)*12*7.57%)*SUM(Fasering!$D$5:$D$8)</f>
        <v>1420.705281224431</v>
      </c>
      <c r="AL35" s="9">
        <f>($AK$3+(M35+V35)*12*7.57%)*SUM(Fasering!$D$5:$D$9)</f>
        <v>1951.9622586071252</v>
      </c>
      <c r="AM35" s="9">
        <f>($AK$3+(N35+W35)*12*7.57%)*SUM(Fasering!$D$5:$D$10)</f>
        <v>2545.7713419451229</v>
      </c>
      <c r="AN35" s="86">
        <f>($AK$3+(O35+X35)*12*7.57%)*SUM(Fasering!$D$5:$D$11)</f>
        <v>3204.8083262460004</v>
      </c>
      <c r="AO35" s="5">
        <f>($AK$3+(I35+AA35)*12*7.57%)*SUM(Fasering!$D$5)</f>
        <v>0</v>
      </c>
      <c r="AP35" s="9">
        <f>($AK$3+(J35+AB35)*12*7.57%)*SUM(Fasering!$D$5:$D$6)</f>
        <v>550.07701749615046</v>
      </c>
      <c r="AQ35" s="9">
        <f>($AK$3+(K35+AC35)*12*7.57%)*SUM(Fasering!$D$5:$D$7)</f>
        <v>953.41020085410594</v>
      </c>
      <c r="AR35" s="9">
        <f>($AK$3+(L35+AD35)*12*7.57%)*SUM(Fasering!$D$5:$D$8)</f>
        <v>1420.705281224431</v>
      </c>
      <c r="AS35" s="9">
        <f>($AK$3+(M35+AE35)*12*7.57%)*SUM(Fasering!$D$5:$D$9)</f>
        <v>1951.9622586071252</v>
      </c>
      <c r="AT35" s="9">
        <f>($AK$3+(N35+AF35)*12*7.57%)*SUM(Fasering!$D$5:$D$10)</f>
        <v>2545.7713419451229</v>
      </c>
      <c r="AU35" s="86">
        <f>($AK$3+(O35+AG35)*12*7.57%)*SUM(Fasering!$D$5:$D$11)</f>
        <v>3204.8083262460004</v>
      </c>
    </row>
    <row r="36" spans="1:47" x14ac:dyDescent="0.3">
      <c r="A36" s="32">
        <f t="shared" si="7"/>
        <v>26</v>
      </c>
      <c r="B36" s="125">
        <v>30792.04</v>
      </c>
      <c r="C36" s="126"/>
      <c r="D36" s="125">
        <f t="shared" si="0"/>
        <v>40630.09678</v>
      </c>
      <c r="E36" s="127">
        <f t="shared" si="1"/>
        <v>1007.1937902672045</v>
      </c>
      <c r="F36" s="125">
        <f t="shared" si="2"/>
        <v>3385.8413983333335</v>
      </c>
      <c r="G36" s="127">
        <f t="shared" si="8"/>
        <v>83.932815855600367</v>
      </c>
      <c r="H36" s="63">
        <f>'L4'!$H$10</f>
        <v>1674.41</v>
      </c>
      <c r="I36" s="63">
        <f>GEW!$E$12+($F36-GEW!$E$12)*SUM(Fasering!$D$5)</f>
        <v>1786.2247433333332</v>
      </c>
      <c r="J36" s="63">
        <f>GEW!$E$12+($F36-GEW!$E$12)*SUM(Fasering!$D$5:$D$6)</f>
        <v>2199.8275322799273</v>
      </c>
      <c r="K36" s="63">
        <f>GEW!$E$12+($F36-GEW!$E$12)*SUM(Fasering!$D$5:$D$7)</f>
        <v>2437.1370003929551</v>
      </c>
      <c r="L36" s="63">
        <f>GEW!$E$12+($F36-GEW!$E$12)*SUM(Fasering!$D$5:$D$8)</f>
        <v>2674.4464685059829</v>
      </c>
      <c r="M36" s="63">
        <f>GEW!$E$12+($F36-GEW!$E$12)*SUM(Fasering!$D$5:$D$9)</f>
        <v>2911.7559366190108</v>
      </c>
      <c r="N36" s="63">
        <f>GEW!$E$12+($F36-GEW!$E$12)*SUM(Fasering!$D$5:$D$10)</f>
        <v>3148.5319302203061</v>
      </c>
      <c r="O36" s="76">
        <f>GEW!$E$12+($F36-GEW!$E$12)*SUM(Fasering!$D$5:$D$11)</f>
        <v>3385.8413983333335</v>
      </c>
      <c r="P36" s="125">
        <f t="shared" si="3"/>
        <v>0</v>
      </c>
      <c r="Q36" s="127">
        <f t="shared" si="4"/>
        <v>0</v>
      </c>
      <c r="R36" s="45">
        <f>$P36*SUM(Fasering!$D$5)</f>
        <v>0</v>
      </c>
      <c r="S36" s="45">
        <f>$P36*SUM(Fasering!$D$5:$D$6)</f>
        <v>0</v>
      </c>
      <c r="T36" s="45">
        <f>$P36*SUM(Fasering!$D$5:$D$7)</f>
        <v>0</v>
      </c>
      <c r="U36" s="45">
        <f>$P36*SUM(Fasering!$D$5:$D$8)</f>
        <v>0</v>
      </c>
      <c r="V36" s="45">
        <f>$P36*SUM(Fasering!$D$5:$D$9)</f>
        <v>0</v>
      </c>
      <c r="W36" s="45">
        <f>$P36*SUM(Fasering!$D$5:$D$10)</f>
        <v>0</v>
      </c>
      <c r="X36" s="75">
        <f>$P36*SUM(Fasering!$D$5:$D$11)</f>
        <v>0</v>
      </c>
      <c r="Y36" s="125">
        <f t="shared" si="5"/>
        <v>0</v>
      </c>
      <c r="Z36" s="127">
        <f t="shared" si="6"/>
        <v>0</v>
      </c>
      <c r="AA36" s="74">
        <f>$Y36*SUM(Fasering!$D$5)</f>
        <v>0</v>
      </c>
      <c r="AB36" s="45">
        <f>$Y36*SUM(Fasering!$D$5:$D$6)</f>
        <v>0</v>
      </c>
      <c r="AC36" s="45">
        <f>$Y36*SUM(Fasering!$D$5:$D$7)</f>
        <v>0</v>
      </c>
      <c r="AD36" s="45">
        <f>$Y36*SUM(Fasering!$D$5:$D$8)</f>
        <v>0</v>
      </c>
      <c r="AE36" s="45">
        <f>$Y36*SUM(Fasering!$D$5:$D$9)</f>
        <v>0</v>
      </c>
      <c r="AF36" s="45">
        <f>$Y36*SUM(Fasering!$D$5:$D$10)</f>
        <v>0</v>
      </c>
      <c r="AG36" s="75">
        <f>$Y36*SUM(Fasering!$D$5:$D$11)</f>
        <v>0</v>
      </c>
      <c r="AH36" s="5">
        <f>($AK$3+(I36+R36)*12*7.57%)*SUM(Fasering!$D$5)</f>
        <v>0</v>
      </c>
      <c r="AI36" s="9">
        <f>($AK$3+(J36+S36)*12*7.57%)*SUM(Fasering!$D$5:$D$6)</f>
        <v>550.07701749615046</v>
      </c>
      <c r="AJ36" s="9">
        <f>($AK$3+(K36+T36)*12*7.57%)*SUM(Fasering!$D$5:$D$7)</f>
        <v>953.41020085410594</v>
      </c>
      <c r="AK36" s="9">
        <f>($AK$3+(L36+U36)*12*7.57%)*SUM(Fasering!$D$5:$D$8)</f>
        <v>1420.705281224431</v>
      </c>
      <c r="AL36" s="9">
        <f>($AK$3+(M36+V36)*12*7.57%)*SUM(Fasering!$D$5:$D$9)</f>
        <v>1951.9622586071252</v>
      </c>
      <c r="AM36" s="9">
        <f>($AK$3+(N36+W36)*12*7.57%)*SUM(Fasering!$D$5:$D$10)</f>
        <v>2545.7713419451229</v>
      </c>
      <c r="AN36" s="86">
        <f>($AK$3+(O36+X36)*12*7.57%)*SUM(Fasering!$D$5:$D$11)</f>
        <v>3204.8083262460004</v>
      </c>
      <c r="AO36" s="5">
        <f>($AK$3+(I36+AA36)*12*7.57%)*SUM(Fasering!$D$5)</f>
        <v>0</v>
      </c>
      <c r="AP36" s="9">
        <f>($AK$3+(J36+AB36)*12*7.57%)*SUM(Fasering!$D$5:$D$6)</f>
        <v>550.07701749615046</v>
      </c>
      <c r="AQ36" s="9">
        <f>($AK$3+(K36+AC36)*12*7.57%)*SUM(Fasering!$D$5:$D$7)</f>
        <v>953.41020085410594</v>
      </c>
      <c r="AR36" s="9">
        <f>($AK$3+(L36+AD36)*12*7.57%)*SUM(Fasering!$D$5:$D$8)</f>
        <v>1420.705281224431</v>
      </c>
      <c r="AS36" s="9">
        <f>($AK$3+(M36+AE36)*12*7.57%)*SUM(Fasering!$D$5:$D$9)</f>
        <v>1951.9622586071252</v>
      </c>
      <c r="AT36" s="9">
        <f>($AK$3+(N36+AF36)*12*7.57%)*SUM(Fasering!$D$5:$D$10)</f>
        <v>2545.7713419451229</v>
      </c>
      <c r="AU36" s="86">
        <f>($AK$3+(O36+AG36)*12*7.57%)*SUM(Fasering!$D$5:$D$11)</f>
        <v>3204.8083262460004</v>
      </c>
    </row>
    <row r="37" spans="1:47" x14ac:dyDescent="0.3">
      <c r="A37" s="32">
        <f t="shared" si="7"/>
        <v>27</v>
      </c>
      <c r="B37" s="125">
        <v>30792.04</v>
      </c>
      <c r="C37" s="126"/>
      <c r="D37" s="125">
        <f t="shared" si="0"/>
        <v>40630.09678</v>
      </c>
      <c r="E37" s="127">
        <f t="shared" si="1"/>
        <v>1007.1937902672045</v>
      </c>
      <c r="F37" s="125">
        <f t="shared" si="2"/>
        <v>3385.8413983333335</v>
      </c>
      <c r="G37" s="127">
        <f t="shared" si="8"/>
        <v>83.932815855600367</v>
      </c>
      <c r="H37" s="63">
        <f>'L4'!$H$10</f>
        <v>1674.41</v>
      </c>
      <c r="I37" s="63">
        <f>GEW!$E$12+($F37-GEW!$E$12)*SUM(Fasering!$D$5)</f>
        <v>1786.2247433333332</v>
      </c>
      <c r="J37" s="63">
        <f>GEW!$E$12+($F37-GEW!$E$12)*SUM(Fasering!$D$5:$D$6)</f>
        <v>2199.8275322799273</v>
      </c>
      <c r="K37" s="63">
        <f>GEW!$E$12+($F37-GEW!$E$12)*SUM(Fasering!$D$5:$D$7)</f>
        <v>2437.1370003929551</v>
      </c>
      <c r="L37" s="63">
        <f>GEW!$E$12+($F37-GEW!$E$12)*SUM(Fasering!$D$5:$D$8)</f>
        <v>2674.4464685059829</v>
      </c>
      <c r="M37" s="63">
        <f>GEW!$E$12+($F37-GEW!$E$12)*SUM(Fasering!$D$5:$D$9)</f>
        <v>2911.7559366190108</v>
      </c>
      <c r="N37" s="63">
        <f>GEW!$E$12+($F37-GEW!$E$12)*SUM(Fasering!$D$5:$D$10)</f>
        <v>3148.5319302203061</v>
      </c>
      <c r="O37" s="76">
        <f>GEW!$E$12+($F37-GEW!$E$12)*SUM(Fasering!$D$5:$D$11)</f>
        <v>3385.8413983333335</v>
      </c>
      <c r="P37" s="125">
        <f t="shared" si="3"/>
        <v>0</v>
      </c>
      <c r="Q37" s="127">
        <f t="shared" si="4"/>
        <v>0</v>
      </c>
      <c r="R37" s="45">
        <f>$P37*SUM(Fasering!$D$5)</f>
        <v>0</v>
      </c>
      <c r="S37" s="45">
        <f>$P37*SUM(Fasering!$D$5:$D$6)</f>
        <v>0</v>
      </c>
      <c r="T37" s="45">
        <f>$P37*SUM(Fasering!$D$5:$D$7)</f>
        <v>0</v>
      </c>
      <c r="U37" s="45">
        <f>$P37*SUM(Fasering!$D$5:$D$8)</f>
        <v>0</v>
      </c>
      <c r="V37" s="45">
        <f>$P37*SUM(Fasering!$D$5:$D$9)</f>
        <v>0</v>
      </c>
      <c r="W37" s="45">
        <f>$P37*SUM(Fasering!$D$5:$D$10)</f>
        <v>0</v>
      </c>
      <c r="X37" s="75">
        <f>$P37*SUM(Fasering!$D$5:$D$11)</f>
        <v>0</v>
      </c>
      <c r="Y37" s="125">
        <f t="shared" si="5"/>
        <v>0</v>
      </c>
      <c r="Z37" s="127">
        <f t="shared" si="6"/>
        <v>0</v>
      </c>
      <c r="AA37" s="74">
        <f>$Y37*SUM(Fasering!$D$5)</f>
        <v>0</v>
      </c>
      <c r="AB37" s="45">
        <f>$Y37*SUM(Fasering!$D$5:$D$6)</f>
        <v>0</v>
      </c>
      <c r="AC37" s="45">
        <f>$Y37*SUM(Fasering!$D$5:$D$7)</f>
        <v>0</v>
      </c>
      <c r="AD37" s="45">
        <f>$Y37*SUM(Fasering!$D$5:$D$8)</f>
        <v>0</v>
      </c>
      <c r="AE37" s="45">
        <f>$Y37*SUM(Fasering!$D$5:$D$9)</f>
        <v>0</v>
      </c>
      <c r="AF37" s="45">
        <f>$Y37*SUM(Fasering!$D$5:$D$10)</f>
        <v>0</v>
      </c>
      <c r="AG37" s="75">
        <f>$Y37*SUM(Fasering!$D$5:$D$11)</f>
        <v>0</v>
      </c>
      <c r="AH37" s="5">
        <f>($AK$3+(I37+R37)*12*7.57%)*SUM(Fasering!$D$5)</f>
        <v>0</v>
      </c>
      <c r="AI37" s="9">
        <f>($AK$3+(J37+S37)*12*7.57%)*SUM(Fasering!$D$5:$D$6)</f>
        <v>550.07701749615046</v>
      </c>
      <c r="AJ37" s="9">
        <f>($AK$3+(K37+T37)*12*7.57%)*SUM(Fasering!$D$5:$D$7)</f>
        <v>953.41020085410594</v>
      </c>
      <c r="AK37" s="9">
        <f>($AK$3+(L37+U37)*12*7.57%)*SUM(Fasering!$D$5:$D$8)</f>
        <v>1420.705281224431</v>
      </c>
      <c r="AL37" s="9">
        <f>($AK$3+(M37+V37)*12*7.57%)*SUM(Fasering!$D$5:$D$9)</f>
        <v>1951.9622586071252</v>
      </c>
      <c r="AM37" s="9">
        <f>($AK$3+(N37+W37)*12*7.57%)*SUM(Fasering!$D$5:$D$10)</f>
        <v>2545.7713419451229</v>
      </c>
      <c r="AN37" s="86">
        <f>($AK$3+(O37+X37)*12*7.57%)*SUM(Fasering!$D$5:$D$11)</f>
        <v>3204.8083262460004</v>
      </c>
      <c r="AO37" s="5">
        <f>($AK$3+(I37+AA37)*12*7.57%)*SUM(Fasering!$D$5)</f>
        <v>0</v>
      </c>
      <c r="AP37" s="9">
        <f>($AK$3+(J37+AB37)*12*7.57%)*SUM(Fasering!$D$5:$D$6)</f>
        <v>550.07701749615046</v>
      </c>
      <c r="AQ37" s="9">
        <f>($AK$3+(K37+AC37)*12*7.57%)*SUM(Fasering!$D$5:$D$7)</f>
        <v>953.41020085410594</v>
      </c>
      <c r="AR37" s="9">
        <f>($AK$3+(L37+AD37)*12*7.57%)*SUM(Fasering!$D$5:$D$8)</f>
        <v>1420.705281224431</v>
      </c>
      <c r="AS37" s="9">
        <f>($AK$3+(M37+AE37)*12*7.57%)*SUM(Fasering!$D$5:$D$9)</f>
        <v>1951.9622586071252</v>
      </c>
      <c r="AT37" s="9">
        <f>($AK$3+(N37+AF37)*12*7.57%)*SUM(Fasering!$D$5:$D$10)</f>
        <v>2545.7713419451229</v>
      </c>
      <c r="AU37" s="86">
        <f>($AK$3+(O37+AG37)*12*7.57%)*SUM(Fasering!$D$5:$D$11)</f>
        <v>3204.8083262460004</v>
      </c>
    </row>
    <row r="38" spans="1:47" x14ac:dyDescent="0.3">
      <c r="A38" s="35"/>
      <c r="B38" s="128"/>
      <c r="C38" s="129"/>
      <c r="D38" s="128"/>
      <c r="E38" s="129"/>
      <c r="F38" s="128"/>
      <c r="G38" s="129"/>
      <c r="H38" s="46"/>
      <c r="I38" s="46"/>
      <c r="J38" s="46"/>
      <c r="K38" s="46"/>
      <c r="L38" s="46"/>
      <c r="M38" s="46"/>
      <c r="N38" s="46"/>
      <c r="O38" s="73"/>
      <c r="P38" s="128"/>
      <c r="Q38" s="129"/>
      <c r="R38" s="46"/>
      <c r="S38" s="46"/>
      <c r="T38" s="46"/>
      <c r="U38" s="46"/>
      <c r="V38" s="46"/>
      <c r="W38" s="46"/>
      <c r="X38" s="73"/>
      <c r="Y38" s="128"/>
      <c r="Z38" s="129"/>
      <c r="AA38" s="46"/>
      <c r="AB38" s="46"/>
      <c r="AC38" s="46"/>
      <c r="AD38" s="46"/>
      <c r="AE38" s="46"/>
      <c r="AF38" s="46"/>
      <c r="AG38" s="73"/>
      <c r="AH38" s="87"/>
      <c r="AI38" s="88"/>
      <c r="AJ38" s="88"/>
      <c r="AK38" s="88"/>
      <c r="AL38" s="88"/>
      <c r="AM38" s="88"/>
      <c r="AN38" s="89"/>
      <c r="AO38" s="87"/>
      <c r="AP38" s="88"/>
      <c r="AQ38" s="88"/>
      <c r="AR38" s="88"/>
      <c r="AS38" s="88"/>
      <c r="AT38" s="88"/>
      <c r="AU38" s="89"/>
    </row>
  </sheetData>
  <mergeCells count="166">
    <mergeCell ref="AH6:AN6"/>
    <mergeCell ref="AO6:AU6"/>
    <mergeCell ref="B8:C8"/>
    <mergeCell ref="D8:E8"/>
    <mergeCell ref="F8:G8"/>
    <mergeCell ref="P8:Q8"/>
    <mergeCell ref="Y8:Z8"/>
    <mergeCell ref="B9:C9"/>
    <mergeCell ref="D9:E9"/>
    <mergeCell ref="AA6:AG6"/>
    <mergeCell ref="B7:C7"/>
    <mergeCell ref="D7:E7"/>
    <mergeCell ref="F7:G7"/>
    <mergeCell ref="P7:Q7"/>
    <mergeCell ref="Y7:Z7"/>
    <mergeCell ref="B6:E6"/>
    <mergeCell ref="F6:G6"/>
    <mergeCell ref="P6:Q6"/>
    <mergeCell ref="R6:X6"/>
    <mergeCell ref="Y6:Z6"/>
    <mergeCell ref="H6:O6"/>
    <mergeCell ref="B10:C10"/>
    <mergeCell ref="D10:E10"/>
    <mergeCell ref="F10:G10"/>
    <mergeCell ref="P10:Q10"/>
    <mergeCell ref="Y10:Z10"/>
    <mergeCell ref="B11:C11"/>
    <mergeCell ref="D11:E11"/>
    <mergeCell ref="F11:G11"/>
    <mergeCell ref="P11:Q11"/>
    <mergeCell ref="Y11:Z11"/>
    <mergeCell ref="B12:C12"/>
    <mergeCell ref="D12:E12"/>
    <mergeCell ref="F12:G12"/>
    <mergeCell ref="P12:Q12"/>
    <mergeCell ref="Y12:Z12"/>
    <mergeCell ref="B13:C13"/>
    <mergeCell ref="D13:E13"/>
    <mergeCell ref="F13:G13"/>
    <mergeCell ref="P13:Q13"/>
    <mergeCell ref="Y13:Z13"/>
    <mergeCell ref="B14:C14"/>
    <mergeCell ref="D14:E14"/>
    <mergeCell ref="F14:G14"/>
    <mergeCell ref="P14:Q14"/>
    <mergeCell ref="Y14:Z14"/>
    <mergeCell ref="B15:C15"/>
    <mergeCell ref="D15:E15"/>
    <mergeCell ref="F15:G15"/>
    <mergeCell ref="P15:Q15"/>
    <mergeCell ref="Y15:Z15"/>
    <mergeCell ref="B16:C16"/>
    <mergeCell ref="D16:E16"/>
    <mergeCell ref="F16:G16"/>
    <mergeCell ref="P16:Q16"/>
    <mergeCell ref="Y16:Z16"/>
    <mergeCell ref="B17:C17"/>
    <mergeCell ref="D17:E17"/>
    <mergeCell ref="F17:G17"/>
    <mergeCell ref="P17:Q17"/>
    <mergeCell ref="Y17:Z17"/>
    <mergeCell ref="B18:C18"/>
    <mergeCell ref="D18:E18"/>
    <mergeCell ref="F18:G18"/>
    <mergeCell ref="P18:Q18"/>
    <mergeCell ref="Y18:Z18"/>
    <mergeCell ref="B19:C19"/>
    <mergeCell ref="D19:E19"/>
    <mergeCell ref="F19:G19"/>
    <mergeCell ref="P19:Q19"/>
    <mergeCell ref="Y19:Z19"/>
    <mergeCell ref="B20:C20"/>
    <mergeCell ref="D20:E20"/>
    <mergeCell ref="F20:G20"/>
    <mergeCell ref="P20:Q20"/>
    <mergeCell ref="Y20:Z20"/>
    <mergeCell ref="B21:C21"/>
    <mergeCell ref="D21:E21"/>
    <mergeCell ref="F21:G21"/>
    <mergeCell ref="P21:Q21"/>
    <mergeCell ref="Y21:Z21"/>
    <mergeCell ref="B22:C22"/>
    <mergeCell ref="D22:E22"/>
    <mergeCell ref="F22:G22"/>
    <mergeCell ref="P22:Q22"/>
    <mergeCell ref="Y22:Z22"/>
    <mergeCell ref="B23:C23"/>
    <mergeCell ref="D23:E23"/>
    <mergeCell ref="F23:G23"/>
    <mergeCell ref="P23:Q23"/>
    <mergeCell ref="Y23:Z23"/>
    <mergeCell ref="B24:C24"/>
    <mergeCell ref="D24:E24"/>
    <mergeCell ref="F24:G24"/>
    <mergeCell ref="P24:Q24"/>
    <mergeCell ref="Y24:Z24"/>
    <mergeCell ref="B25:C25"/>
    <mergeCell ref="D25:E25"/>
    <mergeCell ref="F25:G25"/>
    <mergeCell ref="P25:Q25"/>
    <mergeCell ref="Y25:Z25"/>
    <mergeCell ref="B26:C26"/>
    <mergeCell ref="D26:E26"/>
    <mergeCell ref="F26:G26"/>
    <mergeCell ref="P26:Q26"/>
    <mergeCell ref="Y26:Z26"/>
    <mergeCell ref="B27:C27"/>
    <mergeCell ref="D27:E27"/>
    <mergeCell ref="F27:G27"/>
    <mergeCell ref="P27:Q27"/>
    <mergeCell ref="Y27:Z27"/>
    <mergeCell ref="B28:C28"/>
    <mergeCell ref="D28:E28"/>
    <mergeCell ref="F28:G28"/>
    <mergeCell ref="P28:Q28"/>
    <mergeCell ref="Y28:Z28"/>
    <mergeCell ref="B29:C29"/>
    <mergeCell ref="D29:E29"/>
    <mergeCell ref="F29:G29"/>
    <mergeCell ref="P29:Q29"/>
    <mergeCell ref="Y29:Z29"/>
    <mergeCell ref="B30:C30"/>
    <mergeCell ref="D30:E30"/>
    <mergeCell ref="F30:G30"/>
    <mergeCell ref="P30:Q30"/>
    <mergeCell ref="Y30:Z30"/>
    <mergeCell ref="B31:C31"/>
    <mergeCell ref="D31:E31"/>
    <mergeCell ref="F31:G31"/>
    <mergeCell ref="P31:Q31"/>
    <mergeCell ref="Y31:Z31"/>
    <mergeCell ref="B32:C32"/>
    <mergeCell ref="D32:E32"/>
    <mergeCell ref="F32:G32"/>
    <mergeCell ref="P32:Q32"/>
    <mergeCell ref="Y32:Z32"/>
    <mergeCell ref="B33:C33"/>
    <mergeCell ref="D33:E33"/>
    <mergeCell ref="F33:G33"/>
    <mergeCell ref="P33:Q33"/>
    <mergeCell ref="Y33:Z33"/>
    <mergeCell ref="B34:C34"/>
    <mergeCell ref="D34:E34"/>
    <mergeCell ref="F34:G34"/>
    <mergeCell ref="P34:Q34"/>
    <mergeCell ref="Y34:Z34"/>
    <mergeCell ref="B35:C35"/>
    <mergeCell ref="D35:E35"/>
    <mergeCell ref="F35:G35"/>
    <mergeCell ref="P35:Q35"/>
    <mergeCell ref="Y35:Z35"/>
    <mergeCell ref="B38:C38"/>
    <mergeCell ref="D38:E38"/>
    <mergeCell ref="F38:G38"/>
    <mergeCell ref="P38:Q38"/>
    <mergeCell ref="Y38:Z38"/>
    <mergeCell ref="B36:C36"/>
    <mergeCell ref="D36:E36"/>
    <mergeCell ref="F36:G36"/>
    <mergeCell ref="P36:Q36"/>
    <mergeCell ref="Y36:Z36"/>
    <mergeCell ref="B37:C37"/>
    <mergeCell ref="D37:E37"/>
    <mergeCell ref="F37:G37"/>
    <mergeCell ref="P37:Q37"/>
    <mergeCell ref="Y37:Z37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colBreaks count="4" manualBreakCount="4">
    <brk id="15" max="1048575" man="1"/>
    <brk id="24" max="1048575" man="1"/>
    <brk id="33" max="1048575" man="1"/>
    <brk id="47" max="1048575" man="1"/>
  </colBreaks>
  <ignoredErrors>
    <ignoredError sqref="J8:AU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8"/>
  <sheetViews>
    <sheetView zoomScale="80" zoomScaleNormal="80" workbookViewId="0"/>
  </sheetViews>
  <sheetFormatPr defaultRowHeight="15" x14ac:dyDescent="0.3"/>
  <cols>
    <col min="1" max="1" width="3.5" style="23" bestFit="1" customWidth="1"/>
    <col min="2" max="3" width="7.75" style="23" customWidth="1"/>
    <col min="4" max="4" width="8.875" style="23" bestFit="1" customWidth="1"/>
    <col min="5" max="7" width="7.75" style="23" customWidth="1"/>
    <col min="8" max="15" width="11.375" style="23" customWidth="1"/>
    <col min="16" max="17" width="7.75" style="23" customWidth="1"/>
    <col min="18" max="24" width="11.375" style="23" customWidth="1"/>
    <col min="25" max="26" width="7.75" style="23" customWidth="1"/>
    <col min="27" max="33" width="11.375" style="23" customWidth="1"/>
    <col min="34" max="43" width="11.25" customWidth="1"/>
    <col min="44" max="45" width="11.25" style="23" customWidth="1"/>
    <col min="46" max="47" width="11.25" customWidth="1"/>
  </cols>
  <sheetData>
    <row r="1" spans="1:47" s="23" customFormat="1" ht="16.5" x14ac:dyDescent="0.3">
      <c r="A1" s="21" t="s">
        <v>56</v>
      </c>
      <c r="B1" s="21" t="s">
        <v>19</v>
      </c>
      <c r="C1" s="21" t="s">
        <v>57</v>
      </c>
      <c r="D1" s="21"/>
      <c r="F1" s="21"/>
      <c r="G1" s="21"/>
      <c r="L1" s="104">
        <f>D8</f>
        <v>42917</v>
      </c>
      <c r="O1" s="24" t="s">
        <v>58</v>
      </c>
    </row>
    <row r="2" spans="1:47" s="23" customFormat="1" ht="17.25" x14ac:dyDescent="0.35">
      <c r="A2" s="21"/>
      <c r="B2" s="27"/>
      <c r="C2"/>
      <c r="D2"/>
      <c r="E2"/>
      <c r="F2"/>
      <c r="G2"/>
      <c r="H2"/>
      <c r="I2"/>
      <c r="J2"/>
      <c r="K2"/>
      <c r="L2"/>
      <c r="M2"/>
      <c r="N2"/>
      <c r="O2"/>
      <c r="P2" s="58"/>
      <c r="Q2" s="58"/>
      <c r="AH2" s="80" t="str">
        <f>'L4'!$AH$2</f>
        <v>Berekening eindejaarspremie 2015:</v>
      </c>
      <c r="AI2"/>
      <c r="AJ2"/>
      <c r="AK2"/>
      <c r="AL2"/>
    </row>
    <row r="3" spans="1:47" s="23" customFormat="1" ht="17.25" x14ac:dyDescent="0.35">
      <c r="A3" s="21"/>
      <c r="B3" s="27"/>
      <c r="C3"/>
      <c r="D3"/>
      <c r="E3"/>
      <c r="F3"/>
      <c r="G3"/>
      <c r="H3"/>
      <c r="I3"/>
      <c r="J3"/>
      <c r="K3"/>
      <c r="L3"/>
      <c r="M3"/>
      <c r="N3" s="23" t="s">
        <v>21</v>
      </c>
      <c r="O3" s="71">
        <f>'L4'!O3</f>
        <v>1.3194999999999999</v>
      </c>
      <c r="P3" s="58"/>
      <c r="Q3" s="58"/>
      <c r="AH3" s="81" t="s">
        <v>94</v>
      </c>
      <c r="AI3"/>
      <c r="AK3" s="82">
        <f>'L4'!$AK$3</f>
        <v>129.11000000000001</v>
      </c>
      <c r="AL3"/>
    </row>
    <row r="4" spans="1:47" s="23" customFormat="1" ht="16.5" x14ac:dyDescent="0.3">
      <c r="A4" s="21"/>
      <c r="B4"/>
      <c r="C4"/>
      <c r="D4"/>
      <c r="E4"/>
      <c r="F4"/>
      <c r="G4"/>
      <c r="H4"/>
      <c r="I4"/>
      <c r="J4"/>
      <c r="K4"/>
      <c r="L4"/>
      <c r="M4"/>
      <c r="V4" s="25"/>
      <c r="AH4" s="81" t="s">
        <v>49</v>
      </c>
      <c r="AI4"/>
    </row>
    <row r="6" spans="1:47" x14ac:dyDescent="0.3">
      <c r="A6" s="28"/>
      <c r="B6" s="134" t="s">
        <v>22</v>
      </c>
      <c r="C6" s="149"/>
      <c r="D6" s="149"/>
      <c r="E6" s="135"/>
      <c r="F6" s="134" t="s">
        <v>23</v>
      </c>
      <c r="G6" s="135"/>
      <c r="H6" s="146" t="s">
        <v>38</v>
      </c>
      <c r="I6" s="147"/>
      <c r="J6" s="147"/>
      <c r="K6" s="147"/>
      <c r="L6" s="147"/>
      <c r="M6" s="147"/>
      <c r="N6" s="147"/>
      <c r="O6" s="148"/>
      <c r="P6" s="134" t="s">
        <v>24</v>
      </c>
      <c r="Q6" s="137"/>
      <c r="R6" s="146" t="s">
        <v>39</v>
      </c>
      <c r="S6" s="147"/>
      <c r="T6" s="147"/>
      <c r="U6" s="147"/>
      <c r="V6" s="147"/>
      <c r="W6" s="147"/>
      <c r="X6" s="148"/>
      <c r="Y6" s="134" t="s">
        <v>25</v>
      </c>
      <c r="Z6" s="135"/>
      <c r="AA6" s="146" t="s">
        <v>40</v>
      </c>
      <c r="AB6" s="147"/>
      <c r="AC6" s="147"/>
      <c r="AD6" s="147"/>
      <c r="AE6" s="147"/>
      <c r="AF6" s="147"/>
      <c r="AG6" s="148"/>
      <c r="AH6" s="146" t="s">
        <v>101</v>
      </c>
      <c r="AI6" s="147"/>
      <c r="AJ6" s="147"/>
      <c r="AK6" s="147"/>
      <c r="AL6" s="147"/>
      <c r="AM6" s="147"/>
      <c r="AN6" s="148"/>
      <c r="AO6" s="146" t="s">
        <v>102</v>
      </c>
      <c r="AP6" s="147"/>
      <c r="AQ6" s="147"/>
      <c r="AR6" s="147"/>
      <c r="AS6" s="147"/>
      <c r="AT6" s="147"/>
      <c r="AU6" s="148"/>
    </row>
    <row r="7" spans="1:47" x14ac:dyDescent="0.3">
      <c r="A7" s="32"/>
      <c r="B7" s="150">
        <v>1</v>
      </c>
      <c r="C7" s="151"/>
      <c r="D7" s="150"/>
      <c r="E7" s="151"/>
      <c r="F7" s="150"/>
      <c r="G7" s="151"/>
      <c r="H7" s="43" t="s">
        <v>107</v>
      </c>
      <c r="I7" s="43" t="s">
        <v>108</v>
      </c>
      <c r="J7" s="43" t="s">
        <v>32</v>
      </c>
      <c r="K7" s="43" t="s">
        <v>33</v>
      </c>
      <c r="L7" s="43" t="s">
        <v>34</v>
      </c>
      <c r="M7" s="43" t="s">
        <v>35</v>
      </c>
      <c r="N7" s="43" t="s">
        <v>36</v>
      </c>
      <c r="O7" s="108" t="s">
        <v>37</v>
      </c>
      <c r="P7" s="150"/>
      <c r="Q7" s="151"/>
      <c r="R7" s="43" t="s">
        <v>109</v>
      </c>
      <c r="S7" s="43" t="s">
        <v>32</v>
      </c>
      <c r="T7" s="43" t="s">
        <v>33</v>
      </c>
      <c r="U7" s="43" t="s">
        <v>34</v>
      </c>
      <c r="V7" s="43" t="s">
        <v>35</v>
      </c>
      <c r="W7" s="43" t="s">
        <v>36</v>
      </c>
      <c r="X7" s="108" t="s">
        <v>37</v>
      </c>
      <c r="Y7" s="152" t="s">
        <v>27</v>
      </c>
      <c r="Z7" s="151"/>
      <c r="AA7" s="43" t="s">
        <v>109</v>
      </c>
      <c r="AB7" s="43" t="s">
        <v>32</v>
      </c>
      <c r="AC7" s="43" t="s">
        <v>33</v>
      </c>
      <c r="AD7" s="43" t="s">
        <v>34</v>
      </c>
      <c r="AE7" s="43" t="s">
        <v>35</v>
      </c>
      <c r="AF7" s="43" t="s">
        <v>36</v>
      </c>
      <c r="AG7" s="108" t="s">
        <v>37</v>
      </c>
      <c r="AH7" s="43" t="s">
        <v>109</v>
      </c>
      <c r="AI7" s="43" t="s">
        <v>32</v>
      </c>
      <c r="AJ7" s="43" t="s">
        <v>33</v>
      </c>
      <c r="AK7" s="43" t="s">
        <v>34</v>
      </c>
      <c r="AL7" s="43" t="s">
        <v>35</v>
      </c>
      <c r="AM7" s="43" t="s">
        <v>36</v>
      </c>
      <c r="AN7" s="108" t="s">
        <v>37</v>
      </c>
      <c r="AO7" s="43" t="s">
        <v>109</v>
      </c>
      <c r="AP7" s="43" t="s">
        <v>32</v>
      </c>
      <c r="AQ7" s="43" t="s">
        <v>33</v>
      </c>
      <c r="AR7" s="43" t="s">
        <v>34</v>
      </c>
      <c r="AS7" s="43" t="s">
        <v>35</v>
      </c>
      <c r="AT7" s="43" t="s">
        <v>36</v>
      </c>
      <c r="AU7" s="108" t="s">
        <v>37</v>
      </c>
    </row>
    <row r="8" spans="1:47" x14ac:dyDescent="0.3">
      <c r="A8" s="32"/>
      <c r="B8" s="138" t="s">
        <v>30</v>
      </c>
      <c r="C8" s="139"/>
      <c r="D8" s="144">
        <f>'L4'!$D$8</f>
        <v>42917</v>
      </c>
      <c r="E8" s="143"/>
      <c r="F8" s="144">
        <f>D8</f>
        <v>42917</v>
      </c>
      <c r="G8" s="145"/>
      <c r="H8" s="47"/>
      <c r="I8" s="47" t="s">
        <v>103</v>
      </c>
      <c r="J8" s="47" t="s">
        <v>104</v>
      </c>
      <c r="K8" s="47" t="s">
        <v>105</v>
      </c>
      <c r="L8" s="47" t="s">
        <v>105</v>
      </c>
      <c r="M8" s="47" t="s">
        <v>105</v>
      </c>
      <c r="N8" s="47" t="s">
        <v>106</v>
      </c>
      <c r="O8" s="53" t="s">
        <v>105</v>
      </c>
      <c r="P8" s="142"/>
      <c r="Q8" s="143"/>
      <c r="R8" s="47" t="s">
        <v>103</v>
      </c>
      <c r="S8" s="47" t="s">
        <v>104</v>
      </c>
      <c r="T8" s="47" t="s">
        <v>105</v>
      </c>
      <c r="U8" s="47" t="s">
        <v>105</v>
      </c>
      <c r="V8" s="47" t="s">
        <v>105</v>
      </c>
      <c r="W8" s="47" t="s">
        <v>106</v>
      </c>
      <c r="X8" s="53" t="s">
        <v>105</v>
      </c>
      <c r="Y8" s="142"/>
      <c r="Z8" s="143"/>
      <c r="AA8" s="47" t="s">
        <v>103</v>
      </c>
      <c r="AB8" s="47" t="s">
        <v>104</v>
      </c>
      <c r="AC8" s="47" t="s">
        <v>105</v>
      </c>
      <c r="AD8" s="47" t="s">
        <v>105</v>
      </c>
      <c r="AE8" s="47" t="s">
        <v>105</v>
      </c>
      <c r="AF8" s="47" t="s">
        <v>106</v>
      </c>
      <c r="AG8" s="53" t="s">
        <v>105</v>
      </c>
      <c r="AH8" s="47" t="s">
        <v>103</v>
      </c>
      <c r="AI8" s="47" t="s">
        <v>104</v>
      </c>
      <c r="AJ8" s="47" t="s">
        <v>105</v>
      </c>
      <c r="AK8" s="47" t="s">
        <v>105</v>
      </c>
      <c r="AL8" s="47" t="s">
        <v>105</v>
      </c>
      <c r="AM8" s="47" t="s">
        <v>106</v>
      </c>
      <c r="AN8" s="53" t="s">
        <v>105</v>
      </c>
      <c r="AO8" s="47" t="s">
        <v>103</v>
      </c>
      <c r="AP8" s="47" t="s">
        <v>104</v>
      </c>
      <c r="AQ8" s="47" t="s">
        <v>105</v>
      </c>
      <c r="AR8" s="47" t="s">
        <v>105</v>
      </c>
      <c r="AS8" s="47" t="s">
        <v>105</v>
      </c>
      <c r="AT8" s="47" t="s">
        <v>106</v>
      </c>
      <c r="AU8" s="53" t="s">
        <v>105</v>
      </c>
    </row>
    <row r="9" spans="1:47" x14ac:dyDescent="0.3">
      <c r="A9" s="32"/>
      <c r="B9" s="134"/>
      <c r="C9" s="135"/>
      <c r="D9" s="136"/>
      <c r="E9" s="137"/>
      <c r="F9" s="61"/>
      <c r="G9" s="62"/>
      <c r="H9" s="65"/>
      <c r="I9" s="65"/>
      <c r="J9" s="65"/>
      <c r="K9" s="65"/>
      <c r="L9" s="65"/>
      <c r="M9" s="65"/>
      <c r="N9" s="65"/>
      <c r="O9" s="62"/>
      <c r="P9" s="61"/>
      <c r="Q9" s="62"/>
      <c r="R9" s="44"/>
      <c r="S9" s="44"/>
      <c r="T9" s="44"/>
      <c r="U9" s="44"/>
      <c r="V9" s="44"/>
      <c r="W9" s="44"/>
      <c r="X9" s="78"/>
      <c r="Y9" s="61"/>
      <c r="Z9" s="62"/>
      <c r="AA9" s="77"/>
      <c r="AB9" s="44"/>
      <c r="AC9" s="44"/>
      <c r="AD9" s="44"/>
      <c r="AE9" s="44"/>
      <c r="AF9" s="44"/>
      <c r="AG9" s="78"/>
      <c r="AH9" s="83"/>
      <c r="AI9" s="84"/>
      <c r="AJ9" s="84"/>
      <c r="AK9" s="84"/>
      <c r="AL9" s="84"/>
      <c r="AM9" s="84"/>
      <c r="AN9" s="85"/>
      <c r="AO9" s="83"/>
      <c r="AP9" s="84"/>
      <c r="AQ9" s="84"/>
      <c r="AR9" s="84"/>
      <c r="AS9" s="84"/>
      <c r="AT9" s="84"/>
      <c r="AU9" s="85"/>
    </row>
    <row r="10" spans="1:47" x14ac:dyDescent="0.3">
      <c r="A10" s="32">
        <v>0</v>
      </c>
      <c r="B10" s="125">
        <v>19981.72</v>
      </c>
      <c r="C10" s="126"/>
      <c r="D10" s="125">
        <f t="shared" ref="D10:D37" si="0">B10*$O$3</f>
        <v>26365.879539999998</v>
      </c>
      <c r="E10" s="127">
        <f t="shared" ref="E10:E37" si="1">D10/40.3399</f>
        <v>653.59308129172348</v>
      </c>
      <c r="F10" s="130">
        <f t="shared" ref="F10:F37" si="2">B10/12*$O$3</f>
        <v>2197.1566283333332</v>
      </c>
      <c r="G10" s="131"/>
      <c r="H10" s="63">
        <f>'L4'!$H$10</f>
        <v>1674.41</v>
      </c>
      <c r="I10" s="63">
        <f>GEW!$E$12+($F10-GEW!$E$12)*SUM(Fasering!$D$5)</f>
        <v>1786.2247433333332</v>
      </c>
      <c r="J10" s="63">
        <f>GEW!$E$12+($F10-GEW!$E$12)*SUM(Fasering!$D$5:$D$6)</f>
        <v>1892.4768088965548</v>
      </c>
      <c r="K10" s="63">
        <f>GEW!$E$12+($F10-GEW!$E$12)*SUM(Fasering!$D$5:$D$7)</f>
        <v>1953.4401820617545</v>
      </c>
      <c r="L10" s="63">
        <f>GEW!$E$12+($F10-GEW!$E$12)*SUM(Fasering!$D$5:$D$8)</f>
        <v>2014.4035552269545</v>
      </c>
      <c r="M10" s="63">
        <f>GEW!$E$12+($F10-GEW!$E$12)*SUM(Fasering!$D$5:$D$9)</f>
        <v>2075.3669283921545</v>
      </c>
      <c r="N10" s="63">
        <f>GEW!$E$12+($F10-GEW!$E$12)*SUM(Fasering!$D$5:$D$10)</f>
        <v>2136.1932551681334</v>
      </c>
      <c r="O10" s="76">
        <f>GEW!$E$12+($F10-GEW!$E$12)*SUM(Fasering!$D$5:$D$11)</f>
        <v>2197.1566283333332</v>
      </c>
      <c r="P10" s="130">
        <f t="shared" ref="P10:P37" si="3">((B10&lt;19968.2)*913.03+(B10&gt;19968.2)*(B10&lt;20424.71)*(20424.71-B10+456.51)+(B10&gt;20424.71)*(B10&lt;22659.62)*456.51+(B10&gt;22659.62)*(B10&lt;23116.13)*(23116.13-B10))/12*$O$3</f>
        <v>98.907520833333095</v>
      </c>
      <c r="Q10" s="131">
        <f t="shared" ref="Q10:Q37" si="4">P10/40.3399</f>
        <v>2.4518533965957547</v>
      </c>
      <c r="R10" s="45">
        <f>$P10*SUM(Fasering!$D$5)</f>
        <v>0</v>
      </c>
      <c r="S10" s="45">
        <f>$P10*SUM(Fasering!$D$5:$D$6)</f>
        <v>25.57389380548798</v>
      </c>
      <c r="T10" s="45">
        <f>$P10*SUM(Fasering!$D$5:$D$7)</f>
        <v>40.247216371847792</v>
      </c>
      <c r="U10" s="45">
        <f>$P10*SUM(Fasering!$D$5:$D$8)</f>
        <v>54.920538938207606</v>
      </c>
      <c r="V10" s="45">
        <f>$P10*SUM(Fasering!$D$5:$D$9)</f>
        <v>69.593861504567414</v>
      </c>
      <c r="W10" s="45">
        <f>$P10*SUM(Fasering!$D$5:$D$10)</f>
        <v>84.234198266973294</v>
      </c>
      <c r="X10" s="75">
        <f>$P10*SUM(Fasering!$D$5:$D$11)</f>
        <v>98.907520833333095</v>
      </c>
      <c r="Y10" s="130">
        <f t="shared" ref="Y10:Y37" si="5">((B10&lt;19968.2)*456.51+(B10&gt;19968.2)*(B10&lt;20196.46)*(20196.46-B10+228.26)+(B10&gt;20196.46)*(B10&lt;22659.62)*228.26+(B10&gt;22659.62)*(B10&lt;22887.88)*(22887.88-B10))/12*$O$3</f>
        <v>48.711541666666434</v>
      </c>
      <c r="Z10" s="131">
        <f t="shared" ref="Z10:Z37" si="6">Y10/40.3399</f>
        <v>1.207527576088846</v>
      </c>
      <c r="AA10" s="74">
        <f>$Y10*SUM(Fasering!$D$5)</f>
        <v>0</v>
      </c>
      <c r="AB10" s="45">
        <f>$Y10*SUM(Fasering!$D$5:$D$6)</f>
        <v>12.59503608208021</v>
      </c>
      <c r="AC10" s="45">
        <f>$Y10*SUM(Fasering!$D$5:$D$7)</f>
        <v>19.82158627318347</v>
      </c>
      <c r="AD10" s="45">
        <f>$Y10*SUM(Fasering!$D$5:$D$8)</f>
        <v>27.048136464286728</v>
      </c>
      <c r="AE10" s="45">
        <f>$Y10*SUM(Fasering!$D$5:$D$9)</f>
        <v>34.274686655389985</v>
      </c>
      <c r="AF10" s="45">
        <f>$Y10*SUM(Fasering!$D$5:$D$10)</f>
        <v>41.484991475563184</v>
      </c>
      <c r="AG10" s="75">
        <f>$Y10*SUM(Fasering!$D$5:$D$11)</f>
        <v>48.711541666666434</v>
      </c>
      <c r="AH10" s="5">
        <f>($AK$3+(I10+R10)*12*7.57%)*SUM(Fasering!$D$5)</f>
        <v>0</v>
      </c>
      <c r="AI10" s="9">
        <f>($AK$3+(J10+S10)*12*7.57%)*SUM(Fasering!$D$5:$D$6)</f>
        <v>483.8934847608221</v>
      </c>
      <c r="AJ10" s="9">
        <f>($AK$3+(K10+T10)*12*7.57%)*SUM(Fasering!$D$5:$D$7)</f>
        <v>789.4917174371227</v>
      </c>
      <c r="AK10" s="9">
        <f>($AK$3+(L10+U10)*12*7.57%)*SUM(Fasering!$D$5:$D$8)</f>
        <v>1115.4762692148329</v>
      </c>
      <c r="AL10" s="9">
        <f>($AK$3+(M10+V10)*12*7.57%)*SUM(Fasering!$D$5:$D$9)</f>
        <v>1461.8471400939525</v>
      </c>
      <c r="AM10" s="9">
        <f>($AK$3+(N10+W10)*12*7.57%)*SUM(Fasering!$D$5:$D$10)</f>
        <v>1827.7569927092934</v>
      </c>
      <c r="AN10" s="86">
        <f>($AK$3+(O10+X10)*12*7.57%)*SUM(Fasering!$D$5:$D$11)</f>
        <v>2214.8546731029996</v>
      </c>
      <c r="AO10" s="5">
        <f>($AK$3+(I10+AA10)*12*7.57%)*SUM(Fasering!$D$5)</f>
        <v>0</v>
      </c>
      <c r="AP10" s="9">
        <f>($AK$3+(J10+AB10)*12*7.57%)*SUM(Fasering!$D$5:$D$6)</f>
        <v>480.84502028526134</v>
      </c>
      <c r="AQ10" s="9">
        <f>($AK$3+(K10+AC10)*12*7.57%)*SUM(Fasering!$D$5:$D$7)</f>
        <v>781.94150588249317</v>
      </c>
      <c r="AR10" s="9">
        <f>($AK$3+(L10+AD10)*12*7.57%)*SUM(Fasering!$D$5:$D$8)</f>
        <v>1101.4171859116973</v>
      </c>
      <c r="AS10" s="9">
        <f>($AK$3+(M10+AE10)*12*7.57%)*SUM(Fasering!$D$5:$D$9)</f>
        <v>1439.2720603728737</v>
      </c>
      <c r="AT10" s="9">
        <f>($AK$3+(N10+AF10)*12*7.57%)*SUM(Fasering!$D$5:$D$10)</f>
        <v>1794.6846989509409</v>
      </c>
      <c r="AU10" s="86">
        <f>($AK$3+(O10+AG10)*12*7.57%)*SUM(Fasering!$D$5:$D$11)</f>
        <v>2169.2566456279997</v>
      </c>
    </row>
    <row r="11" spans="1:47" x14ac:dyDescent="0.3">
      <c r="A11" s="32">
        <f t="shared" ref="A11:A37" si="7">+A10+1</f>
        <v>1</v>
      </c>
      <c r="B11" s="125">
        <v>20362.330000000002</v>
      </c>
      <c r="C11" s="126"/>
      <c r="D11" s="125">
        <f t="shared" si="0"/>
        <v>26868.094434999999</v>
      </c>
      <c r="E11" s="127">
        <f t="shared" si="1"/>
        <v>666.04266334324075</v>
      </c>
      <c r="F11" s="130">
        <f t="shared" si="2"/>
        <v>2239.0078695833331</v>
      </c>
      <c r="G11" s="131">
        <f t="shared" ref="G11:G37" si="8">F11/40.3399</f>
        <v>55.503555278603393</v>
      </c>
      <c r="H11" s="63">
        <f>'L4'!$H$10</f>
        <v>1674.41</v>
      </c>
      <c r="I11" s="63">
        <f>GEW!$E$12+($F11-GEW!$E$12)*SUM(Fasering!$D$5)</f>
        <v>1786.2247433333332</v>
      </c>
      <c r="J11" s="63">
        <f>GEW!$E$12+($F11-GEW!$E$12)*SUM(Fasering!$D$5:$D$6)</f>
        <v>1903.2980203710481</v>
      </c>
      <c r="K11" s="63">
        <f>GEW!$E$12+($F11-GEW!$E$12)*SUM(Fasering!$D$5:$D$7)</f>
        <v>1970.4701909814755</v>
      </c>
      <c r="L11" s="63">
        <f>GEW!$E$12+($F11-GEW!$E$12)*SUM(Fasering!$D$5:$D$8)</f>
        <v>2037.6423615919032</v>
      </c>
      <c r="M11" s="63">
        <f>GEW!$E$12+($F11-GEW!$E$12)*SUM(Fasering!$D$5:$D$9)</f>
        <v>2104.8145322023306</v>
      </c>
      <c r="N11" s="63">
        <f>GEW!$E$12+($F11-GEW!$E$12)*SUM(Fasering!$D$5:$D$10)</f>
        <v>2171.8356989729054</v>
      </c>
      <c r="O11" s="76">
        <f>GEW!$E$12+($F11-GEW!$E$12)*SUM(Fasering!$D$5:$D$11)</f>
        <v>2239.0078695833331</v>
      </c>
      <c r="P11" s="130">
        <f t="shared" si="3"/>
        <v>57.056279583333037</v>
      </c>
      <c r="Q11" s="131">
        <f t="shared" si="4"/>
        <v>1.4143882256359841</v>
      </c>
      <c r="R11" s="45">
        <f>$P11*SUM(Fasering!$D$5)</f>
        <v>0</v>
      </c>
      <c r="S11" s="45">
        <f>$P11*SUM(Fasering!$D$5:$D$6)</f>
        <v>14.752682330994578</v>
      </c>
      <c r="T11" s="45">
        <f>$P11*SUM(Fasering!$D$5:$D$7)</f>
        <v>23.217207452126786</v>
      </c>
      <c r="U11" s="45">
        <f>$P11*SUM(Fasering!$D$5:$D$8)</f>
        <v>31.681732573258994</v>
      </c>
      <c r="V11" s="45">
        <f>$P11*SUM(Fasering!$D$5:$D$9)</f>
        <v>40.146257694391203</v>
      </c>
      <c r="W11" s="45">
        <f>$P11*SUM(Fasering!$D$5:$D$10)</f>
        <v>48.591754462200832</v>
      </c>
      <c r="X11" s="75">
        <f>$P11*SUM(Fasering!$D$5:$D$11)</f>
        <v>57.056279583333037</v>
      </c>
      <c r="Y11" s="130">
        <f t="shared" si="5"/>
        <v>25.099089166666662</v>
      </c>
      <c r="Z11" s="131">
        <f t="shared" si="6"/>
        <v>0.62219016821228268</v>
      </c>
      <c r="AA11" s="74">
        <f>$Y11*SUM(Fasering!$D$5)</f>
        <v>0</v>
      </c>
      <c r="AB11" s="45">
        <f>$Y11*SUM(Fasering!$D$5:$D$6)</f>
        <v>6.4897131740307943</v>
      </c>
      <c r="AC11" s="45">
        <f>$Y11*SUM(Fasering!$D$5:$D$7)</f>
        <v>10.213262489202888</v>
      </c>
      <c r="AD11" s="45">
        <f>$Y11*SUM(Fasering!$D$5:$D$8)</f>
        <v>13.936811804374981</v>
      </c>
      <c r="AE11" s="45">
        <f>$Y11*SUM(Fasering!$D$5:$D$9)</f>
        <v>17.660361119547076</v>
      </c>
      <c r="AF11" s="45">
        <f>$Y11*SUM(Fasering!$D$5:$D$10)</f>
        <v>21.375539851494572</v>
      </c>
      <c r="AG11" s="75">
        <f>$Y11*SUM(Fasering!$D$5:$D$11)</f>
        <v>25.099089166666662</v>
      </c>
      <c r="AH11" s="5">
        <f>($AK$3+(I11+R11)*12*7.57%)*SUM(Fasering!$D$5)</f>
        <v>0</v>
      </c>
      <c r="AI11" s="9">
        <f>($AK$3+(J11+S11)*12*7.57%)*SUM(Fasering!$D$5:$D$6)</f>
        <v>483.89348476082199</v>
      </c>
      <c r="AJ11" s="9">
        <f>($AK$3+(K11+T11)*12*7.57%)*SUM(Fasering!$D$5:$D$7)</f>
        <v>789.4917174371227</v>
      </c>
      <c r="AK11" s="9">
        <f>($AK$3+(L11+U11)*12*7.57%)*SUM(Fasering!$D$5:$D$8)</f>
        <v>1115.4762692148329</v>
      </c>
      <c r="AL11" s="9">
        <f>($AK$3+(M11+V11)*12*7.57%)*SUM(Fasering!$D$5:$D$9)</f>
        <v>1461.8471400939525</v>
      </c>
      <c r="AM11" s="9">
        <f>($AK$3+(N11+W11)*12*7.57%)*SUM(Fasering!$D$5:$D$10)</f>
        <v>1827.7569927092929</v>
      </c>
      <c r="AN11" s="86">
        <f>($AK$3+(O11+X11)*12*7.57%)*SUM(Fasering!$D$5:$D$11)</f>
        <v>2214.8546731029996</v>
      </c>
      <c r="AO11" s="5">
        <f>($AK$3+(I11+AA11)*12*7.57%)*SUM(Fasering!$D$5)</f>
        <v>0</v>
      </c>
      <c r="AP11" s="9">
        <f>($AK$3+(J11+AB11)*12*7.57%)*SUM(Fasering!$D$5:$D$6)</f>
        <v>481.95268469393869</v>
      </c>
      <c r="AQ11" s="9">
        <f>($AK$3+(K11+AC11)*12*7.57%)*SUM(Fasering!$D$5:$D$7)</f>
        <v>784.68488724189399</v>
      </c>
      <c r="AR11" s="9">
        <f>($AK$3+(L11+AD11)*12*7.57%)*SUM(Fasering!$D$5:$D$8)</f>
        <v>1106.5255761581184</v>
      </c>
      <c r="AS11" s="9">
        <f>($AK$3+(M11+AE11)*12*7.57%)*SUM(Fasering!$D$5:$D$9)</f>
        <v>1447.4747514426115</v>
      </c>
      <c r="AT11" s="9">
        <f>($AK$3+(N11+AF11)*12*7.57%)*SUM(Fasering!$D$5:$D$10)</f>
        <v>1806.7015694124914</v>
      </c>
      <c r="AU11" s="86">
        <f>($AK$3+(O11+AG11)*12*7.57%)*SUM(Fasering!$D$5:$D$11)</f>
        <v>2185.8247613284998</v>
      </c>
    </row>
    <row r="12" spans="1:47" x14ac:dyDescent="0.3">
      <c r="A12" s="32">
        <f t="shared" si="7"/>
        <v>2</v>
      </c>
      <c r="B12" s="125">
        <v>20949.61</v>
      </c>
      <c r="C12" s="126"/>
      <c r="D12" s="125">
        <f t="shared" si="0"/>
        <v>27643.010394999998</v>
      </c>
      <c r="E12" s="127">
        <f t="shared" si="1"/>
        <v>685.25232821598456</v>
      </c>
      <c r="F12" s="130">
        <f t="shared" si="2"/>
        <v>2303.5841995833334</v>
      </c>
      <c r="G12" s="131">
        <f t="shared" si="8"/>
        <v>57.104360684665394</v>
      </c>
      <c r="H12" s="63">
        <f>'L4'!$H$10</f>
        <v>1674.41</v>
      </c>
      <c r="I12" s="63">
        <f>GEW!$E$12+($F12-GEW!$E$12)*SUM(Fasering!$D$5)</f>
        <v>1786.2247433333332</v>
      </c>
      <c r="J12" s="63">
        <f>GEW!$E$12+($F12-GEW!$E$12)*SUM(Fasering!$D$5:$D$6)</f>
        <v>1919.9951147057752</v>
      </c>
      <c r="K12" s="63">
        <f>GEW!$E$12+($F12-GEW!$E$12)*SUM(Fasering!$D$5:$D$7)</f>
        <v>1996.7474397095011</v>
      </c>
      <c r="L12" s="63">
        <f>GEW!$E$12+($F12-GEW!$E$12)*SUM(Fasering!$D$5:$D$8)</f>
        <v>2073.4997647132268</v>
      </c>
      <c r="M12" s="63">
        <f>GEW!$E$12+($F12-GEW!$E$12)*SUM(Fasering!$D$5:$D$9)</f>
        <v>2150.2520897169529</v>
      </c>
      <c r="N12" s="63">
        <f>GEW!$E$12+($F12-GEW!$E$12)*SUM(Fasering!$D$5:$D$10)</f>
        <v>2226.8318745796078</v>
      </c>
      <c r="O12" s="76">
        <f>GEW!$E$12+($F12-GEW!$E$12)*SUM(Fasering!$D$5:$D$11)</f>
        <v>2303.5841995833334</v>
      </c>
      <c r="P12" s="130">
        <f t="shared" si="3"/>
        <v>50.197078749999989</v>
      </c>
      <c r="Q12" s="131">
        <f t="shared" si="4"/>
        <v>1.2443530784657371</v>
      </c>
      <c r="R12" s="45">
        <f>$P12*SUM(Fasering!$D$5)</f>
        <v>0</v>
      </c>
      <c r="S12" s="45">
        <f>$P12*SUM(Fasering!$D$5:$D$6)</f>
        <v>12.979142035734679</v>
      </c>
      <c r="T12" s="45">
        <f>$P12*SUM(Fasering!$D$5:$D$7)</f>
        <v>20.426077538535051</v>
      </c>
      <c r="U12" s="45">
        <f>$P12*SUM(Fasering!$D$5:$D$8)</f>
        <v>27.873013041335419</v>
      </c>
      <c r="V12" s="45">
        <f>$P12*SUM(Fasering!$D$5:$D$9)</f>
        <v>35.319948544135791</v>
      </c>
      <c r="W12" s="45">
        <f>$P12*SUM(Fasering!$D$5:$D$10)</f>
        <v>42.750143247199624</v>
      </c>
      <c r="X12" s="75">
        <f>$P12*SUM(Fasering!$D$5:$D$11)</f>
        <v>50.197078749999989</v>
      </c>
      <c r="Y12" s="130">
        <f t="shared" si="5"/>
        <v>25.099089166666662</v>
      </c>
      <c r="Z12" s="131">
        <f t="shared" si="6"/>
        <v>0.62219016821228268</v>
      </c>
      <c r="AA12" s="74">
        <f>$Y12*SUM(Fasering!$D$5)</f>
        <v>0</v>
      </c>
      <c r="AB12" s="45">
        <f>$Y12*SUM(Fasering!$D$5:$D$6)</f>
        <v>6.4897131740307943</v>
      </c>
      <c r="AC12" s="45">
        <f>$Y12*SUM(Fasering!$D$5:$D$7)</f>
        <v>10.213262489202888</v>
      </c>
      <c r="AD12" s="45">
        <f>$Y12*SUM(Fasering!$D$5:$D$8)</f>
        <v>13.936811804374981</v>
      </c>
      <c r="AE12" s="45">
        <f>$Y12*SUM(Fasering!$D$5:$D$9)</f>
        <v>17.660361119547076</v>
      </c>
      <c r="AF12" s="45">
        <f>$Y12*SUM(Fasering!$D$5:$D$10)</f>
        <v>21.375539851494572</v>
      </c>
      <c r="AG12" s="75">
        <f>$Y12*SUM(Fasering!$D$5:$D$11)</f>
        <v>25.099089166666662</v>
      </c>
      <c r="AH12" s="5">
        <f>($AK$3+(I12+R12)*12*7.57%)*SUM(Fasering!$D$5)</f>
        <v>0</v>
      </c>
      <c r="AI12" s="9">
        <f>($AK$3+(J12+S12)*12*7.57%)*SUM(Fasering!$D$5:$D$6)</f>
        <v>487.39871806470353</v>
      </c>
      <c r="AJ12" s="9">
        <f>($AK$3+(K12+T12)*12*7.57%)*SUM(Fasering!$D$5:$D$7)</f>
        <v>798.17322027397927</v>
      </c>
      <c r="AK12" s="9">
        <f>($AK$3+(L12+U12)*12*7.57%)*SUM(Fasering!$D$5:$D$8)</f>
        <v>1131.6419051969049</v>
      </c>
      <c r="AL12" s="9">
        <f>($AK$3+(M12+V12)*12*7.57%)*SUM(Fasering!$D$5:$D$9)</f>
        <v>1487.8047728334807</v>
      </c>
      <c r="AM12" s="9">
        <f>($AK$3+(N12+W12)*12*7.57%)*SUM(Fasering!$D$5:$D$10)</f>
        <v>1865.7846969672546</v>
      </c>
      <c r="AN12" s="86">
        <f>($AK$3+(O12+X12)*12*7.57%)*SUM(Fasering!$D$5:$D$11)</f>
        <v>2267.2849132380002</v>
      </c>
      <c r="AO12" s="5">
        <f>($AK$3+(I12+AA12)*12*7.57%)*SUM(Fasering!$D$5)</f>
        <v>0</v>
      </c>
      <c r="AP12" s="9">
        <f>($AK$3+(J12+AB12)*12*7.57%)*SUM(Fasering!$D$5:$D$6)</f>
        <v>485.87448582692303</v>
      </c>
      <c r="AQ12" s="9">
        <f>($AK$3+(K12+AC12)*12*7.57%)*SUM(Fasering!$D$5:$D$7)</f>
        <v>794.39811449666468</v>
      </c>
      <c r="AR12" s="9">
        <f>($AK$3+(L12+AD12)*12*7.57%)*SUM(Fasering!$D$5:$D$8)</f>
        <v>1124.6123635453371</v>
      </c>
      <c r="AS12" s="9">
        <f>($AK$3+(M12+AE12)*12*7.57%)*SUM(Fasering!$D$5:$D$9)</f>
        <v>1476.517232972941</v>
      </c>
      <c r="AT12" s="9">
        <f>($AK$3+(N12+AF12)*12*7.57%)*SUM(Fasering!$D$5:$D$10)</f>
        <v>1849.2485500880784</v>
      </c>
      <c r="AU12" s="86">
        <f>($AK$3+(O12+AG12)*12*7.57%)*SUM(Fasering!$D$5:$D$11)</f>
        <v>2244.4858995005002</v>
      </c>
    </row>
    <row r="13" spans="1:47" x14ac:dyDescent="0.3">
      <c r="A13" s="32">
        <f t="shared" si="7"/>
        <v>3</v>
      </c>
      <c r="B13" s="125">
        <v>21743.88</v>
      </c>
      <c r="C13" s="126"/>
      <c r="D13" s="125">
        <f t="shared" si="0"/>
        <v>28691.049660000001</v>
      </c>
      <c r="E13" s="127">
        <f t="shared" si="1"/>
        <v>711.23254296614516</v>
      </c>
      <c r="F13" s="130">
        <f t="shared" si="2"/>
        <v>2390.9208049999997</v>
      </c>
      <c r="G13" s="131">
        <f t="shared" si="8"/>
        <v>59.26937858051209</v>
      </c>
      <c r="H13" s="63">
        <f>'L4'!$H$10</f>
        <v>1674.41</v>
      </c>
      <c r="I13" s="63">
        <f>GEW!$E$12+($F13-GEW!$E$12)*SUM(Fasering!$D$5)</f>
        <v>1786.2247433333332</v>
      </c>
      <c r="J13" s="63">
        <f>GEW!$E$12+($F13-GEW!$E$12)*SUM(Fasering!$D$5:$D$6)</f>
        <v>1942.5771898951971</v>
      </c>
      <c r="K13" s="63">
        <f>GEW!$E$12+($F13-GEW!$E$12)*SUM(Fasering!$D$5:$D$7)</f>
        <v>2032.2862463216939</v>
      </c>
      <c r="L13" s="63">
        <f>GEW!$E$12+($F13-GEW!$E$12)*SUM(Fasering!$D$5:$D$8)</f>
        <v>2121.9953027481911</v>
      </c>
      <c r="M13" s="63">
        <f>GEW!$E$12+($F13-GEW!$E$12)*SUM(Fasering!$D$5:$D$9)</f>
        <v>2211.7043591746879</v>
      </c>
      <c r="N13" s="63">
        <f>GEW!$E$12+($F13-GEW!$E$12)*SUM(Fasering!$D$5:$D$10)</f>
        <v>2301.211748573503</v>
      </c>
      <c r="O13" s="76">
        <f>GEW!$E$12+($F13-GEW!$E$12)*SUM(Fasering!$D$5:$D$11)</f>
        <v>2390.9208049999997</v>
      </c>
      <c r="P13" s="130">
        <f t="shared" si="3"/>
        <v>50.197078749999989</v>
      </c>
      <c r="Q13" s="131">
        <f t="shared" si="4"/>
        <v>1.2443530784657371</v>
      </c>
      <c r="R13" s="45">
        <f>$P13*SUM(Fasering!$D$5)</f>
        <v>0</v>
      </c>
      <c r="S13" s="45">
        <f>$P13*SUM(Fasering!$D$5:$D$6)</f>
        <v>12.979142035734679</v>
      </c>
      <c r="T13" s="45">
        <f>$P13*SUM(Fasering!$D$5:$D$7)</f>
        <v>20.426077538535051</v>
      </c>
      <c r="U13" s="45">
        <f>$P13*SUM(Fasering!$D$5:$D$8)</f>
        <v>27.873013041335419</v>
      </c>
      <c r="V13" s="45">
        <f>$P13*SUM(Fasering!$D$5:$D$9)</f>
        <v>35.319948544135791</v>
      </c>
      <c r="W13" s="45">
        <f>$P13*SUM(Fasering!$D$5:$D$10)</f>
        <v>42.750143247199624</v>
      </c>
      <c r="X13" s="75">
        <f>$P13*SUM(Fasering!$D$5:$D$11)</f>
        <v>50.197078749999989</v>
      </c>
      <c r="Y13" s="130">
        <f t="shared" si="5"/>
        <v>25.099089166666662</v>
      </c>
      <c r="Z13" s="131">
        <f t="shared" si="6"/>
        <v>0.62219016821228268</v>
      </c>
      <c r="AA13" s="74">
        <f>$Y13*SUM(Fasering!$D$5)</f>
        <v>0</v>
      </c>
      <c r="AB13" s="45">
        <f>$Y13*SUM(Fasering!$D$5:$D$6)</f>
        <v>6.4897131740307943</v>
      </c>
      <c r="AC13" s="45">
        <f>$Y13*SUM(Fasering!$D$5:$D$7)</f>
        <v>10.213262489202888</v>
      </c>
      <c r="AD13" s="45">
        <f>$Y13*SUM(Fasering!$D$5:$D$8)</f>
        <v>13.936811804374981</v>
      </c>
      <c r="AE13" s="45">
        <f>$Y13*SUM(Fasering!$D$5:$D$9)</f>
        <v>17.660361119547076</v>
      </c>
      <c r="AF13" s="45">
        <f>$Y13*SUM(Fasering!$D$5:$D$10)</f>
        <v>21.375539851494572</v>
      </c>
      <c r="AG13" s="75">
        <f>$Y13*SUM(Fasering!$D$5:$D$11)</f>
        <v>25.099089166666662</v>
      </c>
      <c r="AH13" s="5">
        <f>($AK$3+(I13+R13)*12*7.57%)*SUM(Fasering!$D$5)</f>
        <v>0</v>
      </c>
      <c r="AI13" s="9">
        <f>($AK$3+(J13+S13)*12*7.57%)*SUM(Fasering!$D$5:$D$6)</f>
        <v>492.70277913590547</v>
      </c>
      <c r="AJ13" s="9">
        <f>($AK$3+(K13+T13)*12*7.57%)*SUM(Fasering!$D$5:$D$7)</f>
        <v>811.30992680518523</v>
      </c>
      <c r="AK13" s="9">
        <f>($AK$3+(L13+U13)*12*7.57%)*SUM(Fasering!$D$5:$D$8)</f>
        <v>1156.1034782422093</v>
      </c>
      <c r="AL13" s="9">
        <f>($AK$3+(M13+V13)*12*7.57%)*SUM(Fasering!$D$5:$D$9)</f>
        <v>1527.0834334469771</v>
      </c>
      <c r="AM13" s="9">
        <f>($AK$3+(N13+W13)*12*7.57%)*SUM(Fasering!$D$5:$D$10)</f>
        <v>1923.3275902059111</v>
      </c>
      <c r="AN13" s="86">
        <f>($AK$3+(O13+X13)*12*7.57%)*SUM(Fasering!$D$5:$D$11)</f>
        <v>2346.6214855984999</v>
      </c>
      <c r="AO13" s="5">
        <f>($AK$3+(I13+AA13)*12*7.57%)*SUM(Fasering!$D$5)</f>
        <v>0</v>
      </c>
      <c r="AP13" s="9">
        <f>($AK$3+(J13+AB13)*12*7.57%)*SUM(Fasering!$D$5:$D$6)</f>
        <v>491.17854689812498</v>
      </c>
      <c r="AQ13" s="9">
        <f>($AK$3+(K13+AC13)*12*7.57%)*SUM(Fasering!$D$5:$D$7)</f>
        <v>807.53482102787052</v>
      </c>
      <c r="AR13" s="9">
        <f>($AK$3+(L13+AD13)*12*7.57%)*SUM(Fasering!$D$5:$D$8)</f>
        <v>1149.0739365906416</v>
      </c>
      <c r="AS13" s="9">
        <f>($AK$3+(M13+AE13)*12*7.57%)*SUM(Fasering!$D$5:$D$9)</f>
        <v>1515.7958935864376</v>
      </c>
      <c r="AT13" s="9">
        <f>($AK$3+(N13+AF13)*12*7.57%)*SUM(Fasering!$D$5:$D$10)</f>
        <v>1906.7914433267349</v>
      </c>
      <c r="AU13" s="86">
        <f>($AK$3+(O13+AG13)*12*7.57%)*SUM(Fasering!$D$5:$D$11)</f>
        <v>2323.8224718609999</v>
      </c>
    </row>
    <row r="14" spans="1:47" x14ac:dyDescent="0.3">
      <c r="A14" s="32">
        <f t="shared" si="7"/>
        <v>4</v>
      </c>
      <c r="B14" s="125">
        <v>22538.16</v>
      </c>
      <c r="C14" s="126"/>
      <c r="D14" s="125">
        <f t="shared" si="0"/>
        <v>29739.102119999996</v>
      </c>
      <c r="E14" s="127">
        <f t="shared" si="1"/>
        <v>737.21308481181154</v>
      </c>
      <c r="F14" s="130">
        <f t="shared" si="2"/>
        <v>2478.2585099999997</v>
      </c>
      <c r="G14" s="131">
        <f t="shared" si="8"/>
        <v>61.434423734317626</v>
      </c>
      <c r="H14" s="63">
        <f>'L4'!$H$10</f>
        <v>1674.41</v>
      </c>
      <c r="I14" s="63">
        <f>GEW!$E$12+($F14-GEW!$E$12)*SUM(Fasering!$D$5)</f>
        <v>1786.2247433333332</v>
      </c>
      <c r="J14" s="63">
        <f>GEW!$E$12+($F14-GEW!$E$12)*SUM(Fasering!$D$5:$D$6)</f>
        <v>1965.1595493969457</v>
      </c>
      <c r="K14" s="63">
        <f>GEW!$E$12+($F14-GEW!$E$12)*SUM(Fasering!$D$5:$D$7)</f>
        <v>2067.8255003737577</v>
      </c>
      <c r="L14" s="63">
        <f>GEW!$E$12+($F14-GEW!$E$12)*SUM(Fasering!$D$5:$D$8)</f>
        <v>2170.4914513505696</v>
      </c>
      <c r="M14" s="63">
        <f>GEW!$E$12+($F14-GEW!$E$12)*SUM(Fasering!$D$5:$D$9)</f>
        <v>2273.1574023273815</v>
      </c>
      <c r="N14" s="63">
        <f>GEW!$E$12+($F14-GEW!$E$12)*SUM(Fasering!$D$5:$D$10)</f>
        <v>2375.5925590231877</v>
      </c>
      <c r="O14" s="76">
        <f>GEW!$E$12+($F14-GEW!$E$12)*SUM(Fasering!$D$5:$D$11)</f>
        <v>2478.2585099999997</v>
      </c>
      <c r="P14" s="130">
        <f t="shared" si="3"/>
        <v>50.197078749999989</v>
      </c>
      <c r="Q14" s="131">
        <f t="shared" si="4"/>
        <v>1.2443530784657371</v>
      </c>
      <c r="R14" s="45">
        <f>$P14*SUM(Fasering!$D$5)</f>
        <v>0</v>
      </c>
      <c r="S14" s="45">
        <f>$P14*SUM(Fasering!$D$5:$D$6)</f>
        <v>12.979142035734679</v>
      </c>
      <c r="T14" s="45">
        <f>$P14*SUM(Fasering!$D$5:$D$7)</f>
        <v>20.426077538535051</v>
      </c>
      <c r="U14" s="45">
        <f>$P14*SUM(Fasering!$D$5:$D$8)</f>
        <v>27.873013041335419</v>
      </c>
      <c r="V14" s="45">
        <f>$P14*SUM(Fasering!$D$5:$D$9)</f>
        <v>35.319948544135791</v>
      </c>
      <c r="W14" s="45">
        <f>$P14*SUM(Fasering!$D$5:$D$10)</f>
        <v>42.750143247199624</v>
      </c>
      <c r="X14" s="75">
        <f>$P14*SUM(Fasering!$D$5:$D$11)</f>
        <v>50.197078749999989</v>
      </c>
      <c r="Y14" s="130">
        <f t="shared" si="5"/>
        <v>25.099089166666662</v>
      </c>
      <c r="Z14" s="131">
        <f t="shared" si="6"/>
        <v>0.62219016821228268</v>
      </c>
      <c r="AA14" s="74">
        <f>$Y14*SUM(Fasering!$D$5)</f>
        <v>0</v>
      </c>
      <c r="AB14" s="45">
        <f>$Y14*SUM(Fasering!$D$5:$D$6)</f>
        <v>6.4897131740307943</v>
      </c>
      <c r="AC14" s="45">
        <f>$Y14*SUM(Fasering!$D$5:$D$7)</f>
        <v>10.213262489202888</v>
      </c>
      <c r="AD14" s="45">
        <f>$Y14*SUM(Fasering!$D$5:$D$8)</f>
        <v>13.936811804374981</v>
      </c>
      <c r="AE14" s="45">
        <f>$Y14*SUM(Fasering!$D$5:$D$9)</f>
        <v>17.660361119547076</v>
      </c>
      <c r="AF14" s="45">
        <f>$Y14*SUM(Fasering!$D$5:$D$10)</f>
        <v>21.375539851494572</v>
      </c>
      <c r="AG14" s="75">
        <f>$Y14*SUM(Fasering!$D$5:$D$11)</f>
        <v>25.099089166666662</v>
      </c>
      <c r="AH14" s="5">
        <f>($AK$3+(I14+R14)*12*7.57%)*SUM(Fasering!$D$5)</f>
        <v>0</v>
      </c>
      <c r="AI14" s="9">
        <f>($AK$3+(J14+S14)*12*7.57%)*SUM(Fasering!$D$5:$D$6)</f>
        <v>498.00690698617575</v>
      </c>
      <c r="AJ14" s="9">
        <f>($AK$3+(K14+T14)*12*7.57%)*SUM(Fasering!$D$5:$D$7)</f>
        <v>824.44679872985364</v>
      </c>
      <c r="AK14" s="9">
        <f>($AK$3+(L14+U14)*12*7.57%)*SUM(Fasering!$D$5:$D$8)</f>
        <v>1180.5653592630513</v>
      </c>
      <c r="AL14" s="9">
        <f>($AK$3+(M14+V14)*12*7.57%)*SUM(Fasering!$D$5:$D$9)</f>
        <v>1566.3625885857693</v>
      </c>
      <c r="AM14" s="9">
        <f>($AK$3+(N14+W14)*12*7.57%)*SUM(Fasering!$D$5:$D$10)</f>
        <v>1980.8712079197869</v>
      </c>
      <c r="AN14" s="86">
        <f>($AK$3+(O14+X14)*12*7.57%)*SUM(Fasering!$D$5:$D$11)</f>
        <v>2425.9590568204999</v>
      </c>
      <c r="AO14" s="5">
        <f>($AK$3+(I14+AA14)*12*7.57%)*SUM(Fasering!$D$5)</f>
        <v>0</v>
      </c>
      <c r="AP14" s="9">
        <f>($AK$3+(J14+AB14)*12*7.57%)*SUM(Fasering!$D$5:$D$6)</f>
        <v>496.48267474839543</v>
      </c>
      <c r="AQ14" s="9">
        <f>($AK$3+(K14+AC14)*12*7.57%)*SUM(Fasering!$D$5:$D$7)</f>
        <v>820.67169295253882</v>
      </c>
      <c r="AR14" s="9">
        <f>($AK$3+(L14+AD14)*12*7.57%)*SUM(Fasering!$D$5:$D$8)</f>
        <v>1173.5358176114835</v>
      </c>
      <c r="AS14" s="9">
        <f>($AK$3+(M14+AE14)*12*7.57%)*SUM(Fasering!$D$5:$D$9)</f>
        <v>1555.0750487252296</v>
      </c>
      <c r="AT14" s="9">
        <f>($AK$3+(N14+AF14)*12*7.57%)*SUM(Fasering!$D$5:$D$10)</f>
        <v>1964.3350610406103</v>
      </c>
      <c r="AU14" s="86">
        <f>($AK$3+(O14+AG14)*12*7.57%)*SUM(Fasering!$D$5:$D$11)</f>
        <v>2403.1600430829999</v>
      </c>
    </row>
    <row r="15" spans="1:47" x14ac:dyDescent="0.3">
      <c r="A15" s="32">
        <f t="shared" si="7"/>
        <v>5</v>
      </c>
      <c r="B15" s="125">
        <v>22538.16</v>
      </c>
      <c r="C15" s="126"/>
      <c r="D15" s="125">
        <f t="shared" si="0"/>
        <v>29739.102119999996</v>
      </c>
      <c r="E15" s="127">
        <f t="shared" si="1"/>
        <v>737.21308481181154</v>
      </c>
      <c r="F15" s="130">
        <f t="shared" si="2"/>
        <v>2478.2585099999997</v>
      </c>
      <c r="G15" s="131">
        <f t="shared" si="8"/>
        <v>61.434423734317626</v>
      </c>
      <c r="H15" s="63">
        <f>'L4'!$H$10</f>
        <v>1674.41</v>
      </c>
      <c r="I15" s="63">
        <f>GEW!$E$12+($F15-GEW!$E$12)*SUM(Fasering!$D$5)</f>
        <v>1786.2247433333332</v>
      </c>
      <c r="J15" s="63">
        <f>GEW!$E$12+($F15-GEW!$E$12)*SUM(Fasering!$D$5:$D$6)</f>
        <v>1965.1595493969457</v>
      </c>
      <c r="K15" s="63">
        <f>GEW!$E$12+($F15-GEW!$E$12)*SUM(Fasering!$D$5:$D$7)</f>
        <v>2067.8255003737577</v>
      </c>
      <c r="L15" s="63">
        <f>GEW!$E$12+($F15-GEW!$E$12)*SUM(Fasering!$D$5:$D$8)</f>
        <v>2170.4914513505696</v>
      </c>
      <c r="M15" s="63">
        <f>GEW!$E$12+($F15-GEW!$E$12)*SUM(Fasering!$D$5:$D$9)</f>
        <v>2273.1574023273815</v>
      </c>
      <c r="N15" s="63">
        <f>GEW!$E$12+($F15-GEW!$E$12)*SUM(Fasering!$D$5:$D$10)</f>
        <v>2375.5925590231877</v>
      </c>
      <c r="O15" s="76">
        <f>GEW!$E$12+($F15-GEW!$E$12)*SUM(Fasering!$D$5:$D$11)</f>
        <v>2478.2585099999997</v>
      </c>
      <c r="P15" s="130">
        <f t="shared" si="3"/>
        <v>50.197078749999989</v>
      </c>
      <c r="Q15" s="131">
        <f t="shared" si="4"/>
        <v>1.2443530784657371</v>
      </c>
      <c r="R15" s="45">
        <f>$P15*SUM(Fasering!$D$5)</f>
        <v>0</v>
      </c>
      <c r="S15" s="45">
        <f>$P15*SUM(Fasering!$D$5:$D$6)</f>
        <v>12.979142035734679</v>
      </c>
      <c r="T15" s="45">
        <f>$P15*SUM(Fasering!$D$5:$D$7)</f>
        <v>20.426077538535051</v>
      </c>
      <c r="U15" s="45">
        <f>$P15*SUM(Fasering!$D$5:$D$8)</f>
        <v>27.873013041335419</v>
      </c>
      <c r="V15" s="45">
        <f>$P15*SUM(Fasering!$D$5:$D$9)</f>
        <v>35.319948544135791</v>
      </c>
      <c r="W15" s="45">
        <f>$P15*SUM(Fasering!$D$5:$D$10)</f>
        <v>42.750143247199624</v>
      </c>
      <c r="X15" s="75">
        <f>$P15*SUM(Fasering!$D$5:$D$11)</f>
        <v>50.197078749999989</v>
      </c>
      <c r="Y15" s="130">
        <f t="shared" si="5"/>
        <v>25.099089166666662</v>
      </c>
      <c r="Z15" s="131">
        <f t="shared" si="6"/>
        <v>0.62219016821228268</v>
      </c>
      <c r="AA15" s="74">
        <f>$Y15*SUM(Fasering!$D$5)</f>
        <v>0</v>
      </c>
      <c r="AB15" s="45">
        <f>$Y15*SUM(Fasering!$D$5:$D$6)</f>
        <v>6.4897131740307943</v>
      </c>
      <c r="AC15" s="45">
        <f>$Y15*SUM(Fasering!$D$5:$D$7)</f>
        <v>10.213262489202888</v>
      </c>
      <c r="AD15" s="45">
        <f>$Y15*SUM(Fasering!$D$5:$D$8)</f>
        <v>13.936811804374981</v>
      </c>
      <c r="AE15" s="45">
        <f>$Y15*SUM(Fasering!$D$5:$D$9)</f>
        <v>17.660361119547076</v>
      </c>
      <c r="AF15" s="45">
        <f>$Y15*SUM(Fasering!$D$5:$D$10)</f>
        <v>21.375539851494572</v>
      </c>
      <c r="AG15" s="75">
        <f>$Y15*SUM(Fasering!$D$5:$D$11)</f>
        <v>25.099089166666662</v>
      </c>
      <c r="AH15" s="5">
        <f>($AK$3+(I15+R15)*12*7.57%)*SUM(Fasering!$D$5)</f>
        <v>0</v>
      </c>
      <c r="AI15" s="9">
        <f>($AK$3+(J15+S15)*12*7.57%)*SUM(Fasering!$D$5:$D$6)</f>
        <v>498.00690698617575</v>
      </c>
      <c r="AJ15" s="9">
        <f>($AK$3+(K15+T15)*12*7.57%)*SUM(Fasering!$D$5:$D$7)</f>
        <v>824.44679872985364</v>
      </c>
      <c r="AK15" s="9">
        <f>($AK$3+(L15+U15)*12*7.57%)*SUM(Fasering!$D$5:$D$8)</f>
        <v>1180.5653592630513</v>
      </c>
      <c r="AL15" s="9">
        <f>($AK$3+(M15+V15)*12*7.57%)*SUM(Fasering!$D$5:$D$9)</f>
        <v>1566.3625885857693</v>
      </c>
      <c r="AM15" s="9">
        <f>($AK$3+(N15+W15)*12*7.57%)*SUM(Fasering!$D$5:$D$10)</f>
        <v>1980.8712079197869</v>
      </c>
      <c r="AN15" s="86">
        <f>($AK$3+(O15+X15)*12*7.57%)*SUM(Fasering!$D$5:$D$11)</f>
        <v>2425.9590568204999</v>
      </c>
      <c r="AO15" s="5">
        <f>($AK$3+(I15+AA15)*12*7.57%)*SUM(Fasering!$D$5)</f>
        <v>0</v>
      </c>
      <c r="AP15" s="9">
        <f>($AK$3+(J15+AB15)*12*7.57%)*SUM(Fasering!$D$5:$D$6)</f>
        <v>496.48267474839543</v>
      </c>
      <c r="AQ15" s="9">
        <f>($AK$3+(K15+AC15)*12*7.57%)*SUM(Fasering!$D$5:$D$7)</f>
        <v>820.67169295253882</v>
      </c>
      <c r="AR15" s="9">
        <f>($AK$3+(L15+AD15)*12*7.57%)*SUM(Fasering!$D$5:$D$8)</f>
        <v>1173.5358176114835</v>
      </c>
      <c r="AS15" s="9">
        <f>($AK$3+(M15+AE15)*12*7.57%)*SUM(Fasering!$D$5:$D$9)</f>
        <v>1555.0750487252296</v>
      </c>
      <c r="AT15" s="9">
        <f>($AK$3+(N15+AF15)*12*7.57%)*SUM(Fasering!$D$5:$D$10)</f>
        <v>1964.3350610406103</v>
      </c>
      <c r="AU15" s="86">
        <f>($AK$3+(O15+AG15)*12*7.57%)*SUM(Fasering!$D$5:$D$11)</f>
        <v>2403.1600430829999</v>
      </c>
    </row>
    <row r="16" spans="1:47" x14ac:dyDescent="0.3">
      <c r="A16" s="32">
        <f t="shared" si="7"/>
        <v>6</v>
      </c>
      <c r="B16" s="125">
        <v>23670.23</v>
      </c>
      <c r="C16" s="126"/>
      <c r="D16" s="125">
        <f t="shared" si="0"/>
        <v>31232.868484999995</v>
      </c>
      <c r="E16" s="127">
        <f t="shared" si="1"/>
        <v>774.24258575256749</v>
      </c>
      <c r="F16" s="125">
        <f t="shared" si="2"/>
        <v>2602.7390404166663</v>
      </c>
      <c r="G16" s="127">
        <f t="shared" si="8"/>
        <v>64.520215479380624</v>
      </c>
      <c r="H16" s="63">
        <f>'L4'!$H$10</f>
        <v>1674.41</v>
      </c>
      <c r="I16" s="63">
        <f>GEW!$E$12+($F16-GEW!$E$12)*SUM(Fasering!$D$5)</f>
        <v>1786.2247433333332</v>
      </c>
      <c r="J16" s="63">
        <f>GEW!$E$12+($F16-GEW!$E$12)*SUM(Fasering!$D$5:$D$6)</f>
        <v>1997.3456949893625</v>
      </c>
      <c r="K16" s="63">
        <f>GEW!$E$12+($F16-GEW!$E$12)*SUM(Fasering!$D$5:$D$7)</f>
        <v>2118.4788258190915</v>
      </c>
      <c r="L16" s="63">
        <f>GEW!$E$12+($F16-GEW!$E$12)*SUM(Fasering!$D$5:$D$8)</f>
        <v>2239.6119566488205</v>
      </c>
      <c r="M16" s="63">
        <f>GEW!$E$12+($F16-GEW!$E$12)*SUM(Fasering!$D$5:$D$9)</f>
        <v>2360.7450874785495</v>
      </c>
      <c r="N16" s="63">
        <f>GEW!$E$12+($F16-GEW!$E$12)*SUM(Fasering!$D$5:$D$10)</f>
        <v>2481.6059095869373</v>
      </c>
      <c r="O16" s="76">
        <f>GEW!$E$12+($F16-GEW!$E$12)*SUM(Fasering!$D$5:$D$11)</f>
        <v>2602.7390404166663</v>
      </c>
      <c r="P16" s="130">
        <f t="shared" si="3"/>
        <v>0</v>
      </c>
      <c r="Q16" s="131">
        <f t="shared" si="4"/>
        <v>0</v>
      </c>
      <c r="R16" s="45">
        <f>$P16*SUM(Fasering!$D$5)</f>
        <v>0</v>
      </c>
      <c r="S16" s="45">
        <f>$P16*SUM(Fasering!$D$5:$D$6)</f>
        <v>0</v>
      </c>
      <c r="T16" s="45">
        <f>$P16*SUM(Fasering!$D$5:$D$7)</f>
        <v>0</v>
      </c>
      <c r="U16" s="45">
        <f>$P16*SUM(Fasering!$D$5:$D$8)</f>
        <v>0</v>
      </c>
      <c r="V16" s="45">
        <f>$P16*SUM(Fasering!$D$5:$D$9)</f>
        <v>0</v>
      </c>
      <c r="W16" s="45">
        <f>$P16*SUM(Fasering!$D$5:$D$10)</f>
        <v>0</v>
      </c>
      <c r="X16" s="75">
        <f>$P16*SUM(Fasering!$D$5:$D$11)</f>
        <v>0</v>
      </c>
      <c r="Y16" s="130">
        <f t="shared" si="5"/>
        <v>0</v>
      </c>
      <c r="Z16" s="131">
        <f t="shared" si="6"/>
        <v>0</v>
      </c>
      <c r="AA16" s="74">
        <f>$Y16*SUM(Fasering!$D$5)</f>
        <v>0</v>
      </c>
      <c r="AB16" s="45">
        <f>$Y16*SUM(Fasering!$D$5:$D$6)</f>
        <v>0</v>
      </c>
      <c r="AC16" s="45">
        <f>$Y16*SUM(Fasering!$D$5:$D$7)</f>
        <v>0</v>
      </c>
      <c r="AD16" s="45">
        <f>$Y16*SUM(Fasering!$D$5:$D$8)</f>
        <v>0</v>
      </c>
      <c r="AE16" s="45">
        <f>$Y16*SUM(Fasering!$D$5:$D$9)</f>
        <v>0</v>
      </c>
      <c r="AF16" s="45">
        <f>$Y16*SUM(Fasering!$D$5:$D$10)</f>
        <v>0</v>
      </c>
      <c r="AG16" s="75">
        <f>$Y16*SUM(Fasering!$D$5:$D$11)</f>
        <v>0</v>
      </c>
      <c r="AH16" s="5">
        <f>($AK$3+(I16+R16)*12*7.57%)*SUM(Fasering!$D$5)</f>
        <v>0</v>
      </c>
      <c r="AI16" s="9">
        <f>($AK$3+(J16+S16)*12*7.57%)*SUM(Fasering!$D$5:$D$6)</f>
        <v>502.51823373559483</v>
      </c>
      <c r="AJ16" s="9">
        <f>($AK$3+(K16+T16)*12*7.57%)*SUM(Fasering!$D$5:$D$7)</f>
        <v>835.6201194699313</v>
      </c>
      <c r="AK16" s="9">
        <f>($AK$3+(L16+U16)*12*7.57%)*SUM(Fasering!$D$5:$D$8)</f>
        <v>1201.3709546984646</v>
      </c>
      <c r="AL16" s="9">
        <f>($AK$3+(M16+V16)*12*7.57%)*SUM(Fasering!$D$5:$D$9)</f>
        <v>1599.7707394211952</v>
      </c>
      <c r="AM16" s="9">
        <f>($AK$3+(N16+W16)*12*7.57%)*SUM(Fasering!$D$5:$D$10)</f>
        <v>2029.8138558308333</v>
      </c>
      <c r="AN16" s="86">
        <f>($AK$3+(O16+X16)*12*7.57%)*SUM(Fasering!$D$5:$D$11)</f>
        <v>2493.4381443144998</v>
      </c>
      <c r="AO16" s="5">
        <f>($AK$3+(I16+AA16)*12*7.57%)*SUM(Fasering!$D$5)</f>
        <v>0</v>
      </c>
      <c r="AP16" s="9">
        <f>($AK$3+(J16+AB16)*12*7.57%)*SUM(Fasering!$D$5:$D$6)</f>
        <v>502.51823373559483</v>
      </c>
      <c r="AQ16" s="9">
        <f>($AK$3+(K16+AC16)*12*7.57%)*SUM(Fasering!$D$5:$D$7)</f>
        <v>835.6201194699313</v>
      </c>
      <c r="AR16" s="9">
        <f>($AK$3+(L16+AD16)*12*7.57%)*SUM(Fasering!$D$5:$D$8)</f>
        <v>1201.3709546984646</v>
      </c>
      <c r="AS16" s="9">
        <f>($AK$3+(M16+AE16)*12*7.57%)*SUM(Fasering!$D$5:$D$9)</f>
        <v>1599.7707394211952</v>
      </c>
      <c r="AT16" s="9">
        <f>($AK$3+(N16+AF16)*12*7.57%)*SUM(Fasering!$D$5:$D$10)</f>
        <v>2029.8138558308333</v>
      </c>
      <c r="AU16" s="86">
        <f>($AK$3+(O16+AG16)*12*7.57%)*SUM(Fasering!$D$5:$D$11)</f>
        <v>2493.4381443144998</v>
      </c>
    </row>
    <row r="17" spans="1:47" x14ac:dyDescent="0.3">
      <c r="A17" s="32">
        <f t="shared" si="7"/>
        <v>7</v>
      </c>
      <c r="B17" s="125">
        <v>24928.32</v>
      </c>
      <c r="C17" s="126"/>
      <c r="D17" s="125">
        <f t="shared" si="0"/>
        <v>32892.918239999999</v>
      </c>
      <c r="E17" s="127">
        <f t="shared" si="1"/>
        <v>815.39414425915777</v>
      </c>
      <c r="F17" s="125">
        <f t="shared" si="2"/>
        <v>2741.0765200000001</v>
      </c>
      <c r="G17" s="127">
        <f t="shared" si="8"/>
        <v>67.94951202159649</v>
      </c>
      <c r="H17" s="63">
        <f>'L4'!$H$10</f>
        <v>1674.41</v>
      </c>
      <c r="I17" s="63">
        <f>GEW!$E$12+($F17-GEW!$E$12)*SUM(Fasering!$D$5)</f>
        <v>1786.2247433333332</v>
      </c>
      <c r="J17" s="63">
        <f>GEW!$E$12+($F17-GEW!$E$12)*SUM(Fasering!$D$5:$D$6)</f>
        <v>2033.1147445254899</v>
      </c>
      <c r="K17" s="63">
        <f>GEW!$E$12+($F17-GEW!$E$12)*SUM(Fasering!$D$5:$D$7)</f>
        <v>2174.7707885153209</v>
      </c>
      <c r="L17" s="63">
        <f>GEW!$E$12+($F17-GEW!$E$12)*SUM(Fasering!$D$5:$D$8)</f>
        <v>2316.4268325051517</v>
      </c>
      <c r="M17" s="63">
        <f>GEW!$E$12+($F17-GEW!$E$12)*SUM(Fasering!$D$5:$D$9)</f>
        <v>2458.0828764949829</v>
      </c>
      <c r="N17" s="63">
        <f>GEW!$E$12+($F17-GEW!$E$12)*SUM(Fasering!$D$5:$D$10)</f>
        <v>2599.4204760101693</v>
      </c>
      <c r="O17" s="76">
        <f>GEW!$E$12+($F17-GEW!$E$12)*SUM(Fasering!$D$5:$D$11)</f>
        <v>2741.0765200000001</v>
      </c>
      <c r="P17" s="130">
        <f t="shared" si="3"/>
        <v>0</v>
      </c>
      <c r="Q17" s="131">
        <f t="shared" si="4"/>
        <v>0</v>
      </c>
      <c r="R17" s="45">
        <f>$P17*SUM(Fasering!$D$5)</f>
        <v>0</v>
      </c>
      <c r="S17" s="45">
        <f>$P17*SUM(Fasering!$D$5:$D$6)</f>
        <v>0</v>
      </c>
      <c r="T17" s="45">
        <f>$P17*SUM(Fasering!$D$5:$D$7)</f>
        <v>0</v>
      </c>
      <c r="U17" s="45">
        <f>$P17*SUM(Fasering!$D$5:$D$8)</f>
        <v>0</v>
      </c>
      <c r="V17" s="45">
        <f>$P17*SUM(Fasering!$D$5:$D$9)</f>
        <v>0</v>
      </c>
      <c r="W17" s="45">
        <f>$P17*SUM(Fasering!$D$5:$D$10)</f>
        <v>0</v>
      </c>
      <c r="X17" s="75">
        <f>$P17*SUM(Fasering!$D$5:$D$11)</f>
        <v>0</v>
      </c>
      <c r="Y17" s="130">
        <f t="shared" si="5"/>
        <v>0</v>
      </c>
      <c r="Z17" s="131">
        <f t="shared" si="6"/>
        <v>0</v>
      </c>
      <c r="AA17" s="74">
        <f>$Y17*SUM(Fasering!$D$5)</f>
        <v>0</v>
      </c>
      <c r="AB17" s="45">
        <f>$Y17*SUM(Fasering!$D$5:$D$6)</f>
        <v>0</v>
      </c>
      <c r="AC17" s="45">
        <f>$Y17*SUM(Fasering!$D$5:$D$7)</f>
        <v>0</v>
      </c>
      <c r="AD17" s="45">
        <f>$Y17*SUM(Fasering!$D$5:$D$8)</f>
        <v>0</v>
      </c>
      <c r="AE17" s="45">
        <f>$Y17*SUM(Fasering!$D$5:$D$9)</f>
        <v>0</v>
      </c>
      <c r="AF17" s="45">
        <f>$Y17*SUM(Fasering!$D$5:$D$10)</f>
        <v>0</v>
      </c>
      <c r="AG17" s="75">
        <f>$Y17*SUM(Fasering!$D$5:$D$11)</f>
        <v>0</v>
      </c>
      <c r="AH17" s="5">
        <f>($AK$3+(I17+R17)*12*7.57%)*SUM(Fasering!$D$5)</f>
        <v>0</v>
      </c>
      <c r="AI17" s="9">
        <f>($AK$3+(J17+S17)*12*7.57%)*SUM(Fasering!$D$5:$D$6)</f>
        <v>510.91964156047607</v>
      </c>
      <c r="AJ17" s="9">
        <f>($AK$3+(K17+T17)*12*7.57%)*SUM(Fasering!$D$5:$D$7)</f>
        <v>856.42810557018049</v>
      </c>
      <c r="AK17" s="9">
        <f>($AK$3+(L17+U17)*12*7.57%)*SUM(Fasering!$D$5:$D$8)</f>
        <v>1240.1170491406156</v>
      </c>
      <c r="AL17" s="9">
        <f>($AK$3+(M17+V17)*12*7.57%)*SUM(Fasering!$D$5:$D$9)</f>
        <v>1661.9864722717809</v>
      </c>
      <c r="AM17" s="9">
        <f>($AK$3+(N17+W17)*12*7.57%)*SUM(Fasering!$D$5:$D$10)</f>
        <v>2120.959358688327</v>
      </c>
      <c r="AN17" s="86">
        <f>($AK$3+(O17+X17)*12*7.57%)*SUM(Fasering!$D$5:$D$11)</f>
        <v>2619.1039107680003</v>
      </c>
      <c r="AO17" s="5">
        <f>($AK$3+(I17+AA17)*12*7.57%)*SUM(Fasering!$D$5)</f>
        <v>0</v>
      </c>
      <c r="AP17" s="9">
        <f>($AK$3+(J17+AB17)*12*7.57%)*SUM(Fasering!$D$5:$D$6)</f>
        <v>510.91964156047607</v>
      </c>
      <c r="AQ17" s="9">
        <f>($AK$3+(K17+AC17)*12*7.57%)*SUM(Fasering!$D$5:$D$7)</f>
        <v>856.42810557018049</v>
      </c>
      <c r="AR17" s="9">
        <f>($AK$3+(L17+AD17)*12*7.57%)*SUM(Fasering!$D$5:$D$8)</f>
        <v>1240.1170491406156</v>
      </c>
      <c r="AS17" s="9">
        <f>($AK$3+(M17+AE17)*12*7.57%)*SUM(Fasering!$D$5:$D$9)</f>
        <v>1661.9864722717809</v>
      </c>
      <c r="AT17" s="9">
        <f>($AK$3+(N17+AF17)*12*7.57%)*SUM(Fasering!$D$5:$D$10)</f>
        <v>2120.959358688327</v>
      </c>
      <c r="AU17" s="86">
        <f>($AK$3+(O17+AG17)*12*7.57%)*SUM(Fasering!$D$5:$D$11)</f>
        <v>2619.1039107680003</v>
      </c>
    </row>
    <row r="18" spans="1:47" x14ac:dyDescent="0.3">
      <c r="A18" s="32">
        <f t="shared" si="7"/>
        <v>8</v>
      </c>
      <c r="B18" s="125">
        <v>24928.32</v>
      </c>
      <c r="C18" s="126"/>
      <c r="D18" s="125">
        <f t="shared" si="0"/>
        <v>32892.918239999999</v>
      </c>
      <c r="E18" s="127">
        <f t="shared" si="1"/>
        <v>815.39414425915777</v>
      </c>
      <c r="F18" s="125">
        <f t="shared" si="2"/>
        <v>2741.0765200000001</v>
      </c>
      <c r="G18" s="127">
        <f t="shared" si="8"/>
        <v>67.94951202159649</v>
      </c>
      <c r="H18" s="63">
        <f>'L4'!$H$10</f>
        <v>1674.41</v>
      </c>
      <c r="I18" s="63">
        <f>GEW!$E$12+($F18-GEW!$E$12)*SUM(Fasering!$D$5)</f>
        <v>1786.2247433333332</v>
      </c>
      <c r="J18" s="63">
        <f>GEW!$E$12+($F18-GEW!$E$12)*SUM(Fasering!$D$5:$D$6)</f>
        <v>2033.1147445254899</v>
      </c>
      <c r="K18" s="63">
        <f>GEW!$E$12+($F18-GEW!$E$12)*SUM(Fasering!$D$5:$D$7)</f>
        <v>2174.7707885153209</v>
      </c>
      <c r="L18" s="63">
        <f>GEW!$E$12+($F18-GEW!$E$12)*SUM(Fasering!$D$5:$D$8)</f>
        <v>2316.4268325051517</v>
      </c>
      <c r="M18" s="63">
        <f>GEW!$E$12+($F18-GEW!$E$12)*SUM(Fasering!$D$5:$D$9)</f>
        <v>2458.0828764949829</v>
      </c>
      <c r="N18" s="63">
        <f>GEW!$E$12+($F18-GEW!$E$12)*SUM(Fasering!$D$5:$D$10)</f>
        <v>2599.4204760101693</v>
      </c>
      <c r="O18" s="76">
        <f>GEW!$E$12+($F18-GEW!$E$12)*SUM(Fasering!$D$5:$D$11)</f>
        <v>2741.0765200000001</v>
      </c>
      <c r="P18" s="130">
        <f t="shared" si="3"/>
        <v>0</v>
      </c>
      <c r="Q18" s="131">
        <f t="shared" si="4"/>
        <v>0</v>
      </c>
      <c r="R18" s="45">
        <f>$P18*SUM(Fasering!$D$5)</f>
        <v>0</v>
      </c>
      <c r="S18" s="45">
        <f>$P18*SUM(Fasering!$D$5:$D$6)</f>
        <v>0</v>
      </c>
      <c r="T18" s="45">
        <f>$P18*SUM(Fasering!$D$5:$D$7)</f>
        <v>0</v>
      </c>
      <c r="U18" s="45">
        <f>$P18*SUM(Fasering!$D$5:$D$8)</f>
        <v>0</v>
      </c>
      <c r="V18" s="45">
        <f>$P18*SUM(Fasering!$D$5:$D$9)</f>
        <v>0</v>
      </c>
      <c r="W18" s="45">
        <f>$P18*SUM(Fasering!$D$5:$D$10)</f>
        <v>0</v>
      </c>
      <c r="X18" s="75">
        <f>$P18*SUM(Fasering!$D$5:$D$11)</f>
        <v>0</v>
      </c>
      <c r="Y18" s="130">
        <f t="shared" si="5"/>
        <v>0</v>
      </c>
      <c r="Z18" s="131">
        <f t="shared" si="6"/>
        <v>0</v>
      </c>
      <c r="AA18" s="74">
        <f>$Y18*SUM(Fasering!$D$5)</f>
        <v>0</v>
      </c>
      <c r="AB18" s="45">
        <f>$Y18*SUM(Fasering!$D$5:$D$6)</f>
        <v>0</v>
      </c>
      <c r="AC18" s="45">
        <f>$Y18*SUM(Fasering!$D$5:$D$7)</f>
        <v>0</v>
      </c>
      <c r="AD18" s="45">
        <f>$Y18*SUM(Fasering!$D$5:$D$8)</f>
        <v>0</v>
      </c>
      <c r="AE18" s="45">
        <f>$Y18*SUM(Fasering!$D$5:$D$9)</f>
        <v>0</v>
      </c>
      <c r="AF18" s="45">
        <f>$Y18*SUM(Fasering!$D$5:$D$10)</f>
        <v>0</v>
      </c>
      <c r="AG18" s="75">
        <f>$Y18*SUM(Fasering!$D$5:$D$11)</f>
        <v>0</v>
      </c>
      <c r="AH18" s="5">
        <f>($AK$3+(I18+R18)*12*7.57%)*SUM(Fasering!$D$5)</f>
        <v>0</v>
      </c>
      <c r="AI18" s="9">
        <f>($AK$3+(J18+S18)*12*7.57%)*SUM(Fasering!$D$5:$D$6)</f>
        <v>510.91964156047607</v>
      </c>
      <c r="AJ18" s="9">
        <f>($AK$3+(K18+T18)*12*7.57%)*SUM(Fasering!$D$5:$D$7)</f>
        <v>856.42810557018049</v>
      </c>
      <c r="AK18" s="9">
        <f>($AK$3+(L18+U18)*12*7.57%)*SUM(Fasering!$D$5:$D$8)</f>
        <v>1240.1170491406156</v>
      </c>
      <c r="AL18" s="9">
        <f>($AK$3+(M18+V18)*12*7.57%)*SUM(Fasering!$D$5:$D$9)</f>
        <v>1661.9864722717809</v>
      </c>
      <c r="AM18" s="9">
        <f>($AK$3+(N18+W18)*12*7.57%)*SUM(Fasering!$D$5:$D$10)</f>
        <v>2120.959358688327</v>
      </c>
      <c r="AN18" s="86">
        <f>($AK$3+(O18+X18)*12*7.57%)*SUM(Fasering!$D$5:$D$11)</f>
        <v>2619.1039107680003</v>
      </c>
      <c r="AO18" s="5">
        <f>($AK$3+(I18+AA18)*12*7.57%)*SUM(Fasering!$D$5)</f>
        <v>0</v>
      </c>
      <c r="AP18" s="9">
        <f>($AK$3+(J18+AB18)*12*7.57%)*SUM(Fasering!$D$5:$D$6)</f>
        <v>510.91964156047607</v>
      </c>
      <c r="AQ18" s="9">
        <f>($AK$3+(K18+AC18)*12*7.57%)*SUM(Fasering!$D$5:$D$7)</f>
        <v>856.42810557018049</v>
      </c>
      <c r="AR18" s="9">
        <f>($AK$3+(L18+AD18)*12*7.57%)*SUM(Fasering!$D$5:$D$8)</f>
        <v>1240.1170491406156</v>
      </c>
      <c r="AS18" s="9">
        <f>($AK$3+(M18+AE18)*12*7.57%)*SUM(Fasering!$D$5:$D$9)</f>
        <v>1661.9864722717809</v>
      </c>
      <c r="AT18" s="9">
        <f>($AK$3+(N18+AF18)*12*7.57%)*SUM(Fasering!$D$5:$D$10)</f>
        <v>2120.959358688327</v>
      </c>
      <c r="AU18" s="86">
        <f>($AK$3+(O18+AG18)*12*7.57%)*SUM(Fasering!$D$5:$D$11)</f>
        <v>2619.1039107680003</v>
      </c>
    </row>
    <row r="19" spans="1:47" x14ac:dyDescent="0.3">
      <c r="A19" s="32">
        <f t="shared" si="7"/>
        <v>9</v>
      </c>
      <c r="B19" s="125">
        <v>25580.99</v>
      </c>
      <c r="C19" s="126"/>
      <c r="D19" s="125">
        <f t="shared" si="0"/>
        <v>33754.116304999996</v>
      </c>
      <c r="E19" s="127">
        <f t="shared" si="1"/>
        <v>836.74268664523208</v>
      </c>
      <c r="F19" s="125">
        <f t="shared" si="2"/>
        <v>2812.8430254166669</v>
      </c>
      <c r="G19" s="127">
        <f t="shared" si="8"/>
        <v>69.728557220436016</v>
      </c>
      <c r="H19" s="63">
        <f>'L4'!$H$10</f>
        <v>1674.41</v>
      </c>
      <c r="I19" s="63">
        <f>GEW!$E$12+($F19-GEW!$E$12)*SUM(Fasering!$D$5)</f>
        <v>1786.2247433333332</v>
      </c>
      <c r="J19" s="63">
        <f>GEW!$E$12+($F19-GEW!$E$12)*SUM(Fasering!$D$5:$D$6)</f>
        <v>2051.6709571658766</v>
      </c>
      <c r="K19" s="63">
        <f>GEW!$E$12+($F19-GEW!$E$12)*SUM(Fasering!$D$5:$D$7)</f>
        <v>2203.9738465580267</v>
      </c>
      <c r="L19" s="63">
        <f>GEW!$E$12+($F19-GEW!$E$12)*SUM(Fasering!$D$5:$D$8)</f>
        <v>2356.2767359501772</v>
      </c>
      <c r="M19" s="63">
        <f>GEW!$E$12+($F19-GEW!$E$12)*SUM(Fasering!$D$5:$D$9)</f>
        <v>2508.5796253423273</v>
      </c>
      <c r="N19" s="63">
        <f>GEW!$E$12+($F19-GEW!$E$12)*SUM(Fasering!$D$5:$D$10)</f>
        <v>2660.5401360245169</v>
      </c>
      <c r="O19" s="76">
        <f>GEW!$E$12+($F19-GEW!$E$12)*SUM(Fasering!$D$5:$D$11)</f>
        <v>2812.8430254166669</v>
      </c>
      <c r="P19" s="130">
        <f t="shared" si="3"/>
        <v>0</v>
      </c>
      <c r="Q19" s="131">
        <f t="shared" si="4"/>
        <v>0</v>
      </c>
      <c r="R19" s="45">
        <f>$P19*SUM(Fasering!$D$5)</f>
        <v>0</v>
      </c>
      <c r="S19" s="45">
        <f>$P19*SUM(Fasering!$D$5:$D$6)</f>
        <v>0</v>
      </c>
      <c r="T19" s="45">
        <f>$P19*SUM(Fasering!$D$5:$D$7)</f>
        <v>0</v>
      </c>
      <c r="U19" s="45">
        <f>$P19*SUM(Fasering!$D$5:$D$8)</f>
        <v>0</v>
      </c>
      <c r="V19" s="45">
        <f>$P19*SUM(Fasering!$D$5:$D$9)</f>
        <v>0</v>
      </c>
      <c r="W19" s="45">
        <f>$P19*SUM(Fasering!$D$5:$D$10)</f>
        <v>0</v>
      </c>
      <c r="X19" s="75">
        <f>$P19*SUM(Fasering!$D$5:$D$11)</f>
        <v>0</v>
      </c>
      <c r="Y19" s="130">
        <f t="shared" si="5"/>
        <v>0</v>
      </c>
      <c r="Z19" s="131">
        <f t="shared" si="6"/>
        <v>0</v>
      </c>
      <c r="AA19" s="74">
        <f>$Y19*SUM(Fasering!$D$5)</f>
        <v>0</v>
      </c>
      <c r="AB19" s="45">
        <f>$Y19*SUM(Fasering!$D$5:$D$6)</f>
        <v>0</v>
      </c>
      <c r="AC19" s="45">
        <f>$Y19*SUM(Fasering!$D$5:$D$7)</f>
        <v>0</v>
      </c>
      <c r="AD19" s="45">
        <f>$Y19*SUM(Fasering!$D$5:$D$8)</f>
        <v>0</v>
      </c>
      <c r="AE19" s="45">
        <f>$Y19*SUM(Fasering!$D$5:$D$9)</f>
        <v>0</v>
      </c>
      <c r="AF19" s="45">
        <f>$Y19*SUM(Fasering!$D$5:$D$10)</f>
        <v>0</v>
      </c>
      <c r="AG19" s="75">
        <f>$Y19*SUM(Fasering!$D$5:$D$11)</f>
        <v>0</v>
      </c>
      <c r="AH19" s="5">
        <f>($AK$3+(I19+R19)*12*7.57%)*SUM(Fasering!$D$5)</f>
        <v>0</v>
      </c>
      <c r="AI19" s="9">
        <f>($AK$3+(J19+S19)*12*7.57%)*SUM(Fasering!$D$5:$D$6)</f>
        <v>515.2781110221722</v>
      </c>
      <c r="AJ19" s="9">
        <f>($AK$3+(K19+T19)*12*7.57%)*SUM(Fasering!$D$5:$D$7)</f>
        <v>867.22284067502176</v>
      </c>
      <c r="AK19" s="9">
        <f>($AK$3+(L19+U19)*12*7.57%)*SUM(Fasering!$D$5:$D$8)</f>
        <v>1260.2176885698761</v>
      </c>
      <c r="AL19" s="9">
        <f>($AK$3+(M19+V19)*12*7.57%)*SUM(Fasering!$D$5:$D$9)</f>
        <v>1694.2626547067352</v>
      </c>
      <c r="AM19" s="9">
        <f>($AK$3+(N19+W19)*12*7.57%)*SUM(Fasering!$D$5:$D$10)</f>
        <v>2168.2436828225309</v>
      </c>
      <c r="AN19" s="86">
        <f>($AK$3+(O19+X19)*12*7.57%)*SUM(Fasering!$D$5:$D$11)</f>
        <v>2684.2966042885005</v>
      </c>
      <c r="AO19" s="5">
        <f>($AK$3+(I19+AA19)*12*7.57%)*SUM(Fasering!$D$5)</f>
        <v>0</v>
      </c>
      <c r="AP19" s="9">
        <f>($AK$3+(J19+AB19)*12*7.57%)*SUM(Fasering!$D$5:$D$6)</f>
        <v>515.2781110221722</v>
      </c>
      <c r="AQ19" s="9">
        <f>($AK$3+(K19+AC19)*12*7.57%)*SUM(Fasering!$D$5:$D$7)</f>
        <v>867.22284067502176</v>
      </c>
      <c r="AR19" s="9">
        <f>($AK$3+(L19+AD19)*12*7.57%)*SUM(Fasering!$D$5:$D$8)</f>
        <v>1260.2176885698761</v>
      </c>
      <c r="AS19" s="9">
        <f>($AK$3+(M19+AE19)*12*7.57%)*SUM(Fasering!$D$5:$D$9)</f>
        <v>1694.2626547067352</v>
      </c>
      <c r="AT19" s="9">
        <f>($AK$3+(N19+AF19)*12*7.57%)*SUM(Fasering!$D$5:$D$10)</f>
        <v>2168.2436828225309</v>
      </c>
      <c r="AU19" s="86">
        <f>($AK$3+(O19+AG19)*12*7.57%)*SUM(Fasering!$D$5:$D$11)</f>
        <v>2684.2966042885005</v>
      </c>
    </row>
    <row r="20" spans="1:47" x14ac:dyDescent="0.3">
      <c r="A20" s="32">
        <f t="shared" si="7"/>
        <v>10</v>
      </c>
      <c r="B20" s="125">
        <v>25934.38</v>
      </c>
      <c r="C20" s="126"/>
      <c r="D20" s="125">
        <f t="shared" si="0"/>
        <v>34220.414409999998</v>
      </c>
      <c r="E20" s="127">
        <f t="shared" si="1"/>
        <v>848.30191472958529</v>
      </c>
      <c r="F20" s="125">
        <f t="shared" si="2"/>
        <v>2851.7012008333331</v>
      </c>
      <c r="G20" s="127">
        <f t="shared" si="8"/>
        <v>70.691826227465441</v>
      </c>
      <c r="H20" s="63">
        <f>'L4'!$H$10</f>
        <v>1674.41</v>
      </c>
      <c r="I20" s="63">
        <f>GEW!$E$12+($F20-GEW!$E$12)*SUM(Fasering!$D$5)</f>
        <v>1786.2247433333332</v>
      </c>
      <c r="J20" s="63">
        <f>GEW!$E$12+($F20-GEW!$E$12)*SUM(Fasering!$D$5:$D$6)</f>
        <v>2061.7182704865227</v>
      </c>
      <c r="K20" s="63">
        <f>GEW!$E$12+($F20-GEW!$E$12)*SUM(Fasering!$D$5:$D$7)</f>
        <v>2219.7859241496303</v>
      </c>
      <c r="L20" s="63">
        <f>GEW!$E$12+($F20-GEW!$E$12)*SUM(Fasering!$D$5:$D$8)</f>
        <v>2377.8535778127375</v>
      </c>
      <c r="M20" s="63">
        <f>GEW!$E$12+($F20-GEW!$E$12)*SUM(Fasering!$D$5:$D$9)</f>
        <v>2535.9212314758447</v>
      </c>
      <c r="N20" s="63">
        <f>GEW!$E$12+($F20-GEW!$E$12)*SUM(Fasering!$D$5:$D$10)</f>
        <v>2693.6335471702259</v>
      </c>
      <c r="O20" s="76">
        <f>GEW!$E$12+($F20-GEW!$E$12)*SUM(Fasering!$D$5:$D$11)</f>
        <v>2851.7012008333331</v>
      </c>
      <c r="P20" s="125">
        <f t="shared" si="3"/>
        <v>0</v>
      </c>
      <c r="Q20" s="127">
        <f t="shared" si="4"/>
        <v>0</v>
      </c>
      <c r="R20" s="45">
        <f>$P20*SUM(Fasering!$D$5)</f>
        <v>0</v>
      </c>
      <c r="S20" s="45">
        <f>$P20*SUM(Fasering!$D$5:$D$6)</f>
        <v>0</v>
      </c>
      <c r="T20" s="45">
        <f>$P20*SUM(Fasering!$D$5:$D$7)</f>
        <v>0</v>
      </c>
      <c r="U20" s="45">
        <f>$P20*SUM(Fasering!$D$5:$D$8)</f>
        <v>0</v>
      </c>
      <c r="V20" s="45">
        <f>$P20*SUM(Fasering!$D$5:$D$9)</f>
        <v>0</v>
      </c>
      <c r="W20" s="45">
        <f>$P20*SUM(Fasering!$D$5:$D$10)</f>
        <v>0</v>
      </c>
      <c r="X20" s="75">
        <f>$P20*SUM(Fasering!$D$5:$D$11)</f>
        <v>0</v>
      </c>
      <c r="Y20" s="125">
        <f t="shared" si="5"/>
        <v>0</v>
      </c>
      <c r="Z20" s="127">
        <f t="shared" si="6"/>
        <v>0</v>
      </c>
      <c r="AA20" s="74">
        <f>$Y20*SUM(Fasering!$D$5)</f>
        <v>0</v>
      </c>
      <c r="AB20" s="45">
        <f>$Y20*SUM(Fasering!$D$5:$D$6)</f>
        <v>0</v>
      </c>
      <c r="AC20" s="45">
        <f>$Y20*SUM(Fasering!$D$5:$D$7)</f>
        <v>0</v>
      </c>
      <c r="AD20" s="45">
        <f>$Y20*SUM(Fasering!$D$5:$D$8)</f>
        <v>0</v>
      </c>
      <c r="AE20" s="45">
        <f>$Y20*SUM(Fasering!$D$5:$D$9)</f>
        <v>0</v>
      </c>
      <c r="AF20" s="45">
        <f>$Y20*SUM(Fasering!$D$5:$D$10)</f>
        <v>0</v>
      </c>
      <c r="AG20" s="75">
        <f>$Y20*SUM(Fasering!$D$5:$D$11)</f>
        <v>0</v>
      </c>
      <c r="AH20" s="5">
        <f>($AK$3+(I20+R20)*12*7.57%)*SUM(Fasering!$D$5)</f>
        <v>0</v>
      </c>
      <c r="AI20" s="9">
        <f>($AK$3+(J20+S20)*12*7.57%)*SUM(Fasering!$D$5:$D$6)</f>
        <v>517.63801652276015</v>
      </c>
      <c r="AJ20" s="9">
        <f>($AK$3+(K20+T20)*12*7.57%)*SUM(Fasering!$D$5:$D$7)</f>
        <v>873.06768023973279</v>
      </c>
      <c r="AK20" s="9">
        <f>($AK$3+(L20+U20)*12*7.57%)*SUM(Fasering!$D$5:$D$8)</f>
        <v>1271.1012361021765</v>
      </c>
      <c r="AL20" s="9">
        <f>($AK$3+(M20+V20)*12*7.57%)*SUM(Fasering!$D$5:$D$9)</f>
        <v>1711.7386841100913</v>
      </c>
      <c r="AM20" s="9">
        <f>($AK$3+(N20+W20)*12*7.57%)*SUM(Fasering!$D$5:$D$10)</f>
        <v>2193.8459125952891</v>
      </c>
      <c r="AN20" s="86">
        <f>($AK$3+(O20+X20)*12*7.57%)*SUM(Fasering!$D$5:$D$11)</f>
        <v>2719.5953708370002</v>
      </c>
      <c r="AO20" s="5">
        <f>($AK$3+(I20+AA20)*12*7.57%)*SUM(Fasering!$D$5)</f>
        <v>0</v>
      </c>
      <c r="AP20" s="9">
        <f>($AK$3+(J20+AB20)*12*7.57%)*SUM(Fasering!$D$5:$D$6)</f>
        <v>517.63801652276015</v>
      </c>
      <c r="AQ20" s="9">
        <f>($AK$3+(K20+AC20)*12*7.57%)*SUM(Fasering!$D$5:$D$7)</f>
        <v>873.06768023973279</v>
      </c>
      <c r="AR20" s="9">
        <f>($AK$3+(L20+AD20)*12*7.57%)*SUM(Fasering!$D$5:$D$8)</f>
        <v>1271.1012361021765</v>
      </c>
      <c r="AS20" s="9">
        <f>($AK$3+(M20+AE20)*12*7.57%)*SUM(Fasering!$D$5:$D$9)</f>
        <v>1711.7386841100913</v>
      </c>
      <c r="AT20" s="9">
        <f>($AK$3+(N20+AF20)*12*7.57%)*SUM(Fasering!$D$5:$D$10)</f>
        <v>2193.8459125952891</v>
      </c>
      <c r="AU20" s="86">
        <f>($AK$3+(O20+AG20)*12*7.57%)*SUM(Fasering!$D$5:$D$11)</f>
        <v>2719.5953708370002</v>
      </c>
    </row>
    <row r="21" spans="1:47" x14ac:dyDescent="0.3">
      <c r="A21" s="32">
        <f t="shared" si="7"/>
        <v>11</v>
      </c>
      <c r="B21" s="125">
        <v>26233.279999999999</v>
      </c>
      <c r="C21" s="126"/>
      <c r="D21" s="125">
        <f t="shared" si="0"/>
        <v>34614.812959999996</v>
      </c>
      <c r="E21" s="127">
        <f t="shared" si="1"/>
        <v>858.07879940208068</v>
      </c>
      <c r="F21" s="125">
        <f t="shared" si="2"/>
        <v>2884.5677466666662</v>
      </c>
      <c r="G21" s="127">
        <f t="shared" si="8"/>
        <v>71.506566616840061</v>
      </c>
      <c r="H21" s="63">
        <f>'L4'!$H$10</f>
        <v>1674.41</v>
      </c>
      <c r="I21" s="63">
        <f>GEW!$E$12+($F21-GEW!$E$12)*SUM(Fasering!$D$5)</f>
        <v>1786.2247433333332</v>
      </c>
      <c r="J21" s="63">
        <f>GEW!$E$12+($F21-GEW!$E$12)*SUM(Fasering!$D$5:$D$6)</f>
        <v>2070.2163659378407</v>
      </c>
      <c r="K21" s="63">
        <f>GEW!$E$12+($F21-GEW!$E$12)*SUM(Fasering!$D$5:$D$7)</f>
        <v>2233.159901885645</v>
      </c>
      <c r="L21" s="63">
        <f>GEW!$E$12+($F21-GEW!$E$12)*SUM(Fasering!$D$5:$D$8)</f>
        <v>2396.1034378334489</v>
      </c>
      <c r="M21" s="63">
        <f>GEW!$E$12+($F21-GEW!$E$12)*SUM(Fasering!$D$5:$D$9)</f>
        <v>2559.0469737812532</v>
      </c>
      <c r="N21" s="63">
        <f>GEW!$E$12+($F21-GEW!$E$12)*SUM(Fasering!$D$5:$D$10)</f>
        <v>2721.6242107188618</v>
      </c>
      <c r="O21" s="76">
        <f>GEW!$E$12+($F21-GEW!$E$12)*SUM(Fasering!$D$5:$D$11)</f>
        <v>2884.5677466666662</v>
      </c>
      <c r="P21" s="125">
        <f t="shared" si="3"/>
        <v>0</v>
      </c>
      <c r="Q21" s="127">
        <f t="shared" si="4"/>
        <v>0</v>
      </c>
      <c r="R21" s="45">
        <f>$P21*SUM(Fasering!$D$5)</f>
        <v>0</v>
      </c>
      <c r="S21" s="45">
        <f>$P21*SUM(Fasering!$D$5:$D$6)</f>
        <v>0</v>
      </c>
      <c r="T21" s="45">
        <f>$P21*SUM(Fasering!$D$5:$D$7)</f>
        <v>0</v>
      </c>
      <c r="U21" s="45">
        <f>$P21*SUM(Fasering!$D$5:$D$8)</f>
        <v>0</v>
      </c>
      <c r="V21" s="45">
        <f>$P21*SUM(Fasering!$D$5:$D$9)</f>
        <v>0</v>
      </c>
      <c r="W21" s="45">
        <f>$P21*SUM(Fasering!$D$5:$D$10)</f>
        <v>0</v>
      </c>
      <c r="X21" s="75">
        <f>$P21*SUM(Fasering!$D$5:$D$11)</f>
        <v>0</v>
      </c>
      <c r="Y21" s="125">
        <f t="shared" si="5"/>
        <v>0</v>
      </c>
      <c r="Z21" s="127">
        <f t="shared" si="6"/>
        <v>0</v>
      </c>
      <c r="AA21" s="74">
        <f>$Y21*SUM(Fasering!$D$5)</f>
        <v>0</v>
      </c>
      <c r="AB21" s="45">
        <f>$Y21*SUM(Fasering!$D$5:$D$6)</f>
        <v>0</v>
      </c>
      <c r="AC21" s="45">
        <f>$Y21*SUM(Fasering!$D$5:$D$7)</f>
        <v>0</v>
      </c>
      <c r="AD21" s="45">
        <f>$Y21*SUM(Fasering!$D$5:$D$8)</f>
        <v>0</v>
      </c>
      <c r="AE21" s="45">
        <f>$Y21*SUM(Fasering!$D$5:$D$9)</f>
        <v>0</v>
      </c>
      <c r="AF21" s="45">
        <f>$Y21*SUM(Fasering!$D$5:$D$10)</f>
        <v>0</v>
      </c>
      <c r="AG21" s="75">
        <f>$Y21*SUM(Fasering!$D$5:$D$11)</f>
        <v>0</v>
      </c>
      <c r="AH21" s="5">
        <f>($AK$3+(I21+R21)*12*7.57%)*SUM(Fasering!$D$5)</f>
        <v>0</v>
      </c>
      <c r="AI21" s="9">
        <f>($AK$3+(J21+S21)*12*7.57%)*SUM(Fasering!$D$5:$D$6)</f>
        <v>519.63404287926653</v>
      </c>
      <c r="AJ21" s="9">
        <f>($AK$3+(K21+T21)*12*7.57%)*SUM(Fasering!$D$5:$D$7)</f>
        <v>878.01129082829516</v>
      </c>
      <c r="AK21" s="9">
        <f>($AK$3+(L21+U21)*12*7.57%)*SUM(Fasering!$D$5:$D$8)</f>
        <v>1280.3066249286981</v>
      </c>
      <c r="AL21" s="9">
        <f>($AK$3+(M21+V21)*12*7.57%)*SUM(Fasering!$D$5:$D$9)</f>
        <v>1726.5200451804756</v>
      </c>
      <c r="AM21" s="9">
        <f>($AK$3+(N21+W21)*12*7.57%)*SUM(Fasering!$D$5:$D$10)</f>
        <v>2215.5004768984027</v>
      </c>
      <c r="AN21" s="86">
        <f>($AK$3+(O21+X21)*12*7.57%)*SUM(Fasering!$D$5:$D$11)</f>
        <v>2749.4513410720001</v>
      </c>
      <c r="AO21" s="5">
        <f>($AK$3+(I21+AA21)*12*7.57%)*SUM(Fasering!$D$5)</f>
        <v>0</v>
      </c>
      <c r="AP21" s="9">
        <f>($AK$3+(J21+AB21)*12*7.57%)*SUM(Fasering!$D$5:$D$6)</f>
        <v>519.63404287926653</v>
      </c>
      <c r="AQ21" s="9">
        <f>($AK$3+(K21+AC21)*12*7.57%)*SUM(Fasering!$D$5:$D$7)</f>
        <v>878.01129082829516</v>
      </c>
      <c r="AR21" s="9">
        <f>($AK$3+(L21+AD21)*12*7.57%)*SUM(Fasering!$D$5:$D$8)</f>
        <v>1280.3066249286981</v>
      </c>
      <c r="AS21" s="9">
        <f>($AK$3+(M21+AE21)*12*7.57%)*SUM(Fasering!$D$5:$D$9)</f>
        <v>1726.5200451804756</v>
      </c>
      <c r="AT21" s="9">
        <f>($AK$3+(N21+AF21)*12*7.57%)*SUM(Fasering!$D$5:$D$10)</f>
        <v>2215.5004768984027</v>
      </c>
      <c r="AU21" s="86">
        <f>($AK$3+(O21+AG21)*12*7.57%)*SUM(Fasering!$D$5:$D$11)</f>
        <v>2749.4513410720001</v>
      </c>
    </row>
    <row r="22" spans="1:47" x14ac:dyDescent="0.3">
      <c r="A22" s="32">
        <f t="shared" si="7"/>
        <v>12</v>
      </c>
      <c r="B22" s="125">
        <v>27066.45</v>
      </c>
      <c r="C22" s="126"/>
      <c r="D22" s="125">
        <f t="shared" si="0"/>
        <v>35714.180775000001</v>
      </c>
      <c r="E22" s="127">
        <f t="shared" si="1"/>
        <v>885.33141567034124</v>
      </c>
      <c r="F22" s="125">
        <f t="shared" si="2"/>
        <v>2976.1817312499998</v>
      </c>
      <c r="G22" s="127">
        <f t="shared" si="8"/>
        <v>73.777617972528432</v>
      </c>
      <c r="H22" s="63">
        <f>'L4'!$H$10</f>
        <v>1674.41</v>
      </c>
      <c r="I22" s="63">
        <f>GEW!$E$12+($F22-GEW!$E$12)*SUM(Fasering!$D$5)</f>
        <v>1786.2247433333332</v>
      </c>
      <c r="J22" s="63">
        <f>GEW!$E$12+($F22-GEW!$E$12)*SUM(Fasering!$D$5:$D$6)</f>
        <v>2093.9044160789394</v>
      </c>
      <c r="K22" s="63">
        <f>GEW!$E$12+($F22-GEW!$E$12)*SUM(Fasering!$D$5:$D$7)</f>
        <v>2270.4392495949642</v>
      </c>
      <c r="L22" s="63">
        <f>GEW!$E$12+($F22-GEW!$E$12)*SUM(Fasering!$D$5:$D$8)</f>
        <v>2446.9740831109884</v>
      </c>
      <c r="M22" s="63">
        <f>GEW!$E$12+($F22-GEW!$E$12)*SUM(Fasering!$D$5:$D$9)</f>
        <v>2623.5089166270127</v>
      </c>
      <c r="N22" s="63">
        <f>GEW!$E$12+($F22-GEW!$E$12)*SUM(Fasering!$D$5:$D$10)</f>
        <v>2799.6468977339755</v>
      </c>
      <c r="O22" s="76">
        <f>GEW!$E$12+($F22-GEW!$E$12)*SUM(Fasering!$D$5:$D$11)</f>
        <v>2976.1817312499998</v>
      </c>
      <c r="P22" s="125">
        <f t="shared" si="3"/>
        <v>0</v>
      </c>
      <c r="Q22" s="127">
        <f t="shared" si="4"/>
        <v>0</v>
      </c>
      <c r="R22" s="45">
        <f>$P22*SUM(Fasering!$D$5)</f>
        <v>0</v>
      </c>
      <c r="S22" s="45">
        <f>$P22*SUM(Fasering!$D$5:$D$6)</f>
        <v>0</v>
      </c>
      <c r="T22" s="45">
        <f>$P22*SUM(Fasering!$D$5:$D$7)</f>
        <v>0</v>
      </c>
      <c r="U22" s="45">
        <f>$P22*SUM(Fasering!$D$5:$D$8)</f>
        <v>0</v>
      </c>
      <c r="V22" s="45">
        <f>$P22*SUM(Fasering!$D$5:$D$9)</f>
        <v>0</v>
      </c>
      <c r="W22" s="45">
        <f>$P22*SUM(Fasering!$D$5:$D$10)</f>
        <v>0</v>
      </c>
      <c r="X22" s="75">
        <f>$P22*SUM(Fasering!$D$5:$D$11)</f>
        <v>0</v>
      </c>
      <c r="Y22" s="125">
        <f t="shared" si="5"/>
        <v>0</v>
      </c>
      <c r="Z22" s="127">
        <f t="shared" si="6"/>
        <v>0</v>
      </c>
      <c r="AA22" s="74">
        <f>$Y22*SUM(Fasering!$D$5)</f>
        <v>0</v>
      </c>
      <c r="AB22" s="45">
        <f>$Y22*SUM(Fasering!$D$5:$D$6)</f>
        <v>0</v>
      </c>
      <c r="AC22" s="45">
        <f>$Y22*SUM(Fasering!$D$5:$D$7)</f>
        <v>0</v>
      </c>
      <c r="AD22" s="45">
        <f>$Y22*SUM(Fasering!$D$5:$D$8)</f>
        <v>0</v>
      </c>
      <c r="AE22" s="45">
        <f>$Y22*SUM(Fasering!$D$5:$D$9)</f>
        <v>0</v>
      </c>
      <c r="AF22" s="45">
        <f>$Y22*SUM(Fasering!$D$5:$D$10)</f>
        <v>0</v>
      </c>
      <c r="AG22" s="75">
        <f>$Y22*SUM(Fasering!$D$5:$D$11)</f>
        <v>0</v>
      </c>
      <c r="AH22" s="5">
        <f>($AK$3+(I22+R22)*12*7.57%)*SUM(Fasering!$D$5)</f>
        <v>0</v>
      </c>
      <c r="AI22" s="9">
        <f>($AK$3+(J22+S22)*12*7.57%)*SUM(Fasering!$D$5:$D$6)</f>
        <v>525.19787452680862</v>
      </c>
      <c r="AJ22" s="9">
        <f>($AK$3+(K22+T22)*12*7.57%)*SUM(Fasering!$D$5:$D$7)</f>
        <v>891.7913779279022</v>
      </c>
      <c r="AK22" s="9">
        <f>($AK$3+(L22+U22)*12*7.57%)*SUM(Fasering!$D$5:$D$8)</f>
        <v>1305.9662228162631</v>
      </c>
      <c r="AL22" s="9">
        <f>($AK$3+(M22+V22)*12*7.57%)*SUM(Fasering!$D$5:$D$9)</f>
        <v>1767.7224091918913</v>
      </c>
      <c r="AM22" s="9">
        <f>($AK$3+(N22+W22)*12*7.57%)*SUM(Fasering!$D$5:$D$10)</f>
        <v>2275.8615787399071</v>
      </c>
      <c r="AN22" s="86">
        <f>($AK$3+(O22+X22)*12*7.57%)*SUM(Fasering!$D$5:$D$11)</f>
        <v>2832.6734846675004</v>
      </c>
      <c r="AO22" s="5">
        <f>($AK$3+(I22+AA22)*12*7.57%)*SUM(Fasering!$D$5)</f>
        <v>0</v>
      </c>
      <c r="AP22" s="9">
        <f>($AK$3+(J22+AB22)*12*7.57%)*SUM(Fasering!$D$5:$D$6)</f>
        <v>525.19787452680862</v>
      </c>
      <c r="AQ22" s="9">
        <f>($AK$3+(K22+AC22)*12*7.57%)*SUM(Fasering!$D$5:$D$7)</f>
        <v>891.7913779279022</v>
      </c>
      <c r="AR22" s="9">
        <f>($AK$3+(L22+AD22)*12*7.57%)*SUM(Fasering!$D$5:$D$8)</f>
        <v>1305.9662228162631</v>
      </c>
      <c r="AS22" s="9">
        <f>($AK$3+(M22+AE22)*12*7.57%)*SUM(Fasering!$D$5:$D$9)</f>
        <v>1767.7224091918913</v>
      </c>
      <c r="AT22" s="9">
        <f>($AK$3+(N22+AF22)*12*7.57%)*SUM(Fasering!$D$5:$D$10)</f>
        <v>2275.8615787399071</v>
      </c>
      <c r="AU22" s="86">
        <f>($AK$3+(O22+AG22)*12*7.57%)*SUM(Fasering!$D$5:$D$11)</f>
        <v>2832.6734846675004</v>
      </c>
    </row>
    <row r="23" spans="1:47" x14ac:dyDescent="0.3">
      <c r="A23" s="32">
        <f t="shared" si="7"/>
        <v>13</v>
      </c>
      <c r="B23" s="125">
        <v>27066.45</v>
      </c>
      <c r="C23" s="126"/>
      <c r="D23" s="125">
        <f t="shared" si="0"/>
        <v>35714.180775000001</v>
      </c>
      <c r="E23" s="127">
        <f t="shared" si="1"/>
        <v>885.33141567034124</v>
      </c>
      <c r="F23" s="125">
        <f t="shared" si="2"/>
        <v>2976.1817312499998</v>
      </c>
      <c r="G23" s="127">
        <f t="shared" si="8"/>
        <v>73.777617972528432</v>
      </c>
      <c r="H23" s="63">
        <f>'L4'!$H$10</f>
        <v>1674.41</v>
      </c>
      <c r="I23" s="63">
        <f>GEW!$E$12+($F23-GEW!$E$12)*SUM(Fasering!$D$5)</f>
        <v>1786.2247433333332</v>
      </c>
      <c r="J23" s="63">
        <f>GEW!$E$12+($F23-GEW!$E$12)*SUM(Fasering!$D$5:$D$6)</f>
        <v>2093.9044160789394</v>
      </c>
      <c r="K23" s="63">
        <f>GEW!$E$12+($F23-GEW!$E$12)*SUM(Fasering!$D$5:$D$7)</f>
        <v>2270.4392495949642</v>
      </c>
      <c r="L23" s="63">
        <f>GEW!$E$12+($F23-GEW!$E$12)*SUM(Fasering!$D$5:$D$8)</f>
        <v>2446.9740831109884</v>
      </c>
      <c r="M23" s="63">
        <f>GEW!$E$12+($F23-GEW!$E$12)*SUM(Fasering!$D$5:$D$9)</f>
        <v>2623.5089166270127</v>
      </c>
      <c r="N23" s="63">
        <f>GEW!$E$12+($F23-GEW!$E$12)*SUM(Fasering!$D$5:$D$10)</f>
        <v>2799.6468977339755</v>
      </c>
      <c r="O23" s="76">
        <f>GEW!$E$12+($F23-GEW!$E$12)*SUM(Fasering!$D$5:$D$11)</f>
        <v>2976.1817312499998</v>
      </c>
      <c r="P23" s="125">
        <f t="shared" si="3"/>
        <v>0</v>
      </c>
      <c r="Q23" s="127">
        <f t="shared" si="4"/>
        <v>0</v>
      </c>
      <c r="R23" s="45">
        <f>$P23*SUM(Fasering!$D$5)</f>
        <v>0</v>
      </c>
      <c r="S23" s="45">
        <f>$P23*SUM(Fasering!$D$5:$D$6)</f>
        <v>0</v>
      </c>
      <c r="T23" s="45">
        <f>$P23*SUM(Fasering!$D$5:$D$7)</f>
        <v>0</v>
      </c>
      <c r="U23" s="45">
        <f>$P23*SUM(Fasering!$D$5:$D$8)</f>
        <v>0</v>
      </c>
      <c r="V23" s="45">
        <f>$P23*SUM(Fasering!$D$5:$D$9)</f>
        <v>0</v>
      </c>
      <c r="W23" s="45">
        <f>$P23*SUM(Fasering!$D$5:$D$10)</f>
        <v>0</v>
      </c>
      <c r="X23" s="75">
        <f>$P23*SUM(Fasering!$D$5:$D$11)</f>
        <v>0</v>
      </c>
      <c r="Y23" s="125">
        <f t="shared" si="5"/>
        <v>0</v>
      </c>
      <c r="Z23" s="127">
        <f t="shared" si="6"/>
        <v>0</v>
      </c>
      <c r="AA23" s="74">
        <f>$Y23*SUM(Fasering!$D$5)</f>
        <v>0</v>
      </c>
      <c r="AB23" s="45">
        <f>$Y23*SUM(Fasering!$D$5:$D$6)</f>
        <v>0</v>
      </c>
      <c r="AC23" s="45">
        <f>$Y23*SUM(Fasering!$D$5:$D$7)</f>
        <v>0</v>
      </c>
      <c r="AD23" s="45">
        <f>$Y23*SUM(Fasering!$D$5:$D$8)</f>
        <v>0</v>
      </c>
      <c r="AE23" s="45">
        <f>$Y23*SUM(Fasering!$D$5:$D$9)</f>
        <v>0</v>
      </c>
      <c r="AF23" s="45">
        <f>$Y23*SUM(Fasering!$D$5:$D$10)</f>
        <v>0</v>
      </c>
      <c r="AG23" s="75">
        <f>$Y23*SUM(Fasering!$D$5:$D$11)</f>
        <v>0</v>
      </c>
      <c r="AH23" s="5">
        <f>($AK$3+(I23+R23)*12*7.57%)*SUM(Fasering!$D$5)</f>
        <v>0</v>
      </c>
      <c r="AI23" s="9">
        <f>($AK$3+(J23+S23)*12*7.57%)*SUM(Fasering!$D$5:$D$6)</f>
        <v>525.19787452680862</v>
      </c>
      <c r="AJ23" s="9">
        <f>($AK$3+(K23+T23)*12*7.57%)*SUM(Fasering!$D$5:$D$7)</f>
        <v>891.7913779279022</v>
      </c>
      <c r="AK23" s="9">
        <f>($AK$3+(L23+U23)*12*7.57%)*SUM(Fasering!$D$5:$D$8)</f>
        <v>1305.9662228162631</v>
      </c>
      <c r="AL23" s="9">
        <f>($AK$3+(M23+V23)*12*7.57%)*SUM(Fasering!$D$5:$D$9)</f>
        <v>1767.7224091918913</v>
      </c>
      <c r="AM23" s="9">
        <f>($AK$3+(N23+W23)*12*7.57%)*SUM(Fasering!$D$5:$D$10)</f>
        <v>2275.8615787399071</v>
      </c>
      <c r="AN23" s="86">
        <f>($AK$3+(O23+X23)*12*7.57%)*SUM(Fasering!$D$5:$D$11)</f>
        <v>2832.6734846675004</v>
      </c>
      <c r="AO23" s="5">
        <f>($AK$3+(I23+AA23)*12*7.57%)*SUM(Fasering!$D$5)</f>
        <v>0</v>
      </c>
      <c r="AP23" s="9">
        <f>($AK$3+(J23+AB23)*12*7.57%)*SUM(Fasering!$D$5:$D$6)</f>
        <v>525.19787452680862</v>
      </c>
      <c r="AQ23" s="9">
        <f>($AK$3+(K23+AC23)*12*7.57%)*SUM(Fasering!$D$5:$D$7)</f>
        <v>891.7913779279022</v>
      </c>
      <c r="AR23" s="9">
        <f>($AK$3+(L23+AD23)*12*7.57%)*SUM(Fasering!$D$5:$D$8)</f>
        <v>1305.9662228162631</v>
      </c>
      <c r="AS23" s="9">
        <f>($AK$3+(M23+AE23)*12*7.57%)*SUM(Fasering!$D$5:$D$9)</f>
        <v>1767.7224091918913</v>
      </c>
      <c r="AT23" s="9">
        <f>($AK$3+(N23+AF23)*12*7.57%)*SUM(Fasering!$D$5:$D$10)</f>
        <v>2275.8615787399071</v>
      </c>
      <c r="AU23" s="86">
        <f>($AK$3+(O23+AG23)*12*7.57%)*SUM(Fasering!$D$5:$D$11)</f>
        <v>2832.6734846675004</v>
      </c>
    </row>
    <row r="24" spans="1:47" x14ac:dyDescent="0.3">
      <c r="A24" s="32">
        <f t="shared" si="7"/>
        <v>14</v>
      </c>
      <c r="B24" s="125">
        <v>28198.52</v>
      </c>
      <c r="C24" s="126"/>
      <c r="D24" s="125">
        <f t="shared" si="0"/>
        <v>37207.947139999997</v>
      </c>
      <c r="E24" s="127">
        <f t="shared" si="1"/>
        <v>922.36091661109708</v>
      </c>
      <c r="F24" s="125">
        <f t="shared" si="2"/>
        <v>3100.6622616666664</v>
      </c>
      <c r="G24" s="127">
        <f t="shared" si="8"/>
        <v>76.863409717591423</v>
      </c>
      <c r="H24" s="63">
        <f>'L4'!$H$10</f>
        <v>1674.41</v>
      </c>
      <c r="I24" s="63">
        <f>GEW!$E$12+($F24-GEW!$E$12)*SUM(Fasering!$D$5)</f>
        <v>1786.2247433333332</v>
      </c>
      <c r="J24" s="63">
        <f>GEW!$E$12+($F24-GEW!$E$12)*SUM(Fasering!$D$5:$D$6)</f>
        <v>2126.0905616713562</v>
      </c>
      <c r="K24" s="63">
        <f>GEW!$E$12+($F24-GEW!$E$12)*SUM(Fasering!$D$5:$D$7)</f>
        <v>2321.092575040298</v>
      </c>
      <c r="L24" s="63">
        <f>GEW!$E$12+($F24-GEW!$E$12)*SUM(Fasering!$D$5:$D$8)</f>
        <v>2516.0945884092393</v>
      </c>
      <c r="M24" s="63">
        <f>GEW!$E$12+($F24-GEW!$E$12)*SUM(Fasering!$D$5:$D$9)</f>
        <v>2711.0966017781811</v>
      </c>
      <c r="N24" s="63">
        <f>GEW!$E$12+($F24-GEW!$E$12)*SUM(Fasering!$D$5:$D$10)</f>
        <v>2905.660248297725</v>
      </c>
      <c r="O24" s="76">
        <f>GEW!$E$12+($F24-GEW!$E$12)*SUM(Fasering!$D$5:$D$11)</f>
        <v>3100.6622616666664</v>
      </c>
      <c r="P24" s="125">
        <f t="shared" si="3"/>
        <v>0</v>
      </c>
      <c r="Q24" s="127">
        <f t="shared" si="4"/>
        <v>0</v>
      </c>
      <c r="R24" s="45">
        <f>$P24*SUM(Fasering!$D$5)</f>
        <v>0</v>
      </c>
      <c r="S24" s="45">
        <f>$P24*SUM(Fasering!$D$5:$D$6)</f>
        <v>0</v>
      </c>
      <c r="T24" s="45">
        <f>$P24*SUM(Fasering!$D$5:$D$7)</f>
        <v>0</v>
      </c>
      <c r="U24" s="45">
        <f>$P24*SUM(Fasering!$D$5:$D$8)</f>
        <v>0</v>
      </c>
      <c r="V24" s="45">
        <f>$P24*SUM(Fasering!$D$5:$D$9)</f>
        <v>0</v>
      </c>
      <c r="W24" s="45">
        <f>$P24*SUM(Fasering!$D$5:$D$10)</f>
        <v>0</v>
      </c>
      <c r="X24" s="75">
        <f>$P24*SUM(Fasering!$D$5:$D$11)</f>
        <v>0</v>
      </c>
      <c r="Y24" s="125">
        <f t="shared" si="5"/>
        <v>0</v>
      </c>
      <c r="Z24" s="127">
        <f t="shared" si="6"/>
        <v>0</v>
      </c>
      <c r="AA24" s="74">
        <f>$Y24*SUM(Fasering!$D$5)</f>
        <v>0</v>
      </c>
      <c r="AB24" s="45">
        <f>$Y24*SUM(Fasering!$D$5:$D$6)</f>
        <v>0</v>
      </c>
      <c r="AC24" s="45">
        <f>$Y24*SUM(Fasering!$D$5:$D$7)</f>
        <v>0</v>
      </c>
      <c r="AD24" s="45">
        <f>$Y24*SUM(Fasering!$D$5:$D$8)</f>
        <v>0</v>
      </c>
      <c r="AE24" s="45">
        <f>$Y24*SUM(Fasering!$D$5:$D$9)</f>
        <v>0</v>
      </c>
      <c r="AF24" s="45">
        <f>$Y24*SUM(Fasering!$D$5:$D$10)</f>
        <v>0</v>
      </c>
      <c r="AG24" s="75">
        <f>$Y24*SUM(Fasering!$D$5:$D$11)</f>
        <v>0</v>
      </c>
      <c r="AH24" s="5">
        <f>($AK$3+(I24+R24)*12*7.57%)*SUM(Fasering!$D$5)</f>
        <v>0</v>
      </c>
      <c r="AI24" s="9">
        <f>($AK$3+(J24+S24)*12*7.57%)*SUM(Fasering!$D$5:$D$6)</f>
        <v>532.75773253085708</v>
      </c>
      <c r="AJ24" s="9">
        <f>($AK$3+(K24+T24)*12*7.57%)*SUM(Fasering!$D$5:$D$7)</f>
        <v>910.51507561607161</v>
      </c>
      <c r="AK24" s="9">
        <f>($AK$3+(L24+U24)*12*7.57%)*SUM(Fasering!$D$5:$D$8)</f>
        <v>1340.8312095303497</v>
      </c>
      <c r="AL24" s="9">
        <f>($AK$3+(M24+V24)*12*7.57%)*SUM(Fasering!$D$5:$D$9)</f>
        <v>1823.7061342736913</v>
      </c>
      <c r="AM24" s="9">
        <f>($AK$3+(N24+W24)*12*7.57%)*SUM(Fasering!$D$5:$D$10)</f>
        <v>2357.8772448845252</v>
      </c>
      <c r="AN24" s="86">
        <f>($AK$3+(O24+X24)*12*7.57%)*SUM(Fasering!$D$5:$D$11)</f>
        <v>2945.751598498</v>
      </c>
      <c r="AO24" s="5">
        <f>($AK$3+(I24+AA24)*12*7.57%)*SUM(Fasering!$D$5)</f>
        <v>0</v>
      </c>
      <c r="AP24" s="9">
        <f>($AK$3+(J24+AB24)*12*7.57%)*SUM(Fasering!$D$5:$D$6)</f>
        <v>532.75773253085708</v>
      </c>
      <c r="AQ24" s="9">
        <f>($AK$3+(K24+AC24)*12*7.57%)*SUM(Fasering!$D$5:$D$7)</f>
        <v>910.51507561607161</v>
      </c>
      <c r="AR24" s="9">
        <f>($AK$3+(L24+AD24)*12*7.57%)*SUM(Fasering!$D$5:$D$8)</f>
        <v>1340.8312095303497</v>
      </c>
      <c r="AS24" s="9">
        <f>($AK$3+(M24+AE24)*12*7.57%)*SUM(Fasering!$D$5:$D$9)</f>
        <v>1823.7061342736913</v>
      </c>
      <c r="AT24" s="9">
        <f>($AK$3+(N24+AF24)*12*7.57%)*SUM(Fasering!$D$5:$D$10)</f>
        <v>2357.8772448845252</v>
      </c>
      <c r="AU24" s="86">
        <f>($AK$3+(O24+AG24)*12*7.57%)*SUM(Fasering!$D$5:$D$11)</f>
        <v>2945.751598498</v>
      </c>
    </row>
    <row r="25" spans="1:47" x14ac:dyDescent="0.3">
      <c r="A25" s="32">
        <f t="shared" si="7"/>
        <v>15</v>
      </c>
      <c r="B25" s="125">
        <v>28198.52</v>
      </c>
      <c r="C25" s="126"/>
      <c r="D25" s="125">
        <f t="shared" si="0"/>
        <v>37207.947139999997</v>
      </c>
      <c r="E25" s="127">
        <f t="shared" si="1"/>
        <v>922.36091661109708</v>
      </c>
      <c r="F25" s="125">
        <f t="shared" si="2"/>
        <v>3100.6622616666664</v>
      </c>
      <c r="G25" s="127">
        <f t="shared" si="8"/>
        <v>76.863409717591423</v>
      </c>
      <c r="H25" s="63">
        <f>'L4'!$H$10</f>
        <v>1674.41</v>
      </c>
      <c r="I25" s="63">
        <f>GEW!$E$12+($F25-GEW!$E$12)*SUM(Fasering!$D$5)</f>
        <v>1786.2247433333332</v>
      </c>
      <c r="J25" s="63">
        <f>GEW!$E$12+($F25-GEW!$E$12)*SUM(Fasering!$D$5:$D$6)</f>
        <v>2126.0905616713562</v>
      </c>
      <c r="K25" s="63">
        <f>GEW!$E$12+($F25-GEW!$E$12)*SUM(Fasering!$D$5:$D$7)</f>
        <v>2321.092575040298</v>
      </c>
      <c r="L25" s="63">
        <f>GEW!$E$12+($F25-GEW!$E$12)*SUM(Fasering!$D$5:$D$8)</f>
        <v>2516.0945884092393</v>
      </c>
      <c r="M25" s="63">
        <f>GEW!$E$12+($F25-GEW!$E$12)*SUM(Fasering!$D$5:$D$9)</f>
        <v>2711.0966017781811</v>
      </c>
      <c r="N25" s="63">
        <f>GEW!$E$12+($F25-GEW!$E$12)*SUM(Fasering!$D$5:$D$10)</f>
        <v>2905.660248297725</v>
      </c>
      <c r="O25" s="76">
        <f>GEW!$E$12+($F25-GEW!$E$12)*SUM(Fasering!$D$5:$D$11)</f>
        <v>3100.6622616666664</v>
      </c>
      <c r="P25" s="125">
        <f t="shared" si="3"/>
        <v>0</v>
      </c>
      <c r="Q25" s="127">
        <f t="shared" si="4"/>
        <v>0</v>
      </c>
      <c r="R25" s="45">
        <f>$P25*SUM(Fasering!$D$5)</f>
        <v>0</v>
      </c>
      <c r="S25" s="45">
        <f>$P25*SUM(Fasering!$D$5:$D$6)</f>
        <v>0</v>
      </c>
      <c r="T25" s="45">
        <f>$P25*SUM(Fasering!$D$5:$D$7)</f>
        <v>0</v>
      </c>
      <c r="U25" s="45">
        <f>$P25*SUM(Fasering!$D$5:$D$8)</f>
        <v>0</v>
      </c>
      <c r="V25" s="45">
        <f>$P25*SUM(Fasering!$D$5:$D$9)</f>
        <v>0</v>
      </c>
      <c r="W25" s="45">
        <f>$P25*SUM(Fasering!$D$5:$D$10)</f>
        <v>0</v>
      </c>
      <c r="X25" s="75">
        <f>$P25*SUM(Fasering!$D$5:$D$11)</f>
        <v>0</v>
      </c>
      <c r="Y25" s="125">
        <f t="shared" si="5"/>
        <v>0</v>
      </c>
      <c r="Z25" s="127">
        <f t="shared" si="6"/>
        <v>0</v>
      </c>
      <c r="AA25" s="74">
        <f>$Y25*SUM(Fasering!$D$5)</f>
        <v>0</v>
      </c>
      <c r="AB25" s="45">
        <f>$Y25*SUM(Fasering!$D$5:$D$6)</f>
        <v>0</v>
      </c>
      <c r="AC25" s="45">
        <f>$Y25*SUM(Fasering!$D$5:$D$7)</f>
        <v>0</v>
      </c>
      <c r="AD25" s="45">
        <f>$Y25*SUM(Fasering!$D$5:$D$8)</f>
        <v>0</v>
      </c>
      <c r="AE25" s="45">
        <f>$Y25*SUM(Fasering!$D$5:$D$9)</f>
        <v>0</v>
      </c>
      <c r="AF25" s="45">
        <f>$Y25*SUM(Fasering!$D$5:$D$10)</f>
        <v>0</v>
      </c>
      <c r="AG25" s="75">
        <f>$Y25*SUM(Fasering!$D$5:$D$11)</f>
        <v>0</v>
      </c>
      <c r="AH25" s="5">
        <f>($AK$3+(I25+R25)*12*7.57%)*SUM(Fasering!$D$5)</f>
        <v>0</v>
      </c>
      <c r="AI25" s="9">
        <f>($AK$3+(J25+S25)*12*7.57%)*SUM(Fasering!$D$5:$D$6)</f>
        <v>532.75773253085708</v>
      </c>
      <c r="AJ25" s="9">
        <f>($AK$3+(K25+T25)*12*7.57%)*SUM(Fasering!$D$5:$D$7)</f>
        <v>910.51507561607161</v>
      </c>
      <c r="AK25" s="9">
        <f>($AK$3+(L25+U25)*12*7.57%)*SUM(Fasering!$D$5:$D$8)</f>
        <v>1340.8312095303497</v>
      </c>
      <c r="AL25" s="9">
        <f>($AK$3+(M25+V25)*12*7.57%)*SUM(Fasering!$D$5:$D$9)</f>
        <v>1823.7061342736913</v>
      </c>
      <c r="AM25" s="9">
        <f>($AK$3+(N25+W25)*12*7.57%)*SUM(Fasering!$D$5:$D$10)</f>
        <v>2357.8772448845252</v>
      </c>
      <c r="AN25" s="86">
        <f>($AK$3+(O25+X25)*12*7.57%)*SUM(Fasering!$D$5:$D$11)</f>
        <v>2945.751598498</v>
      </c>
      <c r="AO25" s="5">
        <f>($AK$3+(I25+AA25)*12*7.57%)*SUM(Fasering!$D$5)</f>
        <v>0</v>
      </c>
      <c r="AP25" s="9">
        <f>($AK$3+(J25+AB25)*12*7.57%)*SUM(Fasering!$D$5:$D$6)</f>
        <v>532.75773253085708</v>
      </c>
      <c r="AQ25" s="9">
        <f>($AK$3+(K25+AC25)*12*7.57%)*SUM(Fasering!$D$5:$D$7)</f>
        <v>910.51507561607161</v>
      </c>
      <c r="AR25" s="9">
        <f>($AK$3+(L25+AD25)*12*7.57%)*SUM(Fasering!$D$5:$D$8)</f>
        <v>1340.8312095303497</v>
      </c>
      <c r="AS25" s="9">
        <f>($AK$3+(M25+AE25)*12*7.57%)*SUM(Fasering!$D$5:$D$9)</f>
        <v>1823.7061342736913</v>
      </c>
      <c r="AT25" s="9">
        <f>($AK$3+(N25+AF25)*12*7.57%)*SUM(Fasering!$D$5:$D$10)</f>
        <v>2357.8772448845252</v>
      </c>
      <c r="AU25" s="86">
        <f>($AK$3+(O25+AG25)*12*7.57%)*SUM(Fasering!$D$5:$D$11)</f>
        <v>2945.751598498</v>
      </c>
    </row>
    <row r="26" spans="1:47" x14ac:dyDescent="0.3">
      <c r="A26" s="32">
        <f t="shared" si="7"/>
        <v>16</v>
      </c>
      <c r="B26" s="125">
        <v>29784.880000000001</v>
      </c>
      <c r="C26" s="126"/>
      <c r="D26" s="125">
        <f t="shared" si="0"/>
        <v>39301.149160000001</v>
      </c>
      <c r="E26" s="127">
        <f t="shared" si="1"/>
        <v>974.2500392911237</v>
      </c>
      <c r="F26" s="125">
        <f t="shared" si="2"/>
        <v>3275.0957633333328</v>
      </c>
      <c r="G26" s="127">
        <f t="shared" si="8"/>
        <v>81.187503274260294</v>
      </c>
      <c r="H26" s="63">
        <f>'L4'!$H$10</f>
        <v>1674.41</v>
      </c>
      <c r="I26" s="63">
        <f>GEW!$E$12+($F26-GEW!$E$12)*SUM(Fasering!$D$5)</f>
        <v>1786.2247433333332</v>
      </c>
      <c r="J26" s="63">
        <f>GEW!$E$12+($F26-GEW!$E$12)*SUM(Fasering!$D$5:$D$6)</f>
        <v>2171.192731962934</v>
      </c>
      <c r="K26" s="63">
        <f>GEW!$E$12+($F26-GEW!$E$12)*SUM(Fasering!$D$5:$D$7)</f>
        <v>2392.0726463728656</v>
      </c>
      <c r="L26" s="63">
        <f>GEW!$E$12+($F26-GEW!$E$12)*SUM(Fasering!$D$5:$D$8)</f>
        <v>2612.9525607827973</v>
      </c>
      <c r="M26" s="63">
        <f>GEW!$E$12+($F26-GEW!$E$12)*SUM(Fasering!$D$5:$D$9)</f>
        <v>2833.8324751927285</v>
      </c>
      <c r="N26" s="63">
        <f>GEW!$E$12+($F26-GEW!$E$12)*SUM(Fasering!$D$5:$D$10)</f>
        <v>3054.2158489234016</v>
      </c>
      <c r="O26" s="76">
        <f>GEW!$E$12+($F26-GEW!$E$12)*SUM(Fasering!$D$5:$D$11)</f>
        <v>3275.0957633333328</v>
      </c>
      <c r="P26" s="125">
        <f t="shared" si="3"/>
        <v>0</v>
      </c>
      <c r="Q26" s="127">
        <f t="shared" si="4"/>
        <v>0</v>
      </c>
      <c r="R26" s="45">
        <f>$P26*SUM(Fasering!$D$5)</f>
        <v>0</v>
      </c>
      <c r="S26" s="45">
        <f>$P26*SUM(Fasering!$D$5:$D$6)</f>
        <v>0</v>
      </c>
      <c r="T26" s="45">
        <f>$P26*SUM(Fasering!$D$5:$D$7)</f>
        <v>0</v>
      </c>
      <c r="U26" s="45">
        <f>$P26*SUM(Fasering!$D$5:$D$8)</f>
        <v>0</v>
      </c>
      <c r="V26" s="45">
        <f>$P26*SUM(Fasering!$D$5:$D$9)</f>
        <v>0</v>
      </c>
      <c r="W26" s="45">
        <f>$P26*SUM(Fasering!$D$5:$D$10)</f>
        <v>0</v>
      </c>
      <c r="X26" s="75">
        <f>$P26*SUM(Fasering!$D$5:$D$11)</f>
        <v>0</v>
      </c>
      <c r="Y26" s="125">
        <f t="shared" si="5"/>
        <v>0</v>
      </c>
      <c r="Z26" s="127">
        <f t="shared" si="6"/>
        <v>0</v>
      </c>
      <c r="AA26" s="74">
        <f>$Y26*SUM(Fasering!$D$5)</f>
        <v>0</v>
      </c>
      <c r="AB26" s="45">
        <f>$Y26*SUM(Fasering!$D$5:$D$6)</f>
        <v>0</v>
      </c>
      <c r="AC26" s="45">
        <f>$Y26*SUM(Fasering!$D$5:$D$7)</f>
        <v>0</v>
      </c>
      <c r="AD26" s="45">
        <f>$Y26*SUM(Fasering!$D$5:$D$8)</f>
        <v>0</v>
      </c>
      <c r="AE26" s="45">
        <f>$Y26*SUM(Fasering!$D$5:$D$9)</f>
        <v>0</v>
      </c>
      <c r="AF26" s="45">
        <f>$Y26*SUM(Fasering!$D$5:$D$10)</f>
        <v>0</v>
      </c>
      <c r="AG26" s="75">
        <f>$Y26*SUM(Fasering!$D$5:$D$11)</f>
        <v>0</v>
      </c>
      <c r="AH26" s="5">
        <f>($AK$3+(I26+R26)*12*7.57%)*SUM(Fasering!$D$5)</f>
        <v>0</v>
      </c>
      <c r="AI26" s="9">
        <f>($AK$3+(J26+S26)*12*7.57%)*SUM(Fasering!$D$5:$D$6)</f>
        <v>543.35129683633488</v>
      </c>
      <c r="AJ26" s="9">
        <f>($AK$3+(K26+T26)*12*7.57%)*SUM(Fasering!$D$5:$D$7)</f>
        <v>936.75243290369929</v>
      </c>
      <c r="AK26" s="9">
        <f>($AK$3+(L26+U26)*12*7.57%)*SUM(Fasering!$D$5:$D$8)</f>
        <v>1389.6872169537057</v>
      </c>
      <c r="AL26" s="9">
        <f>($AK$3+(M26+V26)*12*7.57%)*SUM(Fasering!$D$5:$D$9)</f>
        <v>1902.1556489863542</v>
      </c>
      <c r="AM26" s="9">
        <f>($AK$3+(N26+W26)*12*7.57%)*SUM(Fasering!$D$5:$D$10)</f>
        <v>2472.8050957640439</v>
      </c>
      <c r="AN26" s="86">
        <f>($AK$3+(O26+X26)*12*7.57%)*SUM(Fasering!$D$5:$D$11)</f>
        <v>3104.2069914119998</v>
      </c>
      <c r="AO26" s="5">
        <f>($AK$3+(I26+AA26)*12*7.57%)*SUM(Fasering!$D$5)</f>
        <v>0</v>
      </c>
      <c r="AP26" s="9">
        <f>($AK$3+(J26+AB26)*12*7.57%)*SUM(Fasering!$D$5:$D$6)</f>
        <v>543.35129683633488</v>
      </c>
      <c r="AQ26" s="9">
        <f>($AK$3+(K26+AC26)*12*7.57%)*SUM(Fasering!$D$5:$D$7)</f>
        <v>936.75243290369929</v>
      </c>
      <c r="AR26" s="9">
        <f>($AK$3+(L26+AD26)*12*7.57%)*SUM(Fasering!$D$5:$D$8)</f>
        <v>1389.6872169537057</v>
      </c>
      <c r="AS26" s="9">
        <f>($AK$3+(M26+AE26)*12*7.57%)*SUM(Fasering!$D$5:$D$9)</f>
        <v>1902.1556489863542</v>
      </c>
      <c r="AT26" s="9">
        <f>($AK$3+(N26+AF26)*12*7.57%)*SUM(Fasering!$D$5:$D$10)</f>
        <v>2472.8050957640439</v>
      </c>
      <c r="AU26" s="86">
        <f>($AK$3+(O26+AG26)*12*7.57%)*SUM(Fasering!$D$5:$D$11)</f>
        <v>3104.2069914119998</v>
      </c>
    </row>
    <row r="27" spans="1:47" x14ac:dyDescent="0.3">
      <c r="A27" s="32">
        <f t="shared" si="7"/>
        <v>17</v>
      </c>
      <c r="B27" s="125">
        <v>30437.17</v>
      </c>
      <c r="C27" s="126"/>
      <c r="D27" s="125">
        <f t="shared" si="0"/>
        <v>40161.845814999993</v>
      </c>
      <c r="E27" s="127">
        <f t="shared" si="1"/>
        <v>995.58615204797218</v>
      </c>
      <c r="F27" s="125">
        <f t="shared" si="2"/>
        <v>3346.8204845833329</v>
      </c>
      <c r="G27" s="127">
        <f t="shared" si="8"/>
        <v>82.965512670664353</v>
      </c>
      <c r="H27" s="63">
        <f>'L4'!$H$10</f>
        <v>1674.41</v>
      </c>
      <c r="I27" s="63">
        <f>GEW!$E$12+($F27-GEW!$E$12)*SUM(Fasering!$D$5)</f>
        <v>1786.2247433333332</v>
      </c>
      <c r="J27" s="63">
        <f>GEW!$E$12+($F27-GEW!$E$12)*SUM(Fasering!$D$5:$D$6)</f>
        <v>2189.738140734898</v>
      </c>
      <c r="K27" s="63">
        <f>GEW!$E$12+($F27-GEW!$E$12)*SUM(Fasering!$D$5:$D$7)</f>
        <v>2421.2587017004839</v>
      </c>
      <c r="L27" s="63">
        <f>GEW!$E$12+($F27-GEW!$E$12)*SUM(Fasering!$D$5:$D$8)</f>
        <v>2652.7792626660694</v>
      </c>
      <c r="M27" s="63">
        <f>GEW!$E$12+($F27-GEW!$E$12)*SUM(Fasering!$D$5:$D$9)</f>
        <v>2884.2998236316553</v>
      </c>
      <c r="N27" s="63">
        <f>GEW!$E$12+($F27-GEW!$E$12)*SUM(Fasering!$D$5:$D$10)</f>
        <v>3115.2999236177475</v>
      </c>
      <c r="O27" s="76">
        <f>GEW!$E$12+($F27-GEW!$E$12)*SUM(Fasering!$D$5:$D$11)</f>
        <v>3346.8204845833329</v>
      </c>
      <c r="P27" s="125">
        <f t="shared" si="3"/>
        <v>0</v>
      </c>
      <c r="Q27" s="127">
        <f t="shared" si="4"/>
        <v>0</v>
      </c>
      <c r="R27" s="45">
        <f>$P27*SUM(Fasering!$D$5)</f>
        <v>0</v>
      </c>
      <c r="S27" s="45">
        <f>$P27*SUM(Fasering!$D$5:$D$6)</f>
        <v>0</v>
      </c>
      <c r="T27" s="45">
        <f>$P27*SUM(Fasering!$D$5:$D$7)</f>
        <v>0</v>
      </c>
      <c r="U27" s="45">
        <f>$P27*SUM(Fasering!$D$5:$D$8)</f>
        <v>0</v>
      </c>
      <c r="V27" s="45">
        <f>$P27*SUM(Fasering!$D$5:$D$9)</f>
        <v>0</v>
      </c>
      <c r="W27" s="45">
        <f>$P27*SUM(Fasering!$D$5:$D$10)</f>
        <v>0</v>
      </c>
      <c r="X27" s="75">
        <f>$P27*SUM(Fasering!$D$5:$D$11)</f>
        <v>0</v>
      </c>
      <c r="Y27" s="125">
        <f t="shared" si="5"/>
        <v>0</v>
      </c>
      <c r="Z27" s="127">
        <f t="shared" si="6"/>
        <v>0</v>
      </c>
      <c r="AA27" s="74">
        <f>$Y27*SUM(Fasering!$D$5)</f>
        <v>0</v>
      </c>
      <c r="AB27" s="45">
        <f>$Y27*SUM(Fasering!$D$5:$D$6)</f>
        <v>0</v>
      </c>
      <c r="AC27" s="45">
        <f>$Y27*SUM(Fasering!$D$5:$D$7)</f>
        <v>0</v>
      </c>
      <c r="AD27" s="45">
        <f>$Y27*SUM(Fasering!$D$5:$D$8)</f>
        <v>0</v>
      </c>
      <c r="AE27" s="45">
        <f>$Y27*SUM(Fasering!$D$5:$D$9)</f>
        <v>0</v>
      </c>
      <c r="AF27" s="45">
        <f>$Y27*SUM(Fasering!$D$5:$D$10)</f>
        <v>0</v>
      </c>
      <c r="AG27" s="75">
        <f>$Y27*SUM(Fasering!$D$5:$D$11)</f>
        <v>0</v>
      </c>
      <c r="AH27" s="5">
        <f>($AK$3+(I27+R27)*12*7.57%)*SUM(Fasering!$D$5)</f>
        <v>0</v>
      </c>
      <c r="AI27" s="9">
        <f>($AK$3+(J27+S27)*12*7.57%)*SUM(Fasering!$D$5:$D$6)</f>
        <v>547.7072286934291</v>
      </c>
      <c r="AJ27" s="9">
        <f>($AK$3+(K27+T27)*12*7.57%)*SUM(Fasering!$D$5:$D$7)</f>
        <v>947.54088305697258</v>
      </c>
      <c r="AK27" s="9">
        <f>($AK$3+(L27+U27)*12*7.57%)*SUM(Fasering!$D$5:$D$8)</f>
        <v>1409.7761533125279</v>
      </c>
      <c r="AL27" s="9">
        <f>($AK$3+(M27+V27)*12*7.57%)*SUM(Fasering!$D$5:$D$9)</f>
        <v>1934.4130394600948</v>
      </c>
      <c r="AM27" s="9">
        <f>($AK$3+(N27+W27)*12*7.57%)*SUM(Fasering!$D$5:$D$10)</f>
        <v>2520.0618898399166</v>
      </c>
      <c r="AN27" s="86">
        <f>($AK$3+(O27+X27)*12*7.57%)*SUM(Fasering!$D$5:$D$11)</f>
        <v>3169.3617281954998</v>
      </c>
      <c r="AO27" s="5">
        <f>($AK$3+(I27+AA27)*12*7.57%)*SUM(Fasering!$D$5)</f>
        <v>0</v>
      </c>
      <c r="AP27" s="9">
        <f>($AK$3+(J27+AB27)*12*7.57%)*SUM(Fasering!$D$5:$D$6)</f>
        <v>547.7072286934291</v>
      </c>
      <c r="AQ27" s="9">
        <f>($AK$3+(K27+AC27)*12*7.57%)*SUM(Fasering!$D$5:$D$7)</f>
        <v>947.54088305697258</v>
      </c>
      <c r="AR27" s="9">
        <f>($AK$3+(L27+AD27)*12*7.57%)*SUM(Fasering!$D$5:$D$8)</f>
        <v>1409.7761533125279</v>
      </c>
      <c r="AS27" s="9">
        <f>($AK$3+(M27+AE27)*12*7.57%)*SUM(Fasering!$D$5:$D$9)</f>
        <v>1934.4130394600948</v>
      </c>
      <c r="AT27" s="9">
        <f>($AK$3+(N27+AF27)*12*7.57%)*SUM(Fasering!$D$5:$D$10)</f>
        <v>2520.0618898399166</v>
      </c>
      <c r="AU27" s="86">
        <f>($AK$3+(O27+AG27)*12*7.57%)*SUM(Fasering!$D$5:$D$11)</f>
        <v>3169.3617281954998</v>
      </c>
    </row>
    <row r="28" spans="1:47" x14ac:dyDescent="0.3">
      <c r="A28" s="32">
        <f t="shared" si="7"/>
        <v>18</v>
      </c>
      <c r="B28" s="125">
        <v>31371.14</v>
      </c>
      <c r="C28" s="126"/>
      <c r="D28" s="125">
        <f t="shared" si="0"/>
        <v>41394.219229999995</v>
      </c>
      <c r="E28" s="127">
        <f t="shared" si="1"/>
        <v>1026.1358910160907</v>
      </c>
      <c r="F28" s="125">
        <f t="shared" si="2"/>
        <v>3449.5182691666664</v>
      </c>
      <c r="G28" s="127">
        <f t="shared" si="8"/>
        <v>85.511324251340895</v>
      </c>
      <c r="H28" s="63">
        <f>'L4'!$H$10</f>
        <v>1674.41</v>
      </c>
      <c r="I28" s="63">
        <f>GEW!$E$12+($F28-GEW!$E$12)*SUM(Fasering!$D$5)</f>
        <v>1786.2247433333332</v>
      </c>
      <c r="J28" s="63">
        <f>GEW!$E$12+($F28-GEW!$E$12)*SUM(Fasering!$D$5:$D$6)</f>
        <v>2216.2920591312422</v>
      </c>
      <c r="K28" s="63">
        <f>GEW!$E$12+($F28-GEW!$E$12)*SUM(Fasering!$D$5:$D$7)</f>
        <v>2463.0482433067259</v>
      </c>
      <c r="L28" s="63">
        <f>GEW!$E$12+($F28-GEW!$E$12)*SUM(Fasering!$D$5:$D$8)</f>
        <v>2709.8044274822096</v>
      </c>
      <c r="M28" s="63">
        <f>GEW!$E$12+($F28-GEW!$E$12)*SUM(Fasering!$D$5:$D$9)</f>
        <v>2956.5606116576932</v>
      </c>
      <c r="N28" s="63">
        <f>GEW!$E$12+($F28-GEW!$E$12)*SUM(Fasering!$D$5:$D$10)</f>
        <v>3202.7620849911827</v>
      </c>
      <c r="O28" s="76">
        <f>GEW!$E$12+($F28-GEW!$E$12)*SUM(Fasering!$D$5:$D$11)</f>
        <v>3449.5182691666664</v>
      </c>
      <c r="P28" s="125">
        <f t="shared" si="3"/>
        <v>0</v>
      </c>
      <c r="Q28" s="127">
        <f t="shared" si="4"/>
        <v>0</v>
      </c>
      <c r="R28" s="45">
        <f>$P28*SUM(Fasering!$D$5)</f>
        <v>0</v>
      </c>
      <c r="S28" s="45">
        <f>$P28*SUM(Fasering!$D$5:$D$6)</f>
        <v>0</v>
      </c>
      <c r="T28" s="45">
        <f>$P28*SUM(Fasering!$D$5:$D$7)</f>
        <v>0</v>
      </c>
      <c r="U28" s="45">
        <f>$P28*SUM(Fasering!$D$5:$D$8)</f>
        <v>0</v>
      </c>
      <c r="V28" s="45">
        <f>$P28*SUM(Fasering!$D$5:$D$9)</f>
        <v>0</v>
      </c>
      <c r="W28" s="45">
        <f>$P28*SUM(Fasering!$D$5:$D$10)</f>
        <v>0</v>
      </c>
      <c r="X28" s="75">
        <f>$P28*SUM(Fasering!$D$5:$D$11)</f>
        <v>0</v>
      </c>
      <c r="Y28" s="125">
        <f t="shared" si="5"/>
        <v>0</v>
      </c>
      <c r="Z28" s="127">
        <f t="shared" si="6"/>
        <v>0</v>
      </c>
      <c r="AA28" s="74">
        <f>$Y28*SUM(Fasering!$D$5)</f>
        <v>0</v>
      </c>
      <c r="AB28" s="45">
        <f>$Y28*SUM(Fasering!$D$5:$D$6)</f>
        <v>0</v>
      </c>
      <c r="AC28" s="45">
        <f>$Y28*SUM(Fasering!$D$5:$D$7)</f>
        <v>0</v>
      </c>
      <c r="AD28" s="45">
        <f>$Y28*SUM(Fasering!$D$5:$D$8)</f>
        <v>0</v>
      </c>
      <c r="AE28" s="45">
        <f>$Y28*SUM(Fasering!$D$5:$D$9)</f>
        <v>0</v>
      </c>
      <c r="AF28" s="45">
        <f>$Y28*SUM(Fasering!$D$5:$D$10)</f>
        <v>0</v>
      </c>
      <c r="AG28" s="75">
        <f>$Y28*SUM(Fasering!$D$5:$D$11)</f>
        <v>0</v>
      </c>
      <c r="AH28" s="5">
        <f>($AK$3+(I28+R28)*12*7.57%)*SUM(Fasering!$D$5)</f>
        <v>0</v>
      </c>
      <c r="AI28" s="9">
        <f>($AK$3+(J28+S28)*12*7.57%)*SUM(Fasering!$D$5:$D$6)</f>
        <v>553.94419335112798</v>
      </c>
      <c r="AJ28" s="9">
        <f>($AK$3+(K28+T28)*12*7.57%)*SUM(Fasering!$D$5:$D$7)</f>
        <v>962.98813625670368</v>
      </c>
      <c r="AK28" s="9">
        <f>($AK$3+(L28+U28)*12*7.57%)*SUM(Fasering!$D$5:$D$8)</f>
        <v>1438.5401446216833</v>
      </c>
      <c r="AL28" s="9">
        <f>($AK$3+(M28+V28)*12*7.57%)*SUM(Fasering!$D$5:$D$9)</f>
        <v>1980.6002184460667</v>
      </c>
      <c r="AM28" s="9">
        <f>($AK$3+(N28+W28)*12*7.57%)*SUM(Fasering!$D$5:$D$10)</f>
        <v>2587.7257018913697</v>
      </c>
      <c r="AN28" s="86">
        <f>($AK$3+(O28+X28)*12*7.57%)*SUM(Fasering!$D$5:$D$11)</f>
        <v>3262.6523957109998</v>
      </c>
      <c r="AO28" s="5">
        <f>($AK$3+(I28+AA28)*12*7.57%)*SUM(Fasering!$D$5)</f>
        <v>0</v>
      </c>
      <c r="AP28" s="9">
        <f>($AK$3+(J28+AB28)*12*7.57%)*SUM(Fasering!$D$5:$D$6)</f>
        <v>553.94419335112798</v>
      </c>
      <c r="AQ28" s="9">
        <f>($AK$3+(K28+AC28)*12*7.57%)*SUM(Fasering!$D$5:$D$7)</f>
        <v>962.98813625670368</v>
      </c>
      <c r="AR28" s="9">
        <f>($AK$3+(L28+AD28)*12*7.57%)*SUM(Fasering!$D$5:$D$8)</f>
        <v>1438.5401446216833</v>
      </c>
      <c r="AS28" s="9">
        <f>($AK$3+(M28+AE28)*12*7.57%)*SUM(Fasering!$D$5:$D$9)</f>
        <v>1980.6002184460667</v>
      </c>
      <c r="AT28" s="9">
        <f>($AK$3+(N28+AF28)*12*7.57%)*SUM(Fasering!$D$5:$D$10)</f>
        <v>2587.7257018913697</v>
      </c>
      <c r="AU28" s="86">
        <f>($AK$3+(O28+AG28)*12*7.57%)*SUM(Fasering!$D$5:$D$11)</f>
        <v>3262.6523957109998</v>
      </c>
    </row>
    <row r="29" spans="1:47" x14ac:dyDescent="0.3">
      <c r="A29" s="32">
        <f t="shared" si="7"/>
        <v>19</v>
      </c>
      <c r="B29" s="125">
        <v>32023.43</v>
      </c>
      <c r="C29" s="126"/>
      <c r="D29" s="125">
        <f t="shared" si="0"/>
        <v>42254.915884999995</v>
      </c>
      <c r="E29" s="127">
        <f t="shared" si="1"/>
        <v>1047.4720037729394</v>
      </c>
      <c r="F29" s="125">
        <f t="shared" si="2"/>
        <v>3521.2429904166665</v>
      </c>
      <c r="G29" s="127">
        <f t="shared" si="8"/>
        <v>87.289333647744954</v>
      </c>
      <c r="H29" s="63">
        <f>'L4'!$H$10</f>
        <v>1674.41</v>
      </c>
      <c r="I29" s="63">
        <f>GEW!$E$12+($F29-GEW!$E$12)*SUM(Fasering!$D$5)</f>
        <v>1786.2247433333332</v>
      </c>
      <c r="J29" s="63">
        <f>GEW!$E$12+($F29-GEW!$E$12)*SUM(Fasering!$D$5:$D$6)</f>
        <v>2234.8374679032067</v>
      </c>
      <c r="K29" s="63">
        <f>GEW!$E$12+($F29-GEW!$E$12)*SUM(Fasering!$D$5:$D$7)</f>
        <v>2492.2342986343442</v>
      </c>
      <c r="L29" s="63">
        <f>GEW!$E$12+($F29-GEW!$E$12)*SUM(Fasering!$D$5:$D$8)</f>
        <v>2749.6311293654821</v>
      </c>
      <c r="M29" s="63">
        <f>GEW!$E$12+($F29-GEW!$E$12)*SUM(Fasering!$D$5:$D$9)</f>
        <v>3007.0279600966196</v>
      </c>
      <c r="N29" s="63">
        <f>GEW!$E$12+($F29-GEW!$E$12)*SUM(Fasering!$D$5:$D$10)</f>
        <v>3263.8461596855291</v>
      </c>
      <c r="O29" s="76">
        <f>GEW!$E$12+($F29-GEW!$E$12)*SUM(Fasering!$D$5:$D$11)</f>
        <v>3521.2429904166665</v>
      </c>
      <c r="P29" s="125">
        <f t="shared" si="3"/>
        <v>0</v>
      </c>
      <c r="Q29" s="127">
        <f t="shared" si="4"/>
        <v>0</v>
      </c>
      <c r="R29" s="45">
        <f>$P29*SUM(Fasering!$D$5)</f>
        <v>0</v>
      </c>
      <c r="S29" s="45">
        <f>$P29*SUM(Fasering!$D$5:$D$6)</f>
        <v>0</v>
      </c>
      <c r="T29" s="45">
        <f>$P29*SUM(Fasering!$D$5:$D$7)</f>
        <v>0</v>
      </c>
      <c r="U29" s="45">
        <f>$P29*SUM(Fasering!$D$5:$D$8)</f>
        <v>0</v>
      </c>
      <c r="V29" s="45">
        <f>$P29*SUM(Fasering!$D$5:$D$9)</f>
        <v>0</v>
      </c>
      <c r="W29" s="45">
        <f>$P29*SUM(Fasering!$D$5:$D$10)</f>
        <v>0</v>
      </c>
      <c r="X29" s="75">
        <f>$P29*SUM(Fasering!$D$5:$D$11)</f>
        <v>0</v>
      </c>
      <c r="Y29" s="125">
        <f t="shared" si="5"/>
        <v>0</v>
      </c>
      <c r="Z29" s="127">
        <f t="shared" si="6"/>
        <v>0</v>
      </c>
      <c r="AA29" s="74">
        <f>$Y29*SUM(Fasering!$D$5)</f>
        <v>0</v>
      </c>
      <c r="AB29" s="45">
        <f>$Y29*SUM(Fasering!$D$5:$D$6)</f>
        <v>0</v>
      </c>
      <c r="AC29" s="45">
        <f>$Y29*SUM(Fasering!$D$5:$D$7)</f>
        <v>0</v>
      </c>
      <c r="AD29" s="45">
        <f>$Y29*SUM(Fasering!$D$5:$D$8)</f>
        <v>0</v>
      </c>
      <c r="AE29" s="45">
        <f>$Y29*SUM(Fasering!$D$5:$D$9)</f>
        <v>0</v>
      </c>
      <c r="AF29" s="45">
        <f>$Y29*SUM(Fasering!$D$5:$D$10)</f>
        <v>0</v>
      </c>
      <c r="AG29" s="75">
        <f>$Y29*SUM(Fasering!$D$5:$D$11)</f>
        <v>0</v>
      </c>
      <c r="AH29" s="5">
        <f>($AK$3+(I29+R29)*12*7.57%)*SUM(Fasering!$D$5)</f>
        <v>0</v>
      </c>
      <c r="AI29" s="9">
        <f>($AK$3+(J29+S29)*12*7.57%)*SUM(Fasering!$D$5:$D$6)</f>
        <v>558.30012520822231</v>
      </c>
      <c r="AJ29" s="9">
        <f>($AK$3+(K29+T29)*12*7.57%)*SUM(Fasering!$D$5:$D$7)</f>
        <v>973.77658640997686</v>
      </c>
      <c r="AK29" s="9">
        <f>($AK$3+(L29+U29)*12*7.57%)*SUM(Fasering!$D$5:$D$8)</f>
        <v>1458.6290809805055</v>
      </c>
      <c r="AL29" s="9">
        <f>($AK$3+(M29+V29)*12*7.57%)*SUM(Fasering!$D$5:$D$9)</f>
        <v>2012.857608919807</v>
      </c>
      <c r="AM29" s="9">
        <f>($AK$3+(N29+W29)*12*7.57%)*SUM(Fasering!$D$5:$D$10)</f>
        <v>2634.9824959672428</v>
      </c>
      <c r="AN29" s="86">
        <f>($AK$3+(O29+X29)*12*7.57%)*SUM(Fasering!$D$5:$D$11)</f>
        <v>3327.8071324944999</v>
      </c>
      <c r="AO29" s="5">
        <f>($AK$3+(I29+AA29)*12*7.57%)*SUM(Fasering!$D$5)</f>
        <v>0</v>
      </c>
      <c r="AP29" s="9">
        <f>($AK$3+(J29+AB29)*12*7.57%)*SUM(Fasering!$D$5:$D$6)</f>
        <v>558.30012520822231</v>
      </c>
      <c r="AQ29" s="9">
        <f>($AK$3+(K29+AC29)*12*7.57%)*SUM(Fasering!$D$5:$D$7)</f>
        <v>973.77658640997686</v>
      </c>
      <c r="AR29" s="9">
        <f>($AK$3+(L29+AD29)*12*7.57%)*SUM(Fasering!$D$5:$D$8)</f>
        <v>1458.6290809805055</v>
      </c>
      <c r="AS29" s="9">
        <f>($AK$3+(M29+AE29)*12*7.57%)*SUM(Fasering!$D$5:$D$9)</f>
        <v>2012.857608919807</v>
      </c>
      <c r="AT29" s="9">
        <f>($AK$3+(N29+AF29)*12*7.57%)*SUM(Fasering!$D$5:$D$10)</f>
        <v>2634.9824959672428</v>
      </c>
      <c r="AU29" s="86">
        <f>($AK$3+(O29+AG29)*12*7.57%)*SUM(Fasering!$D$5:$D$11)</f>
        <v>3327.8071324944999</v>
      </c>
    </row>
    <row r="30" spans="1:47" x14ac:dyDescent="0.3">
      <c r="A30" s="32">
        <f t="shared" si="7"/>
        <v>20</v>
      </c>
      <c r="B30" s="125">
        <v>32023.43</v>
      </c>
      <c r="C30" s="126"/>
      <c r="D30" s="125">
        <f t="shared" si="0"/>
        <v>42254.915884999995</v>
      </c>
      <c r="E30" s="127">
        <f t="shared" si="1"/>
        <v>1047.4720037729394</v>
      </c>
      <c r="F30" s="125">
        <f t="shared" si="2"/>
        <v>3521.2429904166665</v>
      </c>
      <c r="G30" s="127">
        <f t="shared" si="8"/>
        <v>87.289333647744954</v>
      </c>
      <c r="H30" s="63">
        <f>'L4'!$H$10</f>
        <v>1674.41</v>
      </c>
      <c r="I30" s="63">
        <f>GEW!$E$12+($F30-GEW!$E$12)*SUM(Fasering!$D$5)</f>
        <v>1786.2247433333332</v>
      </c>
      <c r="J30" s="63">
        <f>GEW!$E$12+($F30-GEW!$E$12)*SUM(Fasering!$D$5:$D$6)</f>
        <v>2234.8374679032067</v>
      </c>
      <c r="K30" s="63">
        <f>GEW!$E$12+($F30-GEW!$E$12)*SUM(Fasering!$D$5:$D$7)</f>
        <v>2492.2342986343442</v>
      </c>
      <c r="L30" s="63">
        <f>GEW!$E$12+($F30-GEW!$E$12)*SUM(Fasering!$D$5:$D$8)</f>
        <v>2749.6311293654821</v>
      </c>
      <c r="M30" s="63">
        <f>GEW!$E$12+($F30-GEW!$E$12)*SUM(Fasering!$D$5:$D$9)</f>
        <v>3007.0279600966196</v>
      </c>
      <c r="N30" s="63">
        <f>GEW!$E$12+($F30-GEW!$E$12)*SUM(Fasering!$D$5:$D$10)</f>
        <v>3263.8461596855291</v>
      </c>
      <c r="O30" s="76">
        <f>GEW!$E$12+($F30-GEW!$E$12)*SUM(Fasering!$D$5:$D$11)</f>
        <v>3521.2429904166665</v>
      </c>
      <c r="P30" s="125">
        <f t="shared" si="3"/>
        <v>0</v>
      </c>
      <c r="Q30" s="127">
        <f t="shared" si="4"/>
        <v>0</v>
      </c>
      <c r="R30" s="45">
        <f>$P30*SUM(Fasering!$D$5)</f>
        <v>0</v>
      </c>
      <c r="S30" s="45">
        <f>$P30*SUM(Fasering!$D$5:$D$6)</f>
        <v>0</v>
      </c>
      <c r="T30" s="45">
        <f>$P30*SUM(Fasering!$D$5:$D$7)</f>
        <v>0</v>
      </c>
      <c r="U30" s="45">
        <f>$P30*SUM(Fasering!$D$5:$D$8)</f>
        <v>0</v>
      </c>
      <c r="V30" s="45">
        <f>$P30*SUM(Fasering!$D$5:$D$9)</f>
        <v>0</v>
      </c>
      <c r="W30" s="45">
        <f>$P30*SUM(Fasering!$D$5:$D$10)</f>
        <v>0</v>
      </c>
      <c r="X30" s="75">
        <f>$P30*SUM(Fasering!$D$5:$D$11)</f>
        <v>0</v>
      </c>
      <c r="Y30" s="125">
        <f t="shared" si="5"/>
        <v>0</v>
      </c>
      <c r="Z30" s="127">
        <f t="shared" si="6"/>
        <v>0</v>
      </c>
      <c r="AA30" s="74">
        <f>$Y30*SUM(Fasering!$D$5)</f>
        <v>0</v>
      </c>
      <c r="AB30" s="45">
        <f>$Y30*SUM(Fasering!$D$5:$D$6)</f>
        <v>0</v>
      </c>
      <c r="AC30" s="45">
        <f>$Y30*SUM(Fasering!$D$5:$D$7)</f>
        <v>0</v>
      </c>
      <c r="AD30" s="45">
        <f>$Y30*SUM(Fasering!$D$5:$D$8)</f>
        <v>0</v>
      </c>
      <c r="AE30" s="45">
        <f>$Y30*SUM(Fasering!$D$5:$D$9)</f>
        <v>0</v>
      </c>
      <c r="AF30" s="45">
        <f>$Y30*SUM(Fasering!$D$5:$D$10)</f>
        <v>0</v>
      </c>
      <c r="AG30" s="75">
        <f>$Y30*SUM(Fasering!$D$5:$D$11)</f>
        <v>0</v>
      </c>
      <c r="AH30" s="5">
        <f>($AK$3+(I30+R30)*12*7.57%)*SUM(Fasering!$D$5)</f>
        <v>0</v>
      </c>
      <c r="AI30" s="9">
        <f>($AK$3+(J30+S30)*12*7.57%)*SUM(Fasering!$D$5:$D$6)</f>
        <v>558.30012520822231</v>
      </c>
      <c r="AJ30" s="9">
        <f>($AK$3+(K30+T30)*12*7.57%)*SUM(Fasering!$D$5:$D$7)</f>
        <v>973.77658640997686</v>
      </c>
      <c r="AK30" s="9">
        <f>($AK$3+(L30+U30)*12*7.57%)*SUM(Fasering!$D$5:$D$8)</f>
        <v>1458.6290809805055</v>
      </c>
      <c r="AL30" s="9">
        <f>($AK$3+(M30+V30)*12*7.57%)*SUM(Fasering!$D$5:$D$9)</f>
        <v>2012.857608919807</v>
      </c>
      <c r="AM30" s="9">
        <f>($AK$3+(N30+W30)*12*7.57%)*SUM(Fasering!$D$5:$D$10)</f>
        <v>2634.9824959672428</v>
      </c>
      <c r="AN30" s="86">
        <f>($AK$3+(O30+X30)*12*7.57%)*SUM(Fasering!$D$5:$D$11)</f>
        <v>3327.8071324944999</v>
      </c>
      <c r="AO30" s="5">
        <f>($AK$3+(I30+AA30)*12*7.57%)*SUM(Fasering!$D$5)</f>
        <v>0</v>
      </c>
      <c r="AP30" s="9">
        <f>($AK$3+(J30+AB30)*12*7.57%)*SUM(Fasering!$D$5:$D$6)</f>
        <v>558.30012520822231</v>
      </c>
      <c r="AQ30" s="9">
        <f>($AK$3+(K30+AC30)*12*7.57%)*SUM(Fasering!$D$5:$D$7)</f>
        <v>973.77658640997686</v>
      </c>
      <c r="AR30" s="9">
        <f>($AK$3+(L30+AD30)*12*7.57%)*SUM(Fasering!$D$5:$D$8)</f>
        <v>1458.6290809805055</v>
      </c>
      <c r="AS30" s="9">
        <f>($AK$3+(M30+AE30)*12*7.57%)*SUM(Fasering!$D$5:$D$9)</f>
        <v>2012.857608919807</v>
      </c>
      <c r="AT30" s="9">
        <f>($AK$3+(N30+AF30)*12*7.57%)*SUM(Fasering!$D$5:$D$10)</f>
        <v>2634.9824959672428</v>
      </c>
      <c r="AU30" s="86">
        <f>($AK$3+(O30+AG30)*12*7.57%)*SUM(Fasering!$D$5:$D$11)</f>
        <v>3327.8071324944999</v>
      </c>
    </row>
    <row r="31" spans="1:47" x14ac:dyDescent="0.3">
      <c r="A31" s="32">
        <f t="shared" si="7"/>
        <v>21</v>
      </c>
      <c r="B31" s="125">
        <v>32675.72</v>
      </c>
      <c r="C31" s="126"/>
      <c r="D31" s="125">
        <f t="shared" si="0"/>
        <v>43115.612539999995</v>
      </c>
      <c r="E31" s="127">
        <f t="shared" si="1"/>
        <v>1068.8081165297881</v>
      </c>
      <c r="F31" s="125">
        <f t="shared" si="2"/>
        <v>3592.9677116666667</v>
      </c>
      <c r="G31" s="127">
        <f t="shared" si="8"/>
        <v>89.067343044149013</v>
      </c>
      <c r="H31" s="63">
        <f>'L4'!$H$10</f>
        <v>1674.41</v>
      </c>
      <c r="I31" s="63">
        <f>GEW!$E$12+($F31-GEW!$E$12)*SUM(Fasering!$D$5)</f>
        <v>1786.2247433333332</v>
      </c>
      <c r="J31" s="63">
        <f>GEW!$E$12+($F31-GEW!$E$12)*SUM(Fasering!$D$5:$D$6)</f>
        <v>2253.3828766751708</v>
      </c>
      <c r="K31" s="63">
        <f>GEW!$E$12+($F31-GEW!$E$12)*SUM(Fasering!$D$5:$D$7)</f>
        <v>2521.420353961963</v>
      </c>
      <c r="L31" s="63">
        <f>GEW!$E$12+($F31-GEW!$E$12)*SUM(Fasering!$D$5:$D$8)</f>
        <v>2789.4578312487547</v>
      </c>
      <c r="M31" s="63">
        <f>GEW!$E$12+($F31-GEW!$E$12)*SUM(Fasering!$D$5:$D$9)</f>
        <v>3057.4953085355464</v>
      </c>
      <c r="N31" s="63">
        <f>GEW!$E$12+($F31-GEW!$E$12)*SUM(Fasering!$D$5:$D$10)</f>
        <v>3324.9302343798749</v>
      </c>
      <c r="O31" s="76">
        <f>GEW!$E$12+($F31-GEW!$E$12)*SUM(Fasering!$D$5:$D$11)</f>
        <v>3592.9677116666667</v>
      </c>
      <c r="P31" s="125">
        <f t="shared" si="3"/>
        <v>0</v>
      </c>
      <c r="Q31" s="127">
        <f t="shared" si="4"/>
        <v>0</v>
      </c>
      <c r="R31" s="45">
        <f>$P31*SUM(Fasering!$D$5)</f>
        <v>0</v>
      </c>
      <c r="S31" s="45">
        <f>$P31*SUM(Fasering!$D$5:$D$6)</f>
        <v>0</v>
      </c>
      <c r="T31" s="45">
        <f>$P31*SUM(Fasering!$D$5:$D$7)</f>
        <v>0</v>
      </c>
      <c r="U31" s="45">
        <f>$P31*SUM(Fasering!$D$5:$D$8)</f>
        <v>0</v>
      </c>
      <c r="V31" s="45">
        <f>$P31*SUM(Fasering!$D$5:$D$9)</f>
        <v>0</v>
      </c>
      <c r="W31" s="45">
        <f>$P31*SUM(Fasering!$D$5:$D$10)</f>
        <v>0</v>
      </c>
      <c r="X31" s="75">
        <f>$P31*SUM(Fasering!$D$5:$D$11)</f>
        <v>0</v>
      </c>
      <c r="Y31" s="125">
        <f t="shared" si="5"/>
        <v>0</v>
      </c>
      <c r="Z31" s="127">
        <f t="shared" si="6"/>
        <v>0</v>
      </c>
      <c r="AA31" s="74">
        <f>$Y31*SUM(Fasering!$D$5)</f>
        <v>0</v>
      </c>
      <c r="AB31" s="45">
        <f>$Y31*SUM(Fasering!$D$5:$D$6)</f>
        <v>0</v>
      </c>
      <c r="AC31" s="45">
        <f>$Y31*SUM(Fasering!$D$5:$D$7)</f>
        <v>0</v>
      </c>
      <c r="AD31" s="45">
        <f>$Y31*SUM(Fasering!$D$5:$D$8)</f>
        <v>0</v>
      </c>
      <c r="AE31" s="45">
        <f>$Y31*SUM(Fasering!$D$5:$D$9)</f>
        <v>0</v>
      </c>
      <c r="AF31" s="45">
        <f>$Y31*SUM(Fasering!$D$5:$D$10)</f>
        <v>0</v>
      </c>
      <c r="AG31" s="75">
        <f>$Y31*SUM(Fasering!$D$5:$D$11)</f>
        <v>0</v>
      </c>
      <c r="AH31" s="5">
        <f>($AK$3+(I31+R31)*12*7.57%)*SUM(Fasering!$D$5)</f>
        <v>0</v>
      </c>
      <c r="AI31" s="9">
        <f>($AK$3+(J31+S31)*12*7.57%)*SUM(Fasering!$D$5:$D$6)</f>
        <v>562.65605706531665</v>
      </c>
      <c r="AJ31" s="9">
        <f>($AK$3+(K31+T31)*12*7.57%)*SUM(Fasering!$D$5:$D$7)</f>
        <v>984.56503656325049</v>
      </c>
      <c r="AK31" s="9">
        <f>($AK$3+(L31+U31)*12*7.57%)*SUM(Fasering!$D$5:$D$8)</f>
        <v>1478.7180173393276</v>
      </c>
      <c r="AL31" s="9">
        <f>($AK$3+(M31+V31)*12*7.57%)*SUM(Fasering!$D$5:$D$9)</f>
        <v>2045.1149993935483</v>
      </c>
      <c r="AM31" s="9">
        <f>($AK$3+(N31+W31)*12*7.57%)*SUM(Fasering!$D$5:$D$10)</f>
        <v>2682.239290043115</v>
      </c>
      <c r="AN31" s="86">
        <f>($AK$3+(O31+X31)*12*7.57%)*SUM(Fasering!$D$5:$D$11)</f>
        <v>3392.9618692780004</v>
      </c>
      <c r="AO31" s="5">
        <f>($AK$3+(I31+AA31)*12*7.57%)*SUM(Fasering!$D$5)</f>
        <v>0</v>
      </c>
      <c r="AP31" s="9">
        <f>($AK$3+(J31+AB31)*12*7.57%)*SUM(Fasering!$D$5:$D$6)</f>
        <v>562.65605706531665</v>
      </c>
      <c r="AQ31" s="9">
        <f>($AK$3+(K31+AC31)*12*7.57%)*SUM(Fasering!$D$5:$D$7)</f>
        <v>984.56503656325049</v>
      </c>
      <c r="AR31" s="9">
        <f>($AK$3+(L31+AD31)*12*7.57%)*SUM(Fasering!$D$5:$D$8)</f>
        <v>1478.7180173393276</v>
      </c>
      <c r="AS31" s="9">
        <f>($AK$3+(M31+AE31)*12*7.57%)*SUM(Fasering!$D$5:$D$9)</f>
        <v>2045.1149993935483</v>
      </c>
      <c r="AT31" s="9">
        <f>($AK$3+(N31+AF31)*12*7.57%)*SUM(Fasering!$D$5:$D$10)</f>
        <v>2682.239290043115</v>
      </c>
      <c r="AU31" s="86">
        <f>($AK$3+(O31+AG31)*12*7.57%)*SUM(Fasering!$D$5:$D$11)</f>
        <v>3392.9618692780004</v>
      </c>
    </row>
    <row r="32" spans="1:47" x14ac:dyDescent="0.3">
      <c r="A32" s="32">
        <f t="shared" si="7"/>
        <v>22</v>
      </c>
      <c r="B32" s="125">
        <v>32726.81</v>
      </c>
      <c r="C32" s="126"/>
      <c r="D32" s="125">
        <f t="shared" si="0"/>
        <v>43183.025795000001</v>
      </c>
      <c r="E32" s="127">
        <f t="shared" si="1"/>
        <v>1070.4792474696269</v>
      </c>
      <c r="F32" s="125">
        <f t="shared" si="2"/>
        <v>3598.5854829166665</v>
      </c>
      <c r="G32" s="127">
        <f t="shared" si="8"/>
        <v>89.206603955802237</v>
      </c>
      <c r="H32" s="63">
        <f>'L4'!$H$10</f>
        <v>1674.41</v>
      </c>
      <c r="I32" s="63">
        <f>GEW!$E$12+($F32-GEW!$E$12)*SUM(Fasering!$D$5)</f>
        <v>1786.2247433333332</v>
      </c>
      <c r="J32" s="63">
        <f>GEW!$E$12+($F32-GEW!$E$12)*SUM(Fasering!$D$5:$D$6)</f>
        <v>2254.8354283533504</v>
      </c>
      <c r="K32" s="63">
        <f>GEW!$E$12+($F32-GEW!$E$12)*SUM(Fasering!$D$5:$D$7)</f>
        <v>2523.7063242615041</v>
      </c>
      <c r="L32" s="63">
        <f>GEW!$E$12+($F32-GEW!$E$12)*SUM(Fasering!$D$5:$D$8)</f>
        <v>2792.5772201696582</v>
      </c>
      <c r="M32" s="63">
        <f>GEW!$E$12+($F32-GEW!$E$12)*SUM(Fasering!$D$5:$D$9)</f>
        <v>3061.4481160778123</v>
      </c>
      <c r="N32" s="63">
        <f>GEW!$E$12+($F32-GEW!$E$12)*SUM(Fasering!$D$5:$D$10)</f>
        <v>3329.7145870085124</v>
      </c>
      <c r="O32" s="76">
        <f>GEW!$E$12+($F32-GEW!$E$12)*SUM(Fasering!$D$5:$D$11)</f>
        <v>3598.5854829166665</v>
      </c>
      <c r="P32" s="125">
        <f t="shared" si="3"/>
        <v>0</v>
      </c>
      <c r="Q32" s="127">
        <f t="shared" si="4"/>
        <v>0</v>
      </c>
      <c r="R32" s="45">
        <f>$P32*SUM(Fasering!$D$5)</f>
        <v>0</v>
      </c>
      <c r="S32" s="45">
        <f>$P32*SUM(Fasering!$D$5:$D$6)</f>
        <v>0</v>
      </c>
      <c r="T32" s="45">
        <f>$P32*SUM(Fasering!$D$5:$D$7)</f>
        <v>0</v>
      </c>
      <c r="U32" s="45">
        <f>$P32*SUM(Fasering!$D$5:$D$8)</f>
        <v>0</v>
      </c>
      <c r="V32" s="45">
        <f>$P32*SUM(Fasering!$D$5:$D$9)</f>
        <v>0</v>
      </c>
      <c r="W32" s="45">
        <f>$P32*SUM(Fasering!$D$5:$D$10)</f>
        <v>0</v>
      </c>
      <c r="X32" s="75">
        <f>$P32*SUM(Fasering!$D$5:$D$11)</f>
        <v>0</v>
      </c>
      <c r="Y32" s="125">
        <f t="shared" si="5"/>
        <v>0</v>
      </c>
      <c r="Z32" s="127">
        <f t="shared" si="6"/>
        <v>0</v>
      </c>
      <c r="AA32" s="74">
        <f>$Y32*SUM(Fasering!$D$5)</f>
        <v>0</v>
      </c>
      <c r="AB32" s="45">
        <f>$Y32*SUM(Fasering!$D$5:$D$6)</f>
        <v>0</v>
      </c>
      <c r="AC32" s="45">
        <f>$Y32*SUM(Fasering!$D$5:$D$7)</f>
        <v>0</v>
      </c>
      <c r="AD32" s="45">
        <f>$Y32*SUM(Fasering!$D$5:$D$8)</f>
        <v>0</v>
      </c>
      <c r="AE32" s="45">
        <f>$Y32*SUM(Fasering!$D$5:$D$9)</f>
        <v>0</v>
      </c>
      <c r="AF32" s="45">
        <f>$Y32*SUM(Fasering!$D$5:$D$10)</f>
        <v>0</v>
      </c>
      <c r="AG32" s="75">
        <f>$Y32*SUM(Fasering!$D$5:$D$11)</f>
        <v>0</v>
      </c>
      <c r="AH32" s="5">
        <f>($AK$3+(I32+R32)*12*7.57%)*SUM(Fasering!$D$5)</f>
        <v>0</v>
      </c>
      <c r="AI32" s="9">
        <f>($AK$3+(J32+S32)*12*7.57%)*SUM(Fasering!$D$5:$D$6)</f>
        <v>562.99723132611928</v>
      </c>
      <c r="AJ32" s="9">
        <f>($AK$3+(K32+T32)*12*7.57%)*SUM(Fasering!$D$5:$D$7)</f>
        <v>985.41003176221193</v>
      </c>
      <c r="AK32" s="9">
        <f>($AK$3+(L32+U32)*12*7.57%)*SUM(Fasering!$D$5:$D$8)</f>
        <v>1480.2914643622346</v>
      </c>
      <c r="AL32" s="9">
        <f>($AK$3+(M32+V32)*12*7.57%)*SUM(Fasering!$D$5:$D$9)</f>
        <v>2047.6415291261876</v>
      </c>
      <c r="AM32" s="9">
        <f>($AK$3+(N32+W32)*12*7.57%)*SUM(Fasering!$D$5:$D$10)</f>
        <v>2685.9406339382176</v>
      </c>
      <c r="AN32" s="86">
        <f>($AK$3+(O32+X32)*12*7.57%)*SUM(Fasering!$D$5:$D$11)</f>
        <v>3398.0650526814998</v>
      </c>
      <c r="AO32" s="5">
        <f>($AK$3+(I32+AA32)*12*7.57%)*SUM(Fasering!$D$5)</f>
        <v>0</v>
      </c>
      <c r="AP32" s="9">
        <f>($AK$3+(J32+AB32)*12*7.57%)*SUM(Fasering!$D$5:$D$6)</f>
        <v>562.99723132611928</v>
      </c>
      <c r="AQ32" s="9">
        <f>($AK$3+(K32+AC32)*12*7.57%)*SUM(Fasering!$D$5:$D$7)</f>
        <v>985.41003176221193</v>
      </c>
      <c r="AR32" s="9">
        <f>($AK$3+(L32+AD32)*12*7.57%)*SUM(Fasering!$D$5:$D$8)</f>
        <v>1480.2914643622346</v>
      </c>
      <c r="AS32" s="9">
        <f>($AK$3+(M32+AE32)*12*7.57%)*SUM(Fasering!$D$5:$D$9)</f>
        <v>2047.6415291261876</v>
      </c>
      <c r="AT32" s="9">
        <f>($AK$3+(N32+AF32)*12*7.57%)*SUM(Fasering!$D$5:$D$10)</f>
        <v>2685.9406339382176</v>
      </c>
      <c r="AU32" s="86">
        <f>($AK$3+(O32+AG32)*12*7.57%)*SUM(Fasering!$D$5:$D$11)</f>
        <v>3398.0650526814998</v>
      </c>
    </row>
    <row r="33" spans="1:47" x14ac:dyDescent="0.3">
      <c r="A33" s="32">
        <f t="shared" si="7"/>
        <v>23</v>
      </c>
      <c r="B33" s="125">
        <v>33858.879999999997</v>
      </c>
      <c r="C33" s="126"/>
      <c r="D33" s="125">
        <f t="shared" si="0"/>
        <v>44676.79215999999</v>
      </c>
      <c r="E33" s="127">
        <f t="shared" si="1"/>
        <v>1107.5087484103826</v>
      </c>
      <c r="F33" s="125">
        <f t="shared" si="2"/>
        <v>3723.0660133333331</v>
      </c>
      <c r="G33" s="127">
        <f t="shared" si="8"/>
        <v>92.292395700865228</v>
      </c>
      <c r="H33" s="63">
        <f>'L4'!$H$10</f>
        <v>1674.41</v>
      </c>
      <c r="I33" s="63">
        <f>GEW!$E$12+($F33-GEW!$E$12)*SUM(Fasering!$D$5)</f>
        <v>1786.2247433333332</v>
      </c>
      <c r="J33" s="63">
        <f>GEW!$E$12+($F33-GEW!$E$12)*SUM(Fasering!$D$5:$D$6)</f>
        <v>2287.0215739457672</v>
      </c>
      <c r="K33" s="63">
        <f>GEW!$E$12+($F33-GEW!$E$12)*SUM(Fasering!$D$5:$D$7)</f>
        <v>2574.3596497068384</v>
      </c>
      <c r="L33" s="63">
        <f>GEW!$E$12+($F33-GEW!$E$12)*SUM(Fasering!$D$5:$D$8)</f>
        <v>2861.6977254679095</v>
      </c>
      <c r="M33" s="63">
        <f>GEW!$E$12+($F33-GEW!$E$12)*SUM(Fasering!$D$5:$D$9)</f>
        <v>3149.0358012289807</v>
      </c>
      <c r="N33" s="63">
        <f>GEW!$E$12+($F33-GEW!$E$12)*SUM(Fasering!$D$5:$D$10)</f>
        <v>3435.7279375722619</v>
      </c>
      <c r="O33" s="76">
        <f>GEW!$E$12+($F33-GEW!$E$12)*SUM(Fasering!$D$5:$D$11)</f>
        <v>3723.0660133333331</v>
      </c>
      <c r="P33" s="125">
        <f t="shared" si="3"/>
        <v>0</v>
      </c>
      <c r="Q33" s="127">
        <f t="shared" si="4"/>
        <v>0</v>
      </c>
      <c r="R33" s="45">
        <f>$P33*SUM(Fasering!$D$5)</f>
        <v>0</v>
      </c>
      <c r="S33" s="45">
        <f>$P33*SUM(Fasering!$D$5:$D$6)</f>
        <v>0</v>
      </c>
      <c r="T33" s="45">
        <f>$P33*SUM(Fasering!$D$5:$D$7)</f>
        <v>0</v>
      </c>
      <c r="U33" s="45">
        <f>$P33*SUM(Fasering!$D$5:$D$8)</f>
        <v>0</v>
      </c>
      <c r="V33" s="45">
        <f>$P33*SUM(Fasering!$D$5:$D$9)</f>
        <v>0</v>
      </c>
      <c r="W33" s="45">
        <f>$P33*SUM(Fasering!$D$5:$D$10)</f>
        <v>0</v>
      </c>
      <c r="X33" s="75">
        <f>$P33*SUM(Fasering!$D$5:$D$11)</f>
        <v>0</v>
      </c>
      <c r="Y33" s="125">
        <f t="shared" si="5"/>
        <v>0</v>
      </c>
      <c r="Z33" s="127">
        <f t="shared" si="6"/>
        <v>0</v>
      </c>
      <c r="AA33" s="74">
        <f>$Y33*SUM(Fasering!$D$5)</f>
        <v>0</v>
      </c>
      <c r="AB33" s="45">
        <f>$Y33*SUM(Fasering!$D$5:$D$6)</f>
        <v>0</v>
      </c>
      <c r="AC33" s="45">
        <f>$Y33*SUM(Fasering!$D$5:$D$7)</f>
        <v>0</v>
      </c>
      <c r="AD33" s="45">
        <f>$Y33*SUM(Fasering!$D$5:$D$8)</f>
        <v>0</v>
      </c>
      <c r="AE33" s="45">
        <f>$Y33*SUM(Fasering!$D$5:$D$9)</f>
        <v>0</v>
      </c>
      <c r="AF33" s="45">
        <f>$Y33*SUM(Fasering!$D$5:$D$10)</f>
        <v>0</v>
      </c>
      <c r="AG33" s="75">
        <f>$Y33*SUM(Fasering!$D$5:$D$11)</f>
        <v>0</v>
      </c>
      <c r="AH33" s="5">
        <f>($AK$3+(I33+R33)*12*7.57%)*SUM(Fasering!$D$5)</f>
        <v>0</v>
      </c>
      <c r="AI33" s="9">
        <f>($AK$3+(J33+S33)*12*7.57%)*SUM(Fasering!$D$5:$D$6)</f>
        <v>570.55708933016774</v>
      </c>
      <c r="AJ33" s="9">
        <f>($AK$3+(K33+T33)*12*7.57%)*SUM(Fasering!$D$5:$D$7)</f>
        <v>1004.1337294503817</v>
      </c>
      <c r="AK33" s="9">
        <f>($AK$3+(L33+U33)*12*7.57%)*SUM(Fasering!$D$5:$D$8)</f>
        <v>1515.1564510763217</v>
      </c>
      <c r="AL33" s="9">
        <f>($AK$3+(M33+V33)*12*7.57%)*SUM(Fasering!$D$5:$D$9)</f>
        <v>2103.6252542079878</v>
      </c>
      <c r="AM33" s="9">
        <f>($AK$3+(N33+W33)*12*7.57%)*SUM(Fasering!$D$5:$D$10)</f>
        <v>2767.9563000828357</v>
      </c>
      <c r="AN33" s="86">
        <f>($AK$3+(O33+X33)*12*7.57%)*SUM(Fasering!$D$5:$D$11)</f>
        <v>3511.1431665119999</v>
      </c>
      <c r="AO33" s="5">
        <f>($AK$3+(I33+AA33)*12*7.57%)*SUM(Fasering!$D$5)</f>
        <v>0</v>
      </c>
      <c r="AP33" s="9">
        <f>($AK$3+(J33+AB33)*12*7.57%)*SUM(Fasering!$D$5:$D$6)</f>
        <v>570.55708933016774</v>
      </c>
      <c r="AQ33" s="9">
        <f>($AK$3+(K33+AC33)*12*7.57%)*SUM(Fasering!$D$5:$D$7)</f>
        <v>1004.1337294503817</v>
      </c>
      <c r="AR33" s="9">
        <f>($AK$3+(L33+AD33)*12*7.57%)*SUM(Fasering!$D$5:$D$8)</f>
        <v>1515.1564510763217</v>
      </c>
      <c r="AS33" s="9">
        <f>($AK$3+(M33+AE33)*12*7.57%)*SUM(Fasering!$D$5:$D$9)</f>
        <v>2103.6252542079878</v>
      </c>
      <c r="AT33" s="9">
        <f>($AK$3+(N33+AF33)*12*7.57%)*SUM(Fasering!$D$5:$D$10)</f>
        <v>2767.9563000828357</v>
      </c>
      <c r="AU33" s="86">
        <f>($AK$3+(O33+AG33)*12*7.57%)*SUM(Fasering!$D$5:$D$11)</f>
        <v>3511.1431665119999</v>
      </c>
    </row>
    <row r="34" spans="1:47" x14ac:dyDescent="0.3">
      <c r="A34" s="32">
        <f t="shared" si="7"/>
        <v>24</v>
      </c>
      <c r="B34" s="125">
        <v>34990.959999999999</v>
      </c>
      <c r="C34" s="126"/>
      <c r="D34" s="125">
        <f t="shared" si="0"/>
        <v>46170.571719999993</v>
      </c>
      <c r="E34" s="127">
        <f t="shared" si="1"/>
        <v>1144.5385764466444</v>
      </c>
      <c r="F34" s="125">
        <f t="shared" si="2"/>
        <v>3847.5476433333333</v>
      </c>
      <c r="G34" s="127">
        <f t="shared" si="8"/>
        <v>95.378214703887053</v>
      </c>
      <c r="H34" s="63">
        <f>'L4'!$H$10</f>
        <v>1674.41</v>
      </c>
      <c r="I34" s="63">
        <f>GEW!$E$12+($F34-GEW!$E$12)*SUM(Fasering!$D$5)</f>
        <v>1786.2247433333332</v>
      </c>
      <c r="J34" s="63">
        <f>GEW!$E$12+($F34-GEW!$E$12)*SUM(Fasering!$D$5:$D$6)</f>
        <v>2319.2080038505105</v>
      </c>
      <c r="K34" s="63">
        <f>GEW!$E$12+($F34-GEW!$E$12)*SUM(Fasering!$D$5:$D$7)</f>
        <v>2625.0134225920428</v>
      </c>
      <c r="L34" s="63">
        <f>GEW!$E$12+($F34-GEW!$E$12)*SUM(Fasering!$D$5:$D$8)</f>
        <v>2930.8188413335752</v>
      </c>
      <c r="M34" s="63">
        <f>GEW!$E$12+($F34-GEW!$E$12)*SUM(Fasering!$D$5:$D$9)</f>
        <v>3236.6242600751075</v>
      </c>
      <c r="N34" s="63">
        <f>GEW!$E$12+($F34-GEW!$E$12)*SUM(Fasering!$D$5:$D$10)</f>
        <v>3541.7422245918015</v>
      </c>
      <c r="O34" s="76">
        <f>GEW!$E$12+($F34-GEW!$E$12)*SUM(Fasering!$D$5:$D$11)</f>
        <v>3847.5476433333333</v>
      </c>
      <c r="P34" s="125">
        <f t="shared" si="3"/>
        <v>0</v>
      </c>
      <c r="Q34" s="127">
        <f t="shared" si="4"/>
        <v>0</v>
      </c>
      <c r="R34" s="45">
        <f>$P34*SUM(Fasering!$D$5)</f>
        <v>0</v>
      </c>
      <c r="S34" s="45">
        <f>$P34*SUM(Fasering!$D$5:$D$6)</f>
        <v>0</v>
      </c>
      <c r="T34" s="45">
        <f>$P34*SUM(Fasering!$D$5:$D$7)</f>
        <v>0</v>
      </c>
      <c r="U34" s="45">
        <f>$P34*SUM(Fasering!$D$5:$D$8)</f>
        <v>0</v>
      </c>
      <c r="V34" s="45">
        <f>$P34*SUM(Fasering!$D$5:$D$9)</f>
        <v>0</v>
      </c>
      <c r="W34" s="45">
        <f>$P34*SUM(Fasering!$D$5:$D$10)</f>
        <v>0</v>
      </c>
      <c r="X34" s="75">
        <f>$P34*SUM(Fasering!$D$5:$D$11)</f>
        <v>0</v>
      </c>
      <c r="Y34" s="125">
        <f t="shared" si="5"/>
        <v>0</v>
      </c>
      <c r="Z34" s="127">
        <f t="shared" si="6"/>
        <v>0</v>
      </c>
      <c r="AA34" s="74">
        <f>$Y34*SUM(Fasering!$D$5)</f>
        <v>0</v>
      </c>
      <c r="AB34" s="45">
        <f>$Y34*SUM(Fasering!$D$5:$D$6)</f>
        <v>0</v>
      </c>
      <c r="AC34" s="45">
        <f>$Y34*SUM(Fasering!$D$5:$D$7)</f>
        <v>0</v>
      </c>
      <c r="AD34" s="45">
        <f>$Y34*SUM(Fasering!$D$5:$D$8)</f>
        <v>0</v>
      </c>
      <c r="AE34" s="45">
        <f>$Y34*SUM(Fasering!$D$5:$D$9)</f>
        <v>0</v>
      </c>
      <c r="AF34" s="45">
        <f>$Y34*SUM(Fasering!$D$5:$D$10)</f>
        <v>0</v>
      </c>
      <c r="AG34" s="75">
        <f>$Y34*SUM(Fasering!$D$5:$D$11)</f>
        <v>0</v>
      </c>
      <c r="AH34" s="5">
        <f>($AK$3+(I34+R34)*12*7.57%)*SUM(Fasering!$D$5)</f>
        <v>0</v>
      </c>
      <c r="AI34" s="9">
        <f>($AK$3+(J34+S34)*12*7.57%)*SUM(Fasering!$D$5:$D$6)</f>
        <v>578.11701411328465</v>
      </c>
      <c r="AJ34" s="9">
        <f>($AK$3+(K34+T34)*12*7.57%)*SUM(Fasering!$D$5:$D$7)</f>
        <v>1022.8575925320134</v>
      </c>
      <c r="AK34" s="9">
        <f>($AK$3+(L34+U34)*12*7.57%)*SUM(Fasering!$D$5:$D$8)</f>
        <v>1550.0217457659462</v>
      </c>
      <c r="AL34" s="9">
        <f>($AK$3+(M34+V34)*12*7.57%)*SUM(Fasering!$D$5:$D$9)</f>
        <v>2159.6094738150832</v>
      </c>
      <c r="AM34" s="9">
        <f>($AK$3+(N34+W34)*12*7.57%)*SUM(Fasering!$D$5:$D$10)</f>
        <v>2849.9726907026729</v>
      </c>
      <c r="AN34" s="86">
        <f>($AK$3+(O34+X34)*12*7.57%)*SUM(Fasering!$D$5:$D$11)</f>
        <v>3624.2222792040002</v>
      </c>
      <c r="AO34" s="5">
        <f>($AK$3+(I34+AA34)*12*7.57%)*SUM(Fasering!$D$5)</f>
        <v>0</v>
      </c>
      <c r="AP34" s="9">
        <f>($AK$3+(J34+AB34)*12*7.57%)*SUM(Fasering!$D$5:$D$6)</f>
        <v>578.11701411328465</v>
      </c>
      <c r="AQ34" s="9">
        <f>($AK$3+(K34+AC34)*12*7.57%)*SUM(Fasering!$D$5:$D$7)</f>
        <v>1022.8575925320134</v>
      </c>
      <c r="AR34" s="9">
        <f>($AK$3+(L34+AD34)*12*7.57%)*SUM(Fasering!$D$5:$D$8)</f>
        <v>1550.0217457659462</v>
      </c>
      <c r="AS34" s="9">
        <f>($AK$3+(M34+AE34)*12*7.57%)*SUM(Fasering!$D$5:$D$9)</f>
        <v>2159.6094738150832</v>
      </c>
      <c r="AT34" s="9">
        <f>($AK$3+(N34+AF34)*12*7.57%)*SUM(Fasering!$D$5:$D$10)</f>
        <v>2849.9726907026729</v>
      </c>
      <c r="AU34" s="86">
        <f>($AK$3+(O34+AG34)*12*7.57%)*SUM(Fasering!$D$5:$D$11)</f>
        <v>3624.2222792040002</v>
      </c>
    </row>
    <row r="35" spans="1:47" x14ac:dyDescent="0.3">
      <c r="A35" s="32">
        <f t="shared" si="7"/>
        <v>25</v>
      </c>
      <c r="B35" s="125">
        <v>34990.959999999999</v>
      </c>
      <c r="C35" s="126"/>
      <c r="D35" s="125">
        <f t="shared" si="0"/>
        <v>46170.571719999993</v>
      </c>
      <c r="E35" s="127">
        <f t="shared" si="1"/>
        <v>1144.5385764466444</v>
      </c>
      <c r="F35" s="125">
        <f t="shared" si="2"/>
        <v>3847.5476433333333</v>
      </c>
      <c r="G35" s="127">
        <f t="shared" si="8"/>
        <v>95.378214703887053</v>
      </c>
      <c r="H35" s="63">
        <f>'L4'!$H$10</f>
        <v>1674.41</v>
      </c>
      <c r="I35" s="63">
        <f>GEW!$E$12+($F35-GEW!$E$12)*SUM(Fasering!$D$5)</f>
        <v>1786.2247433333332</v>
      </c>
      <c r="J35" s="63">
        <f>GEW!$E$12+($F35-GEW!$E$12)*SUM(Fasering!$D$5:$D$6)</f>
        <v>2319.2080038505105</v>
      </c>
      <c r="K35" s="63">
        <f>GEW!$E$12+($F35-GEW!$E$12)*SUM(Fasering!$D$5:$D$7)</f>
        <v>2625.0134225920428</v>
      </c>
      <c r="L35" s="63">
        <f>GEW!$E$12+($F35-GEW!$E$12)*SUM(Fasering!$D$5:$D$8)</f>
        <v>2930.8188413335752</v>
      </c>
      <c r="M35" s="63">
        <f>GEW!$E$12+($F35-GEW!$E$12)*SUM(Fasering!$D$5:$D$9)</f>
        <v>3236.6242600751075</v>
      </c>
      <c r="N35" s="63">
        <f>GEW!$E$12+($F35-GEW!$E$12)*SUM(Fasering!$D$5:$D$10)</f>
        <v>3541.7422245918015</v>
      </c>
      <c r="O35" s="76">
        <f>GEW!$E$12+($F35-GEW!$E$12)*SUM(Fasering!$D$5:$D$11)</f>
        <v>3847.5476433333333</v>
      </c>
      <c r="P35" s="125">
        <f t="shared" si="3"/>
        <v>0</v>
      </c>
      <c r="Q35" s="127">
        <f t="shared" si="4"/>
        <v>0</v>
      </c>
      <c r="R35" s="45">
        <f>$P35*SUM(Fasering!$D$5)</f>
        <v>0</v>
      </c>
      <c r="S35" s="45">
        <f>$P35*SUM(Fasering!$D$5:$D$6)</f>
        <v>0</v>
      </c>
      <c r="T35" s="45">
        <f>$P35*SUM(Fasering!$D$5:$D$7)</f>
        <v>0</v>
      </c>
      <c r="U35" s="45">
        <f>$P35*SUM(Fasering!$D$5:$D$8)</f>
        <v>0</v>
      </c>
      <c r="V35" s="45">
        <f>$P35*SUM(Fasering!$D$5:$D$9)</f>
        <v>0</v>
      </c>
      <c r="W35" s="45">
        <f>$P35*SUM(Fasering!$D$5:$D$10)</f>
        <v>0</v>
      </c>
      <c r="X35" s="75">
        <f>$P35*SUM(Fasering!$D$5:$D$11)</f>
        <v>0</v>
      </c>
      <c r="Y35" s="125">
        <f t="shared" si="5"/>
        <v>0</v>
      </c>
      <c r="Z35" s="127">
        <f t="shared" si="6"/>
        <v>0</v>
      </c>
      <c r="AA35" s="74">
        <f>$Y35*SUM(Fasering!$D$5)</f>
        <v>0</v>
      </c>
      <c r="AB35" s="45">
        <f>$Y35*SUM(Fasering!$D$5:$D$6)</f>
        <v>0</v>
      </c>
      <c r="AC35" s="45">
        <f>$Y35*SUM(Fasering!$D$5:$D$7)</f>
        <v>0</v>
      </c>
      <c r="AD35" s="45">
        <f>$Y35*SUM(Fasering!$D$5:$D$8)</f>
        <v>0</v>
      </c>
      <c r="AE35" s="45">
        <f>$Y35*SUM(Fasering!$D$5:$D$9)</f>
        <v>0</v>
      </c>
      <c r="AF35" s="45">
        <f>$Y35*SUM(Fasering!$D$5:$D$10)</f>
        <v>0</v>
      </c>
      <c r="AG35" s="75">
        <f>$Y35*SUM(Fasering!$D$5:$D$11)</f>
        <v>0</v>
      </c>
      <c r="AH35" s="5">
        <f>($AK$3+(I35+R35)*12*7.57%)*SUM(Fasering!$D$5)</f>
        <v>0</v>
      </c>
      <c r="AI35" s="9">
        <f>($AK$3+(J35+S35)*12*7.57%)*SUM(Fasering!$D$5:$D$6)</f>
        <v>578.11701411328465</v>
      </c>
      <c r="AJ35" s="9">
        <f>($AK$3+(K35+T35)*12*7.57%)*SUM(Fasering!$D$5:$D$7)</f>
        <v>1022.8575925320134</v>
      </c>
      <c r="AK35" s="9">
        <f>($AK$3+(L35+U35)*12*7.57%)*SUM(Fasering!$D$5:$D$8)</f>
        <v>1550.0217457659462</v>
      </c>
      <c r="AL35" s="9">
        <f>($AK$3+(M35+V35)*12*7.57%)*SUM(Fasering!$D$5:$D$9)</f>
        <v>2159.6094738150832</v>
      </c>
      <c r="AM35" s="9">
        <f>($AK$3+(N35+W35)*12*7.57%)*SUM(Fasering!$D$5:$D$10)</f>
        <v>2849.9726907026729</v>
      </c>
      <c r="AN35" s="86">
        <f>($AK$3+(O35+X35)*12*7.57%)*SUM(Fasering!$D$5:$D$11)</f>
        <v>3624.2222792040002</v>
      </c>
      <c r="AO35" s="5">
        <f>($AK$3+(I35+AA35)*12*7.57%)*SUM(Fasering!$D$5)</f>
        <v>0</v>
      </c>
      <c r="AP35" s="9">
        <f>($AK$3+(J35+AB35)*12*7.57%)*SUM(Fasering!$D$5:$D$6)</f>
        <v>578.11701411328465</v>
      </c>
      <c r="AQ35" s="9">
        <f>($AK$3+(K35+AC35)*12*7.57%)*SUM(Fasering!$D$5:$D$7)</f>
        <v>1022.8575925320134</v>
      </c>
      <c r="AR35" s="9">
        <f>($AK$3+(L35+AD35)*12*7.57%)*SUM(Fasering!$D$5:$D$8)</f>
        <v>1550.0217457659462</v>
      </c>
      <c r="AS35" s="9">
        <f>($AK$3+(M35+AE35)*12*7.57%)*SUM(Fasering!$D$5:$D$9)</f>
        <v>2159.6094738150832</v>
      </c>
      <c r="AT35" s="9">
        <f>($AK$3+(N35+AF35)*12*7.57%)*SUM(Fasering!$D$5:$D$10)</f>
        <v>2849.9726907026729</v>
      </c>
      <c r="AU35" s="86">
        <f>($AK$3+(O35+AG35)*12*7.57%)*SUM(Fasering!$D$5:$D$11)</f>
        <v>3624.2222792040002</v>
      </c>
    </row>
    <row r="36" spans="1:47" x14ac:dyDescent="0.3">
      <c r="A36" s="32">
        <f t="shared" si="7"/>
        <v>26</v>
      </c>
      <c r="B36" s="125">
        <v>34990.959999999999</v>
      </c>
      <c r="C36" s="126"/>
      <c r="D36" s="125">
        <f t="shared" si="0"/>
        <v>46170.571719999993</v>
      </c>
      <c r="E36" s="127">
        <f t="shared" si="1"/>
        <v>1144.5385764466444</v>
      </c>
      <c r="F36" s="125">
        <f t="shared" si="2"/>
        <v>3847.5476433333333</v>
      </c>
      <c r="G36" s="127">
        <f t="shared" si="8"/>
        <v>95.378214703887053</v>
      </c>
      <c r="H36" s="63">
        <f>'L4'!$H$10</f>
        <v>1674.41</v>
      </c>
      <c r="I36" s="63">
        <f>GEW!$E$12+($F36-GEW!$E$12)*SUM(Fasering!$D$5)</f>
        <v>1786.2247433333332</v>
      </c>
      <c r="J36" s="63">
        <f>GEW!$E$12+($F36-GEW!$E$12)*SUM(Fasering!$D$5:$D$6)</f>
        <v>2319.2080038505105</v>
      </c>
      <c r="K36" s="63">
        <f>GEW!$E$12+($F36-GEW!$E$12)*SUM(Fasering!$D$5:$D$7)</f>
        <v>2625.0134225920428</v>
      </c>
      <c r="L36" s="63">
        <f>GEW!$E$12+($F36-GEW!$E$12)*SUM(Fasering!$D$5:$D$8)</f>
        <v>2930.8188413335752</v>
      </c>
      <c r="M36" s="63">
        <f>GEW!$E$12+($F36-GEW!$E$12)*SUM(Fasering!$D$5:$D$9)</f>
        <v>3236.6242600751075</v>
      </c>
      <c r="N36" s="63">
        <f>GEW!$E$12+($F36-GEW!$E$12)*SUM(Fasering!$D$5:$D$10)</f>
        <v>3541.7422245918015</v>
      </c>
      <c r="O36" s="76">
        <f>GEW!$E$12+($F36-GEW!$E$12)*SUM(Fasering!$D$5:$D$11)</f>
        <v>3847.5476433333333</v>
      </c>
      <c r="P36" s="125">
        <f t="shared" si="3"/>
        <v>0</v>
      </c>
      <c r="Q36" s="127">
        <f t="shared" si="4"/>
        <v>0</v>
      </c>
      <c r="R36" s="45">
        <f>$P36*SUM(Fasering!$D$5)</f>
        <v>0</v>
      </c>
      <c r="S36" s="45">
        <f>$P36*SUM(Fasering!$D$5:$D$6)</f>
        <v>0</v>
      </c>
      <c r="T36" s="45">
        <f>$P36*SUM(Fasering!$D$5:$D$7)</f>
        <v>0</v>
      </c>
      <c r="U36" s="45">
        <f>$P36*SUM(Fasering!$D$5:$D$8)</f>
        <v>0</v>
      </c>
      <c r="V36" s="45">
        <f>$P36*SUM(Fasering!$D$5:$D$9)</f>
        <v>0</v>
      </c>
      <c r="W36" s="45">
        <f>$P36*SUM(Fasering!$D$5:$D$10)</f>
        <v>0</v>
      </c>
      <c r="X36" s="75">
        <f>$P36*SUM(Fasering!$D$5:$D$11)</f>
        <v>0</v>
      </c>
      <c r="Y36" s="125">
        <f t="shared" si="5"/>
        <v>0</v>
      </c>
      <c r="Z36" s="127">
        <f t="shared" si="6"/>
        <v>0</v>
      </c>
      <c r="AA36" s="74">
        <f>$Y36*SUM(Fasering!$D$5)</f>
        <v>0</v>
      </c>
      <c r="AB36" s="45">
        <f>$Y36*SUM(Fasering!$D$5:$D$6)</f>
        <v>0</v>
      </c>
      <c r="AC36" s="45">
        <f>$Y36*SUM(Fasering!$D$5:$D$7)</f>
        <v>0</v>
      </c>
      <c r="AD36" s="45">
        <f>$Y36*SUM(Fasering!$D$5:$D$8)</f>
        <v>0</v>
      </c>
      <c r="AE36" s="45">
        <f>$Y36*SUM(Fasering!$D$5:$D$9)</f>
        <v>0</v>
      </c>
      <c r="AF36" s="45">
        <f>$Y36*SUM(Fasering!$D$5:$D$10)</f>
        <v>0</v>
      </c>
      <c r="AG36" s="75">
        <f>$Y36*SUM(Fasering!$D$5:$D$11)</f>
        <v>0</v>
      </c>
      <c r="AH36" s="5">
        <f>($AK$3+(I36+R36)*12*7.57%)*SUM(Fasering!$D$5)</f>
        <v>0</v>
      </c>
      <c r="AI36" s="9">
        <f>($AK$3+(J36+S36)*12*7.57%)*SUM(Fasering!$D$5:$D$6)</f>
        <v>578.11701411328465</v>
      </c>
      <c r="AJ36" s="9">
        <f>($AK$3+(K36+T36)*12*7.57%)*SUM(Fasering!$D$5:$D$7)</f>
        <v>1022.8575925320134</v>
      </c>
      <c r="AK36" s="9">
        <f>($AK$3+(L36+U36)*12*7.57%)*SUM(Fasering!$D$5:$D$8)</f>
        <v>1550.0217457659462</v>
      </c>
      <c r="AL36" s="9">
        <f>($AK$3+(M36+V36)*12*7.57%)*SUM(Fasering!$D$5:$D$9)</f>
        <v>2159.6094738150832</v>
      </c>
      <c r="AM36" s="9">
        <f>($AK$3+(N36+W36)*12*7.57%)*SUM(Fasering!$D$5:$D$10)</f>
        <v>2849.9726907026729</v>
      </c>
      <c r="AN36" s="86">
        <f>($AK$3+(O36+X36)*12*7.57%)*SUM(Fasering!$D$5:$D$11)</f>
        <v>3624.2222792040002</v>
      </c>
      <c r="AO36" s="5">
        <f>($AK$3+(I36+AA36)*12*7.57%)*SUM(Fasering!$D$5)</f>
        <v>0</v>
      </c>
      <c r="AP36" s="9">
        <f>($AK$3+(J36+AB36)*12*7.57%)*SUM(Fasering!$D$5:$D$6)</f>
        <v>578.11701411328465</v>
      </c>
      <c r="AQ36" s="9">
        <f>($AK$3+(K36+AC36)*12*7.57%)*SUM(Fasering!$D$5:$D$7)</f>
        <v>1022.8575925320134</v>
      </c>
      <c r="AR36" s="9">
        <f>($AK$3+(L36+AD36)*12*7.57%)*SUM(Fasering!$D$5:$D$8)</f>
        <v>1550.0217457659462</v>
      </c>
      <c r="AS36" s="9">
        <f>($AK$3+(M36+AE36)*12*7.57%)*SUM(Fasering!$D$5:$D$9)</f>
        <v>2159.6094738150832</v>
      </c>
      <c r="AT36" s="9">
        <f>($AK$3+(N36+AF36)*12*7.57%)*SUM(Fasering!$D$5:$D$10)</f>
        <v>2849.9726907026729</v>
      </c>
      <c r="AU36" s="86">
        <f>($AK$3+(O36+AG36)*12*7.57%)*SUM(Fasering!$D$5:$D$11)</f>
        <v>3624.2222792040002</v>
      </c>
    </row>
    <row r="37" spans="1:47" x14ac:dyDescent="0.3">
      <c r="A37" s="32">
        <f t="shared" si="7"/>
        <v>27</v>
      </c>
      <c r="B37" s="125">
        <v>34990.959999999999</v>
      </c>
      <c r="C37" s="126"/>
      <c r="D37" s="125">
        <f t="shared" si="0"/>
        <v>46170.571719999993</v>
      </c>
      <c r="E37" s="127">
        <f t="shared" si="1"/>
        <v>1144.5385764466444</v>
      </c>
      <c r="F37" s="125">
        <f t="shared" si="2"/>
        <v>3847.5476433333333</v>
      </c>
      <c r="G37" s="127">
        <f t="shared" si="8"/>
        <v>95.378214703887053</v>
      </c>
      <c r="H37" s="63">
        <f>'L4'!$H$10</f>
        <v>1674.41</v>
      </c>
      <c r="I37" s="63">
        <f>GEW!$E$12+($F37-GEW!$E$12)*SUM(Fasering!$D$5)</f>
        <v>1786.2247433333332</v>
      </c>
      <c r="J37" s="63">
        <f>GEW!$E$12+($F37-GEW!$E$12)*SUM(Fasering!$D$5:$D$6)</f>
        <v>2319.2080038505105</v>
      </c>
      <c r="K37" s="63">
        <f>GEW!$E$12+($F37-GEW!$E$12)*SUM(Fasering!$D$5:$D$7)</f>
        <v>2625.0134225920428</v>
      </c>
      <c r="L37" s="63">
        <f>GEW!$E$12+($F37-GEW!$E$12)*SUM(Fasering!$D$5:$D$8)</f>
        <v>2930.8188413335752</v>
      </c>
      <c r="M37" s="63">
        <f>GEW!$E$12+($F37-GEW!$E$12)*SUM(Fasering!$D$5:$D$9)</f>
        <v>3236.6242600751075</v>
      </c>
      <c r="N37" s="63">
        <f>GEW!$E$12+($F37-GEW!$E$12)*SUM(Fasering!$D$5:$D$10)</f>
        <v>3541.7422245918015</v>
      </c>
      <c r="O37" s="76">
        <f>GEW!$E$12+($F37-GEW!$E$12)*SUM(Fasering!$D$5:$D$11)</f>
        <v>3847.5476433333333</v>
      </c>
      <c r="P37" s="125">
        <f t="shared" si="3"/>
        <v>0</v>
      </c>
      <c r="Q37" s="127">
        <f t="shared" si="4"/>
        <v>0</v>
      </c>
      <c r="R37" s="45">
        <f>$P37*SUM(Fasering!$D$5)</f>
        <v>0</v>
      </c>
      <c r="S37" s="45">
        <f>$P37*SUM(Fasering!$D$5:$D$6)</f>
        <v>0</v>
      </c>
      <c r="T37" s="45">
        <f>$P37*SUM(Fasering!$D$5:$D$7)</f>
        <v>0</v>
      </c>
      <c r="U37" s="45">
        <f>$P37*SUM(Fasering!$D$5:$D$8)</f>
        <v>0</v>
      </c>
      <c r="V37" s="45">
        <f>$P37*SUM(Fasering!$D$5:$D$9)</f>
        <v>0</v>
      </c>
      <c r="W37" s="45">
        <f>$P37*SUM(Fasering!$D$5:$D$10)</f>
        <v>0</v>
      </c>
      <c r="X37" s="75">
        <f>$P37*SUM(Fasering!$D$5:$D$11)</f>
        <v>0</v>
      </c>
      <c r="Y37" s="125">
        <f t="shared" si="5"/>
        <v>0</v>
      </c>
      <c r="Z37" s="127">
        <f t="shared" si="6"/>
        <v>0</v>
      </c>
      <c r="AA37" s="74">
        <f>$Y37*SUM(Fasering!$D$5)</f>
        <v>0</v>
      </c>
      <c r="AB37" s="45">
        <f>$Y37*SUM(Fasering!$D$5:$D$6)</f>
        <v>0</v>
      </c>
      <c r="AC37" s="45">
        <f>$Y37*SUM(Fasering!$D$5:$D$7)</f>
        <v>0</v>
      </c>
      <c r="AD37" s="45">
        <f>$Y37*SUM(Fasering!$D$5:$D$8)</f>
        <v>0</v>
      </c>
      <c r="AE37" s="45">
        <f>$Y37*SUM(Fasering!$D$5:$D$9)</f>
        <v>0</v>
      </c>
      <c r="AF37" s="45">
        <f>$Y37*SUM(Fasering!$D$5:$D$10)</f>
        <v>0</v>
      </c>
      <c r="AG37" s="75">
        <f>$Y37*SUM(Fasering!$D$5:$D$11)</f>
        <v>0</v>
      </c>
      <c r="AH37" s="5">
        <f>($AK$3+(I37+R37)*12*7.57%)*SUM(Fasering!$D$5)</f>
        <v>0</v>
      </c>
      <c r="AI37" s="9">
        <f>($AK$3+(J37+S37)*12*7.57%)*SUM(Fasering!$D$5:$D$6)</f>
        <v>578.11701411328465</v>
      </c>
      <c r="AJ37" s="9">
        <f>($AK$3+(K37+T37)*12*7.57%)*SUM(Fasering!$D$5:$D$7)</f>
        <v>1022.8575925320134</v>
      </c>
      <c r="AK37" s="9">
        <f>($AK$3+(L37+U37)*12*7.57%)*SUM(Fasering!$D$5:$D$8)</f>
        <v>1550.0217457659462</v>
      </c>
      <c r="AL37" s="9">
        <f>($AK$3+(M37+V37)*12*7.57%)*SUM(Fasering!$D$5:$D$9)</f>
        <v>2159.6094738150832</v>
      </c>
      <c r="AM37" s="9">
        <f>($AK$3+(N37+W37)*12*7.57%)*SUM(Fasering!$D$5:$D$10)</f>
        <v>2849.9726907026729</v>
      </c>
      <c r="AN37" s="86">
        <f>($AK$3+(O37+X37)*12*7.57%)*SUM(Fasering!$D$5:$D$11)</f>
        <v>3624.2222792040002</v>
      </c>
      <c r="AO37" s="5">
        <f>($AK$3+(I37+AA37)*12*7.57%)*SUM(Fasering!$D$5)</f>
        <v>0</v>
      </c>
      <c r="AP37" s="9">
        <f>($AK$3+(J37+AB37)*12*7.57%)*SUM(Fasering!$D$5:$D$6)</f>
        <v>578.11701411328465</v>
      </c>
      <c r="AQ37" s="9">
        <f>($AK$3+(K37+AC37)*12*7.57%)*SUM(Fasering!$D$5:$D$7)</f>
        <v>1022.8575925320134</v>
      </c>
      <c r="AR37" s="9">
        <f>($AK$3+(L37+AD37)*12*7.57%)*SUM(Fasering!$D$5:$D$8)</f>
        <v>1550.0217457659462</v>
      </c>
      <c r="AS37" s="9">
        <f>($AK$3+(M37+AE37)*12*7.57%)*SUM(Fasering!$D$5:$D$9)</f>
        <v>2159.6094738150832</v>
      </c>
      <c r="AT37" s="9">
        <f>($AK$3+(N37+AF37)*12*7.57%)*SUM(Fasering!$D$5:$D$10)</f>
        <v>2849.9726907026729</v>
      </c>
      <c r="AU37" s="86">
        <f>($AK$3+(O37+AG37)*12*7.57%)*SUM(Fasering!$D$5:$D$11)</f>
        <v>3624.2222792040002</v>
      </c>
    </row>
    <row r="38" spans="1:47" x14ac:dyDescent="0.3">
      <c r="A38" s="35"/>
      <c r="B38" s="128"/>
      <c r="C38" s="129"/>
      <c r="D38" s="128"/>
      <c r="E38" s="129"/>
      <c r="F38" s="128"/>
      <c r="G38" s="129"/>
      <c r="H38" s="46"/>
      <c r="I38" s="46"/>
      <c r="J38" s="46"/>
      <c r="K38" s="46"/>
      <c r="L38" s="46"/>
      <c r="M38" s="46"/>
      <c r="N38" s="46"/>
      <c r="O38" s="73"/>
      <c r="P38" s="128"/>
      <c r="Q38" s="129"/>
      <c r="R38" s="46"/>
      <c r="S38" s="46"/>
      <c r="T38" s="46"/>
      <c r="U38" s="46"/>
      <c r="V38" s="46"/>
      <c r="W38" s="46"/>
      <c r="X38" s="73"/>
      <c r="Y38" s="128"/>
      <c r="Z38" s="129"/>
      <c r="AA38" s="46"/>
      <c r="AB38" s="46"/>
      <c r="AC38" s="46"/>
      <c r="AD38" s="46"/>
      <c r="AE38" s="46"/>
      <c r="AF38" s="46"/>
      <c r="AG38" s="73"/>
      <c r="AH38" s="87"/>
      <c r="AI38" s="88"/>
      <c r="AJ38" s="88"/>
      <c r="AK38" s="88"/>
      <c r="AL38" s="88"/>
      <c r="AM38" s="88"/>
      <c r="AN38" s="89"/>
      <c r="AO38" s="87"/>
      <c r="AP38" s="88"/>
      <c r="AQ38" s="88"/>
      <c r="AR38" s="88"/>
      <c r="AS38" s="88"/>
      <c r="AT38" s="88"/>
      <c r="AU38" s="89"/>
    </row>
  </sheetData>
  <mergeCells count="166">
    <mergeCell ref="AH6:AN6"/>
    <mergeCell ref="AO6:AU6"/>
    <mergeCell ref="B8:C8"/>
    <mergeCell ref="D8:E8"/>
    <mergeCell ref="F8:G8"/>
    <mergeCell ref="P8:Q8"/>
    <mergeCell ref="Y8:Z8"/>
    <mergeCell ref="B9:C9"/>
    <mergeCell ref="D9:E9"/>
    <mergeCell ref="AA6:AG6"/>
    <mergeCell ref="B7:C7"/>
    <mergeCell ref="D7:E7"/>
    <mergeCell ref="F7:G7"/>
    <mergeCell ref="P7:Q7"/>
    <mergeCell ref="Y7:Z7"/>
    <mergeCell ref="B6:E6"/>
    <mergeCell ref="F6:G6"/>
    <mergeCell ref="P6:Q6"/>
    <mergeCell ref="R6:X6"/>
    <mergeCell ref="Y6:Z6"/>
    <mergeCell ref="H6:O6"/>
    <mergeCell ref="B10:C10"/>
    <mergeCell ref="D10:E10"/>
    <mergeCell ref="F10:G10"/>
    <mergeCell ref="P10:Q10"/>
    <mergeCell ref="Y10:Z10"/>
    <mergeCell ref="B11:C11"/>
    <mergeCell ref="D11:E11"/>
    <mergeCell ref="F11:G11"/>
    <mergeCell ref="P11:Q11"/>
    <mergeCell ref="Y11:Z11"/>
    <mergeCell ref="B12:C12"/>
    <mergeCell ref="D12:E12"/>
    <mergeCell ref="F12:G12"/>
    <mergeCell ref="P12:Q12"/>
    <mergeCell ref="Y12:Z12"/>
    <mergeCell ref="B13:C13"/>
    <mergeCell ref="D13:E13"/>
    <mergeCell ref="F13:G13"/>
    <mergeCell ref="P13:Q13"/>
    <mergeCell ref="Y13:Z13"/>
    <mergeCell ref="B14:C14"/>
    <mergeCell ref="D14:E14"/>
    <mergeCell ref="F14:G14"/>
    <mergeCell ref="P14:Q14"/>
    <mergeCell ref="Y14:Z14"/>
    <mergeCell ref="B15:C15"/>
    <mergeCell ref="D15:E15"/>
    <mergeCell ref="F15:G15"/>
    <mergeCell ref="P15:Q15"/>
    <mergeCell ref="Y15:Z15"/>
    <mergeCell ref="B16:C16"/>
    <mergeCell ref="D16:E16"/>
    <mergeCell ref="F16:G16"/>
    <mergeCell ref="P16:Q16"/>
    <mergeCell ref="Y16:Z16"/>
    <mergeCell ref="B17:C17"/>
    <mergeCell ref="D17:E17"/>
    <mergeCell ref="F17:G17"/>
    <mergeCell ref="P17:Q17"/>
    <mergeCell ref="Y17:Z17"/>
    <mergeCell ref="B18:C18"/>
    <mergeCell ref="D18:E18"/>
    <mergeCell ref="F18:G18"/>
    <mergeCell ref="P18:Q18"/>
    <mergeCell ref="Y18:Z18"/>
    <mergeCell ref="B19:C19"/>
    <mergeCell ref="D19:E19"/>
    <mergeCell ref="F19:G19"/>
    <mergeCell ref="P19:Q19"/>
    <mergeCell ref="Y19:Z19"/>
    <mergeCell ref="B20:C20"/>
    <mergeCell ref="D20:E20"/>
    <mergeCell ref="F20:G20"/>
    <mergeCell ref="P20:Q20"/>
    <mergeCell ref="Y20:Z20"/>
    <mergeCell ref="B21:C21"/>
    <mergeCell ref="D21:E21"/>
    <mergeCell ref="F21:G21"/>
    <mergeCell ref="P21:Q21"/>
    <mergeCell ref="Y21:Z21"/>
    <mergeCell ref="B22:C22"/>
    <mergeCell ref="D22:E22"/>
    <mergeCell ref="F22:G22"/>
    <mergeCell ref="P22:Q22"/>
    <mergeCell ref="Y22:Z22"/>
    <mergeCell ref="B23:C23"/>
    <mergeCell ref="D23:E23"/>
    <mergeCell ref="F23:G23"/>
    <mergeCell ref="P23:Q23"/>
    <mergeCell ref="Y23:Z23"/>
    <mergeCell ref="B24:C24"/>
    <mergeCell ref="D24:E24"/>
    <mergeCell ref="F24:G24"/>
    <mergeCell ref="P24:Q24"/>
    <mergeCell ref="Y24:Z24"/>
    <mergeCell ref="B25:C25"/>
    <mergeCell ref="D25:E25"/>
    <mergeCell ref="F25:G25"/>
    <mergeCell ref="P25:Q25"/>
    <mergeCell ref="Y25:Z25"/>
    <mergeCell ref="B26:C26"/>
    <mergeCell ref="D26:E26"/>
    <mergeCell ref="F26:G26"/>
    <mergeCell ref="P26:Q26"/>
    <mergeCell ref="Y26:Z26"/>
    <mergeCell ref="B27:C27"/>
    <mergeCell ref="D27:E27"/>
    <mergeCell ref="F27:G27"/>
    <mergeCell ref="P27:Q27"/>
    <mergeCell ref="Y27:Z27"/>
    <mergeCell ref="B28:C28"/>
    <mergeCell ref="D28:E28"/>
    <mergeCell ref="F28:G28"/>
    <mergeCell ref="P28:Q28"/>
    <mergeCell ref="Y28:Z28"/>
    <mergeCell ref="B29:C29"/>
    <mergeCell ref="D29:E29"/>
    <mergeCell ref="F29:G29"/>
    <mergeCell ref="P29:Q29"/>
    <mergeCell ref="Y29:Z29"/>
    <mergeCell ref="B30:C30"/>
    <mergeCell ref="D30:E30"/>
    <mergeCell ref="F30:G30"/>
    <mergeCell ref="P30:Q30"/>
    <mergeCell ref="Y30:Z30"/>
    <mergeCell ref="B31:C31"/>
    <mergeCell ref="D31:E31"/>
    <mergeCell ref="F31:G31"/>
    <mergeCell ref="P31:Q31"/>
    <mergeCell ref="Y31:Z31"/>
    <mergeCell ref="B32:C32"/>
    <mergeCell ref="D32:E32"/>
    <mergeCell ref="F32:G32"/>
    <mergeCell ref="P32:Q32"/>
    <mergeCell ref="Y32:Z32"/>
    <mergeCell ref="B33:C33"/>
    <mergeCell ref="D33:E33"/>
    <mergeCell ref="F33:G33"/>
    <mergeCell ref="P33:Q33"/>
    <mergeCell ref="Y33:Z33"/>
    <mergeCell ref="B34:C34"/>
    <mergeCell ref="D34:E34"/>
    <mergeCell ref="F34:G34"/>
    <mergeCell ref="P34:Q34"/>
    <mergeCell ref="Y34:Z34"/>
    <mergeCell ref="B35:C35"/>
    <mergeCell ref="D35:E35"/>
    <mergeCell ref="F35:G35"/>
    <mergeCell ref="P35:Q35"/>
    <mergeCell ref="Y35:Z35"/>
    <mergeCell ref="B38:C38"/>
    <mergeCell ref="D38:E38"/>
    <mergeCell ref="F38:G38"/>
    <mergeCell ref="P38:Q38"/>
    <mergeCell ref="Y38:Z38"/>
    <mergeCell ref="B36:C36"/>
    <mergeCell ref="D36:E36"/>
    <mergeCell ref="F36:G36"/>
    <mergeCell ref="P36:Q36"/>
    <mergeCell ref="Y36:Z36"/>
    <mergeCell ref="B37:C37"/>
    <mergeCell ref="D37:E37"/>
    <mergeCell ref="F37:G37"/>
    <mergeCell ref="P37:Q37"/>
    <mergeCell ref="Y37:Z37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colBreaks count="3" manualBreakCount="3">
    <brk id="15" max="1048575" man="1"/>
    <brk id="24" max="1048575" man="1"/>
    <brk id="3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8"/>
  <sheetViews>
    <sheetView zoomScale="80" zoomScaleNormal="80" workbookViewId="0"/>
  </sheetViews>
  <sheetFormatPr defaultRowHeight="15" x14ac:dyDescent="0.3"/>
  <cols>
    <col min="1" max="1" width="3.5" style="23" bestFit="1" customWidth="1"/>
    <col min="2" max="3" width="7.75" style="23" customWidth="1"/>
    <col min="4" max="4" width="8.875" style="23" bestFit="1" customWidth="1"/>
    <col min="5" max="7" width="7.75" style="23" customWidth="1"/>
    <col min="8" max="15" width="11.375" style="23" customWidth="1"/>
    <col min="16" max="17" width="7.75" style="23" customWidth="1"/>
    <col min="18" max="24" width="11.375" style="23" customWidth="1"/>
    <col min="25" max="26" width="7.75" style="23" customWidth="1"/>
    <col min="27" max="33" width="11.375" style="23" customWidth="1"/>
    <col min="34" max="40" width="11.25" customWidth="1"/>
    <col min="41" max="43" width="11.375" customWidth="1"/>
    <col min="44" max="45" width="11.375" style="23" customWidth="1"/>
    <col min="46" max="47" width="11.375" customWidth="1"/>
  </cols>
  <sheetData>
    <row r="1" spans="1:47" s="23" customFormat="1" ht="16.5" x14ac:dyDescent="0.3">
      <c r="A1" s="21" t="s">
        <v>59</v>
      </c>
      <c r="B1" s="21" t="s">
        <v>19</v>
      </c>
      <c r="C1" s="21" t="s">
        <v>60</v>
      </c>
      <c r="D1" s="21"/>
      <c r="F1" s="56"/>
      <c r="G1" s="56"/>
      <c r="H1" s="90"/>
      <c r="I1" s="90"/>
      <c r="J1" s="90"/>
      <c r="K1" s="90"/>
      <c r="L1" s="104">
        <f>D8</f>
        <v>42917</v>
      </c>
      <c r="O1" s="24" t="s">
        <v>61</v>
      </c>
    </row>
    <row r="2" spans="1:47" s="23" customFormat="1" ht="16.5" x14ac:dyDescent="0.3">
      <c r="A2" s="21"/>
      <c r="B2" s="21"/>
      <c r="C2"/>
      <c r="D2"/>
      <c r="E2"/>
      <c r="F2"/>
      <c r="G2"/>
      <c r="H2"/>
      <c r="I2"/>
      <c r="J2"/>
      <c r="K2"/>
      <c r="L2"/>
      <c r="M2"/>
      <c r="N2"/>
      <c r="AH2" s="80" t="str">
        <f>'L4'!$AH$2</f>
        <v>Berekening eindejaarspremie 2015:</v>
      </c>
      <c r="AI2"/>
      <c r="AJ2"/>
    </row>
    <row r="3" spans="1:47" s="23" customFormat="1" ht="16.5" x14ac:dyDescent="0.3">
      <c r="A3" s="21"/>
      <c r="B3" s="21"/>
      <c r="C3"/>
      <c r="D3"/>
      <c r="E3"/>
      <c r="F3"/>
      <c r="G3"/>
      <c r="H3"/>
      <c r="I3"/>
      <c r="J3"/>
      <c r="K3"/>
      <c r="L3"/>
      <c r="M3"/>
      <c r="N3" s="23" t="s">
        <v>21</v>
      </c>
      <c r="O3" s="71">
        <f>'L4'!O3</f>
        <v>1.3194999999999999</v>
      </c>
      <c r="AH3" s="81" t="s">
        <v>94</v>
      </c>
      <c r="AI3"/>
      <c r="AK3" s="82">
        <f>'L4'!$AK$3</f>
        <v>129.11000000000001</v>
      </c>
    </row>
    <row r="4" spans="1:47" s="23" customFormat="1" ht="16.5" x14ac:dyDescent="0.3">
      <c r="A4" s="21"/>
      <c r="B4"/>
      <c r="C4"/>
      <c r="D4"/>
      <c r="E4"/>
      <c r="F4"/>
      <c r="G4"/>
      <c r="H4"/>
      <c r="I4"/>
      <c r="J4"/>
      <c r="K4"/>
      <c r="L4"/>
      <c r="M4"/>
      <c r="V4" s="25"/>
      <c r="AH4" s="81" t="s">
        <v>49</v>
      </c>
      <c r="AI4"/>
    </row>
    <row r="6" spans="1:47" x14ac:dyDescent="0.3">
      <c r="A6" s="28"/>
      <c r="B6" s="134" t="s">
        <v>22</v>
      </c>
      <c r="C6" s="149"/>
      <c r="D6" s="149"/>
      <c r="E6" s="135"/>
      <c r="F6" s="134" t="s">
        <v>23</v>
      </c>
      <c r="G6" s="135"/>
      <c r="H6" s="146" t="s">
        <v>38</v>
      </c>
      <c r="I6" s="147"/>
      <c r="J6" s="147"/>
      <c r="K6" s="147"/>
      <c r="L6" s="147"/>
      <c r="M6" s="147"/>
      <c r="N6" s="147"/>
      <c r="O6" s="148"/>
      <c r="P6" s="134" t="s">
        <v>24</v>
      </c>
      <c r="Q6" s="137"/>
      <c r="R6" s="146" t="s">
        <v>39</v>
      </c>
      <c r="S6" s="147"/>
      <c r="T6" s="147"/>
      <c r="U6" s="147"/>
      <c r="V6" s="147"/>
      <c r="W6" s="147"/>
      <c r="X6" s="148"/>
      <c r="Y6" s="134" t="s">
        <v>25</v>
      </c>
      <c r="Z6" s="135"/>
      <c r="AA6" s="146" t="s">
        <v>40</v>
      </c>
      <c r="AB6" s="147"/>
      <c r="AC6" s="147"/>
      <c r="AD6" s="147"/>
      <c r="AE6" s="147"/>
      <c r="AF6" s="147"/>
      <c r="AG6" s="148"/>
      <c r="AH6" s="146" t="s">
        <v>101</v>
      </c>
      <c r="AI6" s="147"/>
      <c r="AJ6" s="147"/>
      <c r="AK6" s="147"/>
      <c r="AL6" s="147"/>
      <c r="AM6" s="147"/>
      <c r="AN6" s="148"/>
      <c r="AO6" s="146" t="s">
        <v>102</v>
      </c>
      <c r="AP6" s="147"/>
      <c r="AQ6" s="147"/>
      <c r="AR6" s="147"/>
      <c r="AS6" s="147"/>
      <c r="AT6" s="147"/>
      <c r="AU6" s="148"/>
    </row>
    <row r="7" spans="1:47" x14ac:dyDescent="0.3">
      <c r="A7" s="32"/>
      <c r="B7" s="150">
        <v>1</v>
      </c>
      <c r="C7" s="151"/>
      <c r="D7" s="150"/>
      <c r="E7" s="151"/>
      <c r="F7" s="150"/>
      <c r="G7" s="151"/>
      <c r="H7" s="43" t="s">
        <v>107</v>
      </c>
      <c r="I7" s="43" t="s">
        <v>108</v>
      </c>
      <c r="J7" s="43" t="s">
        <v>32</v>
      </c>
      <c r="K7" s="43" t="s">
        <v>33</v>
      </c>
      <c r="L7" s="43" t="s">
        <v>34</v>
      </c>
      <c r="M7" s="43" t="s">
        <v>35</v>
      </c>
      <c r="N7" s="43" t="s">
        <v>36</v>
      </c>
      <c r="O7" s="108" t="s">
        <v>37</v>
      </c>
      <c r="P7" s="150"/>
      <c r="Q7" s="151"/>
      <c r="R7" s="43" t="s">
        <v>109</v>
      </c>
      <c r="S7" s="43" t="s">
        <v>32</v>
      </c>
      <c r="T7" s="43" t="s">
        <v>33</v>
      </c>
      <c r="U7" s="43" t="s">
        <v>34</v>
      </c>
      <c r="V7" s="43" t="s">
        <v>35</v>
      </c>
      <c r="W7" s="43" t="s">
        <v>36</v>
      </c>
      <c r="X7" s="108" t="s">
        <v>37</v>
      </c>
      <c r="Y7" s="152" t="s">
        <v>27</v>
      </c>
      <c r="Z7" s="151"/>
      <c r="AA7" s="43" t="s">
        <v>109</v>
      </c>
      <c r="AB7" s="43" t="s">
        <v>32</v>
      </c>
      <c r="AC7" s="43" t="s">
        <v>33</v>
      </c>
      <c r="AD7" s="43" t="s">
        <v>34</v>
      </c>
      <c r="AE7" s="43" t="s">
        <v>35</v>
      </c>
      <c r="AF7" s="43" t="s">
        <v>36</v>
      </c>
      <c r="AG7" s="108" t="s">
        <v>37</v>
      </c>
      <c r="AH7" s="43" t="s">
        <v>109</v>
      </c>
      <c r="AI7" s="43" t="s">
        <v>32</v>
      </c>
      <c r="AJ7" s="43" t="s">
        <v>33</v>
      </c>
      <c r="AK7" s="43" t="s">
        <v>34</v>
      </c>
      <c r="AL7" s="43" t="s">
        <v>35</v>
      </c>
      <c r="AM7" s="43" t="s">
        <v>36</v>
      </c>
      <c r="AN7" s="108" t="s">
        <v>37</v>
      </c>
      <c r="AO7" s="43" t="s">
        <v>109</v>
      </c>
      <c r="AP7" s="43" t="s">
        <v>32</v>
      </c>
      <c r="AQ7" s="43" t="s">
        <v>33</v>
      </c>
      <c r="AR7" s="43" t="s">
        <v>34</v>
      </c>
      <c r="AS7" s="43" t="s">
        <v>35</v>
      </c>
      <c r="AT7" s="43" t="s">
        <v>36</v>
      </c>
      <c r="AU7" s="108" t="s">
        <v>37</v>
      </c>
    </row>
    <row r="8" spans="1:47" x14ac:dyDescent="0.3">
      <c r="A8" s="32"/>
      <c r="B8" s="138" t="s">
        <v>30</v>
      </c>
      <c r="C8" s="139"/>
      <c r="D8" s="144">
        <f>'L4'!$D$8</f>
        <v>42917</v>
      </c>
      <c r="E8" s="143"/>
      <c r="F8" s="144">
        <f>D8</f>
        <v>42917</v>
      </c>
      <c r="G8" s="145"/>
      <c r="H8" s="47"/>
      <c r="I8" s="47" t="s">
        <v>103</v>
      </c>
      <c r="J8" s="47" t="s">
        <v>104</v>
      </c>
      <c r="K8" s="47" t="s">
        <v>105</v>
      </c>
      <c r="L8" s="47" t="s">
        <v>105</v>
      </c>
      <c r="M8" s="47" t="s">
        <v>105</v>
      </c>
      <c r="N8" s="47" t="s">
        <v>106</v>
      </c>
      <c r="O8" s="53" t="s">
        <v>105</v>
      </c>
      <c r="P8" s="142"/>
      <c r="Q8" s="143"/>
      <c r="R8" s="47" t="s">
        <v>103</v>
      </c>
      <c r="S8" s="47" t="s">
        <v>104</v>
      </c>
      <c r="T8" s="47" t="s">
        <v>105</v>
      </c>
      <c r="U8" s="47" t="s">
        <v>105</v>
      </c>
      <c r="V8" s="47" t="s">
        <v>105</v>
      </c>
      <c r="W8" s="47" t="s">
        <v>106</v>
      </c>
      <c r="X8" s="53" t="s">
        <v>105</v>
      </c>
      <c r="Y8" s="142"/>
      <c r="Z8" s="143"/>
      <c r="AA8" s="47" t="s">
        <v>103</v>
      </c>
      <c r="AB8" s="47" t="s">
        <v>104</v>
      </c>
      <c r="AC8" s="47" t="s">
        <v>105</v>
      </c>
      <c r="AD8" s="47" t="s">
        <v>105</v>
      </c>
      <c r="AE8" s="47" t="s">
        <v>105</v>
      </c>
      <c r="AF8" s="47" t="s">
        <v>106</v>
      </c>
      <c r="AG8" s="53" t="s">
        <v>105</v>
      </c>
      <c r="AH8" s="47" t="s">
        <v>103</v>
      </c>
      <c r="AI8" s="47" t="s">
        <v>104</v>
      </c>
      <c r="AJ8" s="47" t="s">
        <v>105</v>
      </c>
      <c r="AK8" s="47" t="s">
        <v>105</v>
      </c>
      <c r="AL8" s="47" t="s">
        <v>105</v>
      </c>
      <c r="AM8" s="47" t="s">
        <v>106</v>
      </c>
      <c r="AN8" s="53" t="s">
        <v>105</v>
      </c>
      <c r="AO8" s="47" t="s">
        <v>103</v>
      </c>
      <c r="AP8" s="47" t="s">
        <v>104</v>
      </c>
      <c r="AQ8" s="47" t="s">
        <v>105</v>
      </c>
      <c r="AR8" s="47" t="s">
        <v>105</v>
      </c>
      <c r="AS8" s="47" t="s">
        <v>105</v>
      </c>
      <c r="AT8" s="47" t="s">
        <v>106</v>
      </c>
      <c r="AU8" s="53" t="s">
        <v>105</v>
      </c>
    </row>
    <row r="9" spans="1:47" x14ac:dyDescent="0.3">
      <c r="A9" s="32"/>
      <c r="B9" s="134"/>
      <c r="C9" s="135"/>
      <c r="D9" s="136"/>
      <c r="E9" s="137"/>
      <c r="F9" s="61"/>
      <c r="G9" s="62"/>
      <c r="H9" s="65"/>
      <c r="I9" s="65"/>
      <c r="J9" s="65"/>
      <c r="K9" s="65"/>
      <c r="L9" s="65"/>
      <c r="M9" s="65"/>
      <c r="N9" s="65"/>
      <c r="O9" s="62"/>
      <c r="P9" s="61"/>
      <c r="Q9" s="62"/>
      <c r="R9" s="44"/>
      <c r="S9" s="44"/>
      <c r="T9" s="44"/>
      <c r="U9" s="44"/>
      <c r="V9" s="44"/>
      <c r="W9" s="44"/>
      <c r="X9" s="78"/>
      <c r="Y9" s="61"/>
      <c r="Z9" s="62"/>
      <c r="AA9" s="77"/>
      <c r="AB9" s="44"/>
      <c r="AC9" s="44"/>
      <c r="AD9" s="44"/>
      <c r="AE9" s="44"/>
      <c r="AF9" s="44"/>
      <c r="AG9" s="78"/>
      <c r="AH9" s="83"/>
      <c r="AI9" s="84"/>
      <c r="AJ9" s="84"/>
      <c r="AK9" s="84"/>
      <c r="AL9" s="84"/>
      <c r="AM9" s="84"/>
      <c r="AN9" s="85"/>
      <c r="AO9" s="83"/>
      <c r="AP9" s="84"/>
      <c r="AQ9" s="84"/>
      <c r="AR9" s="84"/>
      <c r="AS9" s="84"/>
      <c r="AT9" s="84"/>
      <c r="AU9" s="85"/>
    </row>
    <row r="10" spans="1:47" x14ac:dyDescent="0.3">
      <c r="A10" s="32">
        <v>0</v>
      </c>
      <c r="B10" s="125">
        <v>17037.73</v>
      </c>
      <c r="C10" s="126"/>
      <c r="D10" s="125">
        <f t="shared" ref="D10:D37" si="0">B10*$O$3</f>
        <v>22481.284734999997</v>
      </c>
      <c r="E10" s="127">
        <f t="shared" ref="E10:E37" si="1">D10/40.3399</f>
        <v>557.29649143899701</v>
      </c>
      <c r="F10" s="130">
        <f t="shared" ref="F10:F37" si="2">B10/12*$O$3</f>
        <v>1873.440394583333</v>
      </c>
      <c r="G10" s="131"/>
      <c r="H10" s="63">
        <f>'L4'!$H$10</f>
        <v>1674.41</v>
      </c>
      <c r="I10" s="63">
        <f>GEW!$E$12+($F10-GEW!$E$12)*SUM(Fasering!$D$5)</f>
        <v>1786.2247433333332</v>
      </c>
      <c r="J10" s="63">
        <f>GEW!$E$12+($F10-GEW!$E$12)*SUM(Fasering!$D$5:$D$6)</f>
        <v>1808.775544166795</v>
      </c>
      <c r="K10" s="63">
        <f>GEW!$E$12+($F10-GEW!$E$12)*SUM(Fasering!$D$5:$D$7)</f>
        <v>1821.7143315597461</v>
      </c>
      <c r="L10" s="63">
        <f>GEW!$E$12+($F10-GEW!$E$12)*SUM(Fasering!$D$5:$D$8)</f>
        <v>1834.6531189526975</v>
      </c>
      <c r="M10" s="63">
        <f>GEW!$E$12+($F10-GEW!$E$12)*SUM(Fasering!$D$5:$D$9)</f>
        <v>1847.5919063456486</v>
      </c>
      <c r="N10" s="63">
        <f>GEW!$E$12+($F10-GEW!$E$12)*SUM(Fasering!$D$5:$D$10)</f>
        <v>1860.5016071903819</v>
      </c>
      <c r="O10" s="76">
        <f>GEW!$E$12+($F10-GEW!$E$12)*SUM(Fasering!$D$5:$D$11)</f>
        <v>1873.440394583333</v>
      </c>
      <c r="P10" s="130">
        <f t="shared" ref="P10:P37" si="3">((B10&lt;19968.2)*913.03+(B10&gt;19968.2)*(B10&lt;20424.71)*(20424.71-B10+456.51)+(B10&gt;20424.71)*(B10&lt;22659.62)*456.51+(B10&gt;22659.62)*(B10&lt;23116.13)*(23116.13-B10))/12*$O$3</f>
        <v>100.39525708333332</v>
      </c>
      <c r="Q10" s="131">
        <f t="shared" ref="Q10:Q37" si="4">P10/40.3399</f>
        <v>2.4887334148903024</v>
      </c>
      <c r="R10" s="45">
        <f>$P10*SUM(Fasering!$D$5)</f>
        <v>0</v>
      </c>
      <c r="S10" s="45">
        <f>$P10*SUM(Fasering!$D$5:$D$6)</f>
        <v>25.958568383796269</v>
      </c>
      <c r="T10" s="45">
        <f>$P10*SUM(Fasering!$D$5:$D$7)</f>
        <v>40.852602516940827</v>
      </c>
      <c r="U10" s="45">
        <f>$P10*SUM(Fasering!$D$5:$D$8)</f>
        <v>55.746636650085385</v>
      </c>
      <c r="V10" s="45">
        <f>$P10*SUM(Fasering!$D$5:$D$9)</f>
        <v>70.64067078322995</v>
      </c>
      <c r="W10" s="45">
        <f>$P10*SUM(Fasering!$D$5:$D$10)</f>
        <v>85.501222950188776</v>
      </c>
      <c r="X10" s="75">
        <f>$P10*SUM(Fasering!$D$5:$D$11)</f>
        <v>100.39525708333332</v>
      </c>
      <c r="Y10" s="130">
        <f t="shared" ref="Y10:Y37" si="5">((B10&lt;19968.2)*456.51+(B10&gt;19968.2)*(B10&lt;20196.46)*(20196.46-B10+228.26)+(B10&gt;20196.46)*(B10&lt;22659.62)*228.26+(B10&gt;22659.62)*(B10&lt;22887.88)*(22887.88-B10))/12*$O$3</f>
        <v>50.197078749999989</v>
      </c>
      <c r="Z10" s="131">
        <f t="shared" ref="Z10:Z37" si="6">Y10/40.3399</f>
        <v>1.2443530784657371</v>
      </c>
      <c r="AA10" s="74">
        <f>$Y10*SUM(Fasering!$D$5)</f>
        <v>0</v>
      </c>
      <c r="AB10" s="45">
        <f>$Y10*SUM(Fasering!$D$5:$D$6)</f>
        <v>12.979142035734679</v>
      </c>
      <c r="AC10" s="45">
        <f>$Y10*SUM(Fasering!$D$5:$D$7)</f>
        <v>20.426077538535051</v>
      </c>
      <c r="AD10" s="45">
        <f>$Y10*SUM(Fasering!$D$5:$D$8)</f>
        <v>27.873013041335419</v>
      </c>
      <c r="AE10" s="45">
        <f>$Y10*SUM(Fasering!$D$5:$D$9)</f>
        <v>35.319948544135791</v>
      </c>
      <c r="AF10" s="45">
        <f>$Y10*SUM(Fasering!$D$5:$D$10)</f>
        <v>42.750143247199624</v>
      </c>
      <c r="AG10" s="75">
        <f>$Y10*SUM(Fasering!$D$5:$D$11)</f>
        <v>50.197078749999989</v>
      </c>
      <c r="AH10" s="5">
        <f>($AK$3+(I10+R10)*12*7.57%)*SUM(Fasering!$D$5)</f>
        <v>0</v>
      </c>
      <c r="AI10" s="9">
        <f>($AK$3+(J10+S10)*12*7.57%)*SUM(Fasering!$D$5:$D$6)</f>
        <v>464.32414586257033</v>
      </c>
      <c r="AJ10" s="9">
        <f>($AK$3+(K10+T10)*12*7.57%)*SUM(Fasering!$D$5:$D$7)</f>
        <v>741.02382487988393</v>
      </c>
      <c r="AK10" s="9">
        <f>($AK$3+(L10+U10)*12*7.57%)*SUM(Fasering!$D$5:$D$8)</f>
        <v>1025.2252697482252</v>
      </c>
      <c r="AL10" s="9">
        <f>($AK$3+(M10+V10)*12*7.57%)*SUM(Fasering!$D$5:$D$9)</f>
        <v>1316.9284804675938</v>
      </c>
      <c r="AM10" s="9">
        <f>($AK$3+(N10+W10)*12*7.57%)*SUM(Fasering!$D$5:$D$10)</f>
        <v>1615.4524276115894</v>
      </c>
      <c r="AN10" s="86">
        <f>($AK$3+(O10+X10)*12*7.57%)*SUM(Fasering!$D$5:$D$11)</f>
        <v>1922.1423059739996</v>
      </c>
      <c r="AO10" s="5">
        <f>($AK$3+(I10+AA10)*12*7.57%)*SUM(Fasering!$D$5)</f>
        <v>0</v>
      </c>
      <c r="AP10" s="9">
        <f>($AK$3+(J10+AB10)*12*7.57%)*SUM(Fasering!$D$5:$D$6)</f>
        <v>461.27554782887256</v>
      </c>
      <c r="AQ10" s="9">
        <f>($AK$3+(K10+AC10)*12*7.57%)*SUM(Fasering!$D$5:$D$7)</f>
        <v>733.47328253832995</v>
      </c>
      <c r="AR10" s="9">
        <f>($AK$3+(L10+AD10)*12*7.57%)*SUM(Fasering!$D$5:$D$8)</f>
        <v>1011.165570494014</v>
      </c>
      <c r="AS10" s="9">
        <f>($AK$3+(M10+AE10)*12*7.57%)*SUM(Fasering!$D$5:$D$9)</f>
        <v>1294.3524116959245</v>
      </c>
      <c r="AT10" s="9">
        <f>($AK$3+(N10+AF10)*12*7.57%)*SUM(Fasering!$D$5:$D$10)</f>
        <v>1582.3786849027981</v>
      </c>
      <c r="AU10" s="86">
        <f>($AK$3+(O10+AG10)*12*7.57%)*SUM(Fasering!$D$5:$D$11)</f>
        <v>1876.5422807759996</v>
      </c>
    </row>
    <row r="11" spans="1:47" x14ac:dyDescent="0.3">
      <c r="A11" s="32">
        <f t="shared" ref="A11:A37" si="7">+A10+1</f>
        <v>1</v>
      </c>
      <c r="B11" s="125">
        <v>17736.689999999999</v>
      </c>
      <c r="C11" s="126"/>
      <c r="D11" s="125">
        <f t="shared" si="0"/>
        <v>23403.562454999996</v>
      </c>
      <c r="E11" s="127">
        <f t="shared" si="1"/>
        <v>580.15915892205965</v>
      </c>
      <c r="F11" s="130">
        <f t="shared" si="2"/>
        <v>1950.2968712499996</v>
      </c>
      <c r="G11" s="131">
        <f t="shared" ref="G11:G37" si="8">F11/40.3399</f>
        <v>48.346596576838309</v>
      </c>
      <c r="H11" s="63">
        <f>'L4'!$H$10</f>
        <v>1674.41</v>
      </c>
      <c r="I11" s="63">
        <f>GEW!$E$12+($F11-GEW!$E$12)*SUM(Fasering!$D$5)</f>
        <v>1786.2247433333332</v>
      </c>
      <c r="J11" s="63">
        <f>GEW!$E$12+($F11-GEW!$E$12)*SUM(Fasering!$D$5:$D$6)</f>
        <v>1828.6478385684447</v>
      </c>
      <c r="K11" s="63">
        <f>GEW!$E$12+($F11-GEW!$E$12)*SUM(Fasering!$D$5:$D$7)</f>
        <v>1852.9885887640451</v>
      </c>
      <c r="L11" s="63">
        <f>GEW!$E$12+($F11-GEW!$E$12)*SUM(Fasering!$D$5:$D$8)</f>
        <v>1877.3293389596454</v>
      </c>
      <c r="M11" s="63">
        <f>GEW!$E$12+($F11-GEW!$E$12)*SUM(Fasering!$D$5:$D$9)</f>
        <v>1901.6700891552457</v>
      </c>
      <c r="N11" s="63">
        <f>GEW!$E$12+($F11-GEW!$E$12)*SUM(Fasering!$D$5:$D$10)</f>
        <v>1925.9561210543993</v>
      </c>
      <c r="O11" s="76">
        <f>GEW!$E$12+($F11-GEW!$E$12)*SUM(Fasering!$D$5:$D$11)</f>
        <v>1950.2968712499996</v>
      </c>
      <c r="P11" s="130">
        <f t="shared" si="3"/>
        <v>100.39525708333332</v>
      </c>
      <c r="Q11" s="131">
        <f t="shared" si="4"/>
        <v>2.4887334148903024</v>
      </c>
      <c r="R11" s="45">
        <f>$P11*SUM(Fasering!$D$5)</f>
        <v>0</v>
      </c>
      <c r="S11" s="45">
        <f>$P11*SUM(Fasering!$D$5:$D$6)</f>
        <v>25.958568383796269</v>
      </c>
      <c r="T11" s="45">
        <f>$P11*SUM(Fasering!$D$5:$D$7)</f>
        <v>40.852602516940827</v>
      </c>
      <c r="U11" s="45">
        <f>$P11*SUM(Fasering!$D$5:$D$8)</f>
        <v>55.746636650085385</v>
      </c>
      <c r="V11" s="45">
        <f>$P11*SUM(Fasering!$D$5:$D$9)</f>
        <v>70.64067078322995</v>
      </c>
      <c r="W11" s="45">
        <f>$P11*SUM(Fasering!$D$5:$D$10)</f>
        <v>85.501222950188776</v>
      </c>
      <c r="X11" s="75">
        <f>$P11*SUM(Fasering!$D$5:$D$11)</f>
        <v>100.39525708333332</v>
      </c>
      <c r="Y11" s="130">
        <f t="shared" si="5"/>
        <v>50.197078749999989</v>
      </c>
      <c r="Z11" s="131">
        <f t="shared" si="6"/>
        <v>1.2443530784657371</v>
      </c>
      <c r="AA11" s="74">
        <f>$Y11*SUM(Fasering!$D$5)</f>
        <v>0</v>
      </c>
      <c r="AB11" s="45">
        <f>$Y11*SUM(Fasering!$D$5:$D$6)</f>
        <v>12.979142035734679</v>
      </c>
      <c r="AC11" s="45">
        <f>$Y11*SUM(Fasering!$D$5:$D$7)</f>
        <v>20.426077538535051</v>
      </c>
      <c r="AD11" s="45">
        <f>$Y11*SUM(Fasering!$D$5:$D$8)</f>
        <v>27.873013041335419</v>
      </c>
      <c r="AE11" s="45">
        <f>$Y11*SUM(Fasering!$D$5:$D$9)</f>
        <v>35.319948544135791</v>
      </c>
      <c r="AF11" s="45">
        <f>$Y11*SUM(Fasering!$D$5:$D$10)</f>
        <v>42.750143247199624</v>
      </c>
      <c r="AG11" s="75">
        <f>$Y11*SUM(Fasering!$D$5:$D$11)</f>
        <v>50.197078749999989</v>
      </c>
      <c r="AH11" s="5">
        <f>($AK$3+(I11+R11)*12*7.57%)*SUM(Fasering!$D$5)</f>
        <v>0</v>
      </c>
      <c r="AI11" s="9">
        <f>($AK$3+(J11+S11)*12*7.57%)*SUM(Fasering!$D$5:$D$6)</f>
        <v>468.9917356322045</v>
      </c>
      <c r="AJ11" s="9">
        <f>($AK$3+(K11+T11)*12*7.57%)*SUM(Fasering!$D$5:$D$7)</f>
        <v>752.58416632177614</v>
      </c>
      <c r="AK11" s="9">
        <f>($AK$3+(L11+U11)*12*7.57%)*SUM(Fasering!$D$5:$D$8)</f>
        <v>1046.7515279422221</v>
      </c>
      <c r="AL11" s="9">
        <f>($AK$3+(M11+V11)*12*7.57%)*SUM(Fasering!$D$5:$D$9)</f>
        <v>1351.493820493542</v>
      </c>
      <c r="AM11" s="9">
        <f>($AK$3+(N11+W11)*12*7.57%)*SUM(Fasering!$D$5:$D$10)</f>
        <v>1666.0903475356595</v>
      </c>
      <c r="AN11" s="86">
        <f>($AK$3+(O11+X11)*12*7.57%)*SUM(Fasering!$D$5:$D$11)</f>
        <v>1991.958729378</v>
      </c>
      <c r="AO11" s="5">
        <f>($AK$3+(I11+AA11)*12*7.57%)*SUM(Fasering!$D$5)</f>
        <v>0</v>
      </c>
      <c r="AP11" s="9">
        <f>($AK$3+(J11+AB11)*12*7.57%)*SUM(Fasering!$D$5:$D$6)</f>
        <v>465.94313759850672</v>
      </c>
      <c r="AQ11" s="9">
        <f>($AK$3+(K11+AC11)*12*7.57%)*SUM(Fasering!$D$5:$D$7)</f>
        <v>745.03362398022216</v>
      </c>
      <c r="AR11" s="9">
        <f>($AK$3+(L11+AD11)*12*7.57%)*SUM(Fasering!$D$5:$D$8)</f>
        <v>1032.6918286880109</v>
      </c>
      <c r="AS11" s="9">
        <f>($AK$3+(M11+AE11)*12*7.57%)*SUM(Fasering!$D$5:$D$9)</f>
        <v>1328.9177517218727</v>
      </c>
      <c r="AT11" s="9">
        <f>($AK$3+(N11+AF11)*12*7.57%)*SUM(Fasering!$D$5:$D$10)</f>
        <v>1633.0166048268688</v>
      </c>
      <c r="AU11" s="86">
        <f>($AK$3+(O11+AG11)*12*7.57%)*SUM(Fasering!$D$5:$D$11)</f>
        <v>1946.3587041799997</v>
      </c>
    </row>
    <row r="12" spans="1:47" x14ac:dyDescent="0.3">
      <c r="A12" s="32">
        <f t="shared" si="7"/>
        <v>2</v>
      </c>
      <c r="B12" s="125">
        <v>18435.650000000001</v>
      </c>
      <c r="C12" s="126"/>
      <c r="D12" s="125">
        <f t="shared" si="0"/>
        <v>24325.840175000001</v>
      </c>
      <c r="E12" s="127">
        <f t="shared" si="1"/>
        <v>603.02182640512251</v>
      </c>
      <c r="F12" s="130">
        <f t="shared" si="2"/>
        <v>2027.1533479166667</v>
      </c>
      <c r="G12" s="131">
        <f t="shared" si="8"/>
        <v>50.25181886709354</v>
      </c>
      <c r="H12" s="63">
        <f>'L4'!$H$10</f>
        <v>1674.41</v>
      </c>
      <c r="I12" s="63">
        <f>GEW!$E$12+($F12-GEW!$E$12)*SUM(Fasering!$D$5)</f>
        <v>1786.2247433333332</v>
      </c>
      <c r="J12" s="63">
        <f>GEW!$E$12+($F12-GEW!$E$12)*SUM(Fasering!$D$5:$D$6)</f>
        <v>1848.5201329700947</v>
      </c>
      <c r="K12" s="63">
        <f>GEW!$E$12+($F12-GEW!$E$12)*SUM(Fasering!$D$5:$D$7)</f>
        <v>1884.262845968344</v>
      </c>
      <c r="L12" s="63">
        <f>GEW!$E$12+($F12-GEW!$E$12)*SUM(Fasering!$D$5:$D$8)</f>
        <v>1920.0055589665935</v>
      </c>
      <c r="M12" s="63">
        <f>GEW!$E$12+($F12-GEW!$E$12)*SUM(Fasering!$D$5:$D$9)</f>
        <v>1955.7482719648431</v>
      </c>
      <c r="N12" s="63">
        <f>GEW!$E$12+($F12-GEW!$E$12)*SUM(Fasering!$D$5:$D$10)</f>
        <v>1991.4106349184171</v>
      </c>
      <c r="O12" s="76">
        <f>GEW!$E$12+($F12-GEW!$E$12)*SUM(Fasering!$D$5:$D$11)</f>
        <v>2027.1533479166667</v>
      </c>
      <c r="P12" s="130">
        <f t="shared" si="3"/>
        <v>100.39525708333332</v>
      </c>
      <c r="Q12" s="131">
        <f t="shared" si="4"/>
        <v>2.4887334148903024</v>
      </c>
      <c r="R12" s="45">
        <f>$P12*SUM(Fasering!$D$5)</f>
        <v>0</v>
      </c>
      <c r="S12" s="45">
        <f>$P12*SUM(Fasering!$D$5:$D$6)</f>
        <v>25.958568383796269</v>
      </c>
      <c r="T12" s="45">
        <f>$P12*SUM(Fasering!$D$5:$D$7)</f>
        <v>40.852602516940827</v>
      </c>
      <c r="U12" s="45">
        <f>$P12*SUM(Fasering!$D$5:$D$8)</f>
        <v>55.746636650085385</v>
      </c>
      <c r="V12" s="45">
        <f>$P12*SUM(Fasering!$D$5:$D$9)</f>
        <v>70.64067078322995</v>
      </c>
      <c r="W12" s="45">
        <f>$P12*SUM(Fasering!$D$5:$D$10)</f>
        <v>85.501222950188776</v>
      </c>
      <c r="X12" s="75">
        <f>$P12*SUM(Fasering!$D$5:$D$11)</f>
        <v>100.39525708333332</v>
      </c>
      <c r="Y12" s="130">
        <f t="shared" si="5"/>
        <v>50.197078749999989</v>
      </c>
      <c r="Z12" s="131">
        <f t="shared" si="6"/>
        <v>1.2443530784657371</v>
      </c>
      <c r="AA12" s="74">
        <f>$Y12*SUM(Fasering!$D$5)</f>
        <v>0</v>
      </c>
      <c r="AB12" s="45">
        <f>$Y12*SUM(Fasering!$D$5:$D$6)</f>
        <v>12.979142035734679</v>
      </c>
      <c r="AC12" s="45">
        <f>$Y12*SUM(Fasering!$D$5:$D$7)</f>
        <v>20.426077538535051</v>
      </c>
      <c r="AD12" s="45">
        <f>$Y12*SUM(Fasering!$D$5:$D$8)</f>
        <v>27.873013041335419</v>
      </c>
      <c r="AE12" s="45">
        <f>$Y12*SUM(Fasering!$D$5:$D$9)</f>
        <v>35.319948544135791</v>
      </c>
      <c r="AF12" s="45">
        <f>$Y12*SUM(Fasering!$D$5:$D$10)</f>
        <v>42.750143247199624</v>
      </c>
      <c r="AG12" s="75">
        <f>$Y12*SUM(Fasering!$D$5:$D$11)</f>
        <v>50.197078749999989</v>
      </c>
      <c r="AH12" s="5">
        <f>($AK$3+(I12+R12)*12*7.57%)*SUM(Fasering!$D$5)</f>
        <v>0</v>
      </c>
      <c r="AI12" s="9">
        <f>($AK$3+(J12+S12)*12*7.57%)*SUM(Fasering!$D$5:$D$6)</f>
        <v>473.65932540183866</v>
      </c>
      <c r="AJ12" s="9">
        <f>($AK$3+(K12+T12)*12*7.57%)*SUM(Fasering!$D$5:$D$7)</f>
        <v>764.14450776366846</v>
      </c>
      <c r="AK12" s="9">
        <f>($AK$3+(L12+U12)*12*7.57%)*SUM(Fasering!$D$5:$D$8)</f>
        <v>1068.2777861362192</v>
      </c>
      <c r="AL12" s="9">
        <f>($AK$3+(M12+V12)*12*7.57%)*SUM(Fasering!$D$5:$D$9)</f>
        <v>1386.0591605194898</v>
      </c>
      <c r="AM12" s="9">
        <f>($AK$3+(N12+W12)*12*7.57%)*SUM(Fasering!$D$5:$D$10)</f>
        <v>1716.72826745973</v>
      </c>
      <c r="AN12" s="86">
        <f>($AK$3+(O12+X12)*12*7.57%)*SUM(Fasering!$D$5:$D$11)</f>
        <v>2061.7751527820001</v>
      </c>
      <c r="AO12" s="5">
        <f>($AK$3+(I12+AA12)*12*7.57%)*SUM(Fasering!$D$5)</f>
        <v>0</v>
      </c>
      <c r="AP12" s="9">
        <f>($AK$3+(J12+AB12)*12*7.57%)*SUM(Fasering!$D$5:$D$6)</f>
        <v>470.61072736814089</v>
      </c>
      <c r="AQ12" s="9">
        <f>($AK$3+(K12+AC12)*12*7.57%)*SUM(Fasering!$D$5:$D$7)</f>
        <v>756.59396542211448</v>
      </c>
      <c r="AR12" s="9">
        <f>($AK$3+(L12+AD12)*12*7.57%)*SUM(Fasering!$D$5:$D$8)</f>
        <v>1054.218086882008</v>
      </c>
      <c r="AS12" s="9">
        <f>($AK$3+(M12+AE12)*12*7.57%)*SUM(Fasering!$D$5:$D$9)</f>
        <v>1363.4830917478209</v>
      </c>
      <c r="AT12" s="9">
        <f>($AK$3+(N12+AF12)*12*7.57%)*SUM(Fasering!$D$5:$D$10)</f>
        <v>1683.6545247509393</v>
      </c>
      <c r="AU12" s="86">
        <f>($AK$3+(O12+AG12)*12*7.57%)*SUM(Fasering!$D$5:$D$11)</f>
        <v>2016.1751275840002</v>
      </c>
    </row>
    <row r="13" spans="1:47" x14ac:dyDescent="0.3">
      <c r="A13" s="32">
        <f t="shared" si="7"/>
        <v>3</v>
      </c>
      <c r="B13" s="125">
        <v>19134.62</v>
      </c>
      <c r="C13" s="126"/>
      <c r="D13" s="125">
        <f t="shared" si="0"/>
        <v>25248.131089999995</v>
      </c>
      <c r="E13" s="127">
        <f t="shared" si="1"/>
        <v>625.88482098369093</v>
      </c>
      <c r="F13" s="130">
        <f t="shared" si="2"/>
        <v>2104.0109241666664</v>
      </c>
      <c r="G13" s="131">
        <f t="shared" si="8"/>
        <v>52.157068415307585</v>
      </c>
      <c r="H13" s="63">
        <f>'L4'!$H$10</f>
        <v>1674.41</v>
      </c>
      <c r="I13" s="63">
        <f>GEW!$E$12+($F13-GEW!$E$12)*SUM(Fasering!$D$5)</f>
        <v>1786.2247433333332</v>
      </c>
      <c r="J13" s="63">
        <f>GEW!$E$12+($F13-GEW!$E$12)*SUM(Fasering!$D$5:$D$6)</f>
        <v>1868.3927116840712</v>
      </c>
      <c r="K13" s="63">
        <f>GEW!$E$12+($F13-GEW!$E$12)*SUM(Fasering!$D$5:$D$7)</f>
        <v>1915.5375506125135</v>
      </c>
      <c r="L13" s="63">
        <f>GEW!$E$12+($F13-GEW!$E$12)*SUM(Fasering!$D$5:$D$8)</f>
        <v>1962.6823895409559</v>
      </c>
      <c r="M13" s="63">
        <f>GEW!$E$12+($F13-GEW!$E$12)*SUM(Fasering!$D$5:$D$9)</f>
        <v>2009.8272284693983</v>
      </c>
      <c r="N13" s="63">
        <f>GEW!$E$12+($F13-GEW!$E$12)*SUM(Fasering!$D$5:$D$10)</f>
        <v>2056.8660852382241</v>
      </c>
      <c r="O13" s="76">
        <f>GEW!$E$12+($F13-GEW!$E$12)*SUM(Fasering!$D$5:$D$11)</f>
        <v>2104.0109241666664</v>
      </c>
      <c r="P13" s="130">
        <f t="shared" si="3"/>
        <v>100.39525708333332</v>
      </c>
      <c r="Q13" s="131">
        <f t="shared" si="4"/>
        <v>2.4887334148903024</v>
      </c>
      <c r="R13" s="45">
        <f>$P13*SUM(Fasering!$D$5)</f>
        <v>0</v>
      </c>
      <c r="S13" s="45">
        <f>$P13*SUM(Fasering!$D$5:$D$6)</f>
        <v>25.958568383796269</v>
      </c>
      <c r="T13" s="45">
        <f>$P13*SUM(Fasering!$D$5:$D$7)</f>
        <v>40.852602516940827</v>
      </c>
      <c r="U13" s="45">
        <f>$P13*SUM(Fasering!$D$5:$D$8)</f>
        <v>55.746636650085385</v>
      </c>
      <c r="V13" s="45">
        <f>$P13*SUM(Fasering!$D$5:$D$9)</f>
        <v>70.64067078322995</v>
      </c>
      <c r="W13" s="45">
        <f>$P13*SUM(Fasering!$D$5:$D$10)</f>
        <v>85.501222950188776</v>
      </c>
      <c r="X13" s="75">
        <f>$P13*SUM(Fasering!$D$5:$D$11)</f>
        <v>100.39525708333332</v>
      </c>
      <c r="Y13" s="130">
        <f t="shared" si="5"/>
        <v>50.197078749999989</v>
      </c>
      <c r="Z13" s="131">
        <f t="shared" si="6"/>
        <v>1.2443530784657371</v>
      </c>
      <c r="AA13" s="74">
        <f>$Y13*SUM(Fasering!$D$5)</f>
        <v>0</v>
      </c>
      <c r="AB13" s="45">
        <f>$Y13*SUM(Fasering!$D$5:$D$6)</f>
        <v>12.979142035734679</v>
      </c>
      <c r="AC13" s="45">
        <f>$Y13*SUM(Fasering!$D$5:$D$7)</f>
        <v>20.426077538535051</v>
      </c>
      <c r="AD13" s="45">
        <f>$Y13*SUM(Fasering!$D$5:$D$8)</f>
        <v>27.873013041335419</v>
      </c>
      <c r="AE13" s="45">
        <f>$Y13*SUM(Fasering!$D$5:$D$9)</f>
        <v>35.319948544135791</v>
      </c>
      <c r="AF13" s="45">
        <f>$Y13*SUM(Fasering!$D$5:$D$10)</f>
        <v>42.750143247199624</v>
      </c>
      <c r="AG13" s="75">
        <f>$Y13*SUM(Fasering!$D$5:$D$11)</f>
        <v>50.197078749999989</v>
      </c>
      <c r="AH13" s="5">
        <f>($AK$3+(I13+R13)*12*7.57%)*SUM(Fasering!$D$5)</f>
        <v>0</v>
      </c>
      <c r="AI13" s="9">
        <f>($AK$3+(J13+S13)*12*7.57%)*SUM(Fasering!$D$5:$D$6)</f>
        <v>478.32698195054127</v>
      </c>
      <c r="AJ13" s="9">
        <f>($AK$3+(K13+T13)*12*7.57%)*SUM(Fasering!$D$5:$D$7)</f>
        <v>775.70501459902312</v>
      </c>
      <c r="AK13" s="9">
        <f>($AK$3+(L13+U13)*12*7.57%)*SUM(Fasering!$D$5:$D$8)</f>
        <v>1089.8043523057536</v>
      </c>
      <c r="AL13" s="9">
        <f>($AK$3+(M13+V13)*12*7.57%)*SUM(Fasering!$D$5:$D$9)</f>
        <v>1420.6249950707333</v>
      </c>
      <c r="AM13" s="9">
        <f>($AK$3+(N13+W13)*12*7.57%)*SUM(Fasering!$D$5:$D$10)</f>
        <v>1767.3669118590196</v>
      </c>
      <c r="AN13" s="86">
        <f>($AK$3+(O13+X13)*12*7.57%)*SUM(Fasering!$D$5:$D$11)</f>
        <v>2131.5925750474998</v>
      </c>
      <c r="AO13" s="5">
        <f>($AK$3+(I13+AA13)*12*7.57%)*SUM(Fasering!$D$5)</f>
        <v>0</v>
      </c>
      <c r="AP13" s="9">
        <f>($AK$3+(J13+AB13)*12*7.57%)*SUM(Fasering!$D$5:$D$6)</f>
        <v>475.27838391684355</v>
      </c>
      <c r="AQ13" s="9">
        <f>($AK$3+(K13+AC13)*12*7.57%)*SUM(Fasering!$D$5:$D$7)</f>
        <v>768.15447225746902</v>
      </c>
      <c r="AR13" s="9">
        <f>($AK$3+(L13+AD13)*12*7.57%)*SUM(Fasering!$D$5:$D$8)</f>
        <v>1075.7446530515426</v>
      </c>
      <c r="AS13" s="9">
        <f>($AK$3+(M13+AE13)*12*7.57%)*SUM(Fasering!$D$5:$D$9)</f>
        <v>1398.0489262990641</v>
      </c>
      <c r="AT13" s="9">
        <f>($AK$3+(N13+AF13)*12*7.57%)*SUM(Fasering!$D$5:$D$10)</f>
        <v>1734.2931691502283</v>
      </c>
      <c r="AU13" s="86">
        <f>($AK$3+(O13+AG13)*12*7.57%)*SUM(Fasering!$D$5:$D$11)</f>
        <v>2085.9925498494999</v>
      </c>
    </row>
    <row r="14" spans="1:47" x14ac:dyDescent="0.3">
      <c r="A14" s="32">
        <f t="shared" si="7"/>
        <v>4</v>
      </c>
      <c r="B14" s="125">
        <v>19833.580000000002</v>
      </c>
      <c r="C14" s="126"/>
      <c r="D14" s="125">
        <f t="shared" si="0"/>
        <v>26170.408810000001</v>
      </c>
      <c r="E14" s="127">
        <f t="shared" si="1"/>
        <v>648.74748846675379</v>
      </c>
      <c r="F14" s="130">
        <f t="shared" si="2"/>
        <v>2180.8674008333332</v>
      </c>
      <c r="G14" s="131">
        <f t="shared" si="8"/>
        <v>54.062290705562809</v>
      </c>
      <c r="H14" s="63">
        <f>'L4'!$H$10</f>
        <v>1674.41</v>
      </c>
      <c r="I14" s="63">
        <f>GEW!$E$12+($F14-GEW!$E$12)*SUM(Fasering!$D$5)</f>
        <v>1786.2247433333332</v>
      </c>
      <c r="J14" s="63">
        <f>GEW!$E$12+($F14-GEW!$E$12)*SUM(Fasering!$D$5:$D$6)</f>
        <v>1888.2650060857209</v>
      </c>
      <c r="K14" s="63">
        <f>GEW!$E$12+($F14-GEW!$E$12)*SUM(Fasering!$D$5:$D$7)</f>
        <v>1946.8118078168125</v>
      </c>
      <c r="L14" s="63">
        <f>GEW!$E$12+($F14-GEW!$E$12)*SUM(Fasering!$D$5:$D$8)</f>
        <v>2005.3586095479038</v>
      </c>
      <c r="M14" s="63">
        <f>GEW!$E$12+($F14-GEW!$E$12)*SUM(Fasering!$D$5:$D$9)</f>
        <v>2063.9054112789954</v>
      </c>
      <c r="N14" s="63">
        <f>GEW!$E$12+($F14-GEW!$E$12)*SUM(Fasering!$D$5:$D$10)</f>
        <v>2122.3205991022419</v>
      </c>
      <c r="O14" s="76">
        <f>GEW!$E$12+($F14-GEW!$E$12)*SUM(Fasering!$D$5:$D$11)</f>
        <v>2180.8674008333332</v>
      </c>
      <c r="P14" s="130">
        <f t="shared" si="3"/>
        <v>100.39525708333332</v>
      </c>
      <c r="Q14" s="131">
        <f t="shared" si="4"/>
        <v>2.4887334148903024</v>
      </c>
      <c r="R14" s="45">
        <f>$P14*SUM(Fasering!$D$5)</f>
        <v>0</v>
      </c>
      <c r="S14" s="45">
        <f>$P14*SUM(Fasering!$D$5:$D$6)</f>
        <v>25.958568383796269</v>
      </c>
      <c r="T14" s="45">
        <f>$P14*SUM(Fasering!$D$5:$D$7)</f>
        <v>40.852602516940827</v>
      </c>
      <c r="U14" s="45">
        <f>$P14*SUM(Fasering!$D$5:$D$8)</f>
        <v>55.746636650085385</v>
      </c>
      <c r="V14" s="45">
        <f>$P14*SUM(Fasering!$D$5:$D$9)</f>
        <v>70.64067078322995</v>
      </c>
      <c r="W14" s="45">
        <f>$P14*SUM(Fasering!$D$5:$D$10)</f>
        <v>85.501222950188776</v>
      </c>
      <c r="X14" s="75">
        <f>$P14*SUM(Fasering!$D$5:$D$11)</f>
        <v>100.39525708333332</v>
      </c>
      <c r="Y14" s="130">
        <f t="shared" si="5"/>
        <v>50.197078749999989</v>
      </c>
      <c r="Z14" s="131">
        <f t="shared" si="6"/>
        <v>1.2443530784657371</v>
      </c>
      <c r="AA14" s="74">
        <f>$Y14*SUM(Fasering!$D$5)</f>
        <v>0</v>
      </c>
      <c r="AB14" s="45">
        <f>$Y14*SUM(Fasering!$D$5:$D$6)</f>
        <v>12.979142035734679</v>
      </c>
      <c r="AC14" s="45">
        <f>$Y14*SUM(Fasering!$D$5:$D$7)</f>
        <v>20.426077538535051</v>
      </c>
      <c r="AD14" s="45">
        <f>$Y14*SUM(Fasering!$D$5:$D$8)</f>
        <v>27.873013041335419</v>
      </c>
      <c r="AE14" s="45">
        <f>$Y14*SUM(Fasering!$D$5:$D$9)</f>
        <v>35.319948544135791</v>
      </c>
      <c r="AF14" s="45">
        <f>$Y14*SUM(Fasering!$D$5:$D$10)</f>
        <v>42.750143247199624</v>
      </c>
      <c r="AG14" s="75">
        <f>$Y14*SUM(Fasering!$D$5:$D$11)</f>
        <v>50.197078749999989</v>
      </c>
      <c r="AH14" s="5">
        <f>($AK$3+(I14+R14)*12*7.57%)*SUM(Fasering!$D$5)</f>
        <v>0</v>
      </c>
      <c r="AI14" s="9">
        <f>($AK$3+(J14+S14)*12*7.57%)*SUM(Fasering!$D$5:$D$6)</f>
        <v>482.99457172017532</v>
      </c>
      <c r="AJ14" s="9">
        <f>($AK$3+(K14+T14)*12*7.57%)*SUM(Fasering!$D$5:$D$7)</f>
        <v>787.26535604091555</v>
      </c>
      <c r="AK14" s="9">
        <f>($AK$3+(L14+U14)*12*7.57%)*SUM(Fasering!$D$5:$D$8)</f>
        <v>1111.3306104997507</v>
      </c>
      <c r="AL14" s="9">
        <f>($AK$3+(M14+V14)*12*7.57%)*SUM(Fasering!$D$5:$D$9)</f>
        <v>1455.1903350966813</v>
      </c>
      <c r="AM14" s="9">
        <f>($AK$3+(N14+W14)*12*7.57%)*SUM(Fasering!$D$5:$D$10)</f>
        <v>1818.0048317830901</v>
      </c>
      <c r="AN14" s="86">
        <f>($AK$3+(O14+X14)*12*7.57%)*SUM(Fasering!$D$5:$D$11)</f>
        <v>2201.4089984515003</v>
      </c>
      <c r="AO14" s="5">
        <f>($AK$3+(I14+AA14)*12*7.57%)*SUM(Fasering!$D$5)</f>
        <v>0</v>
      </c>
      <c r="AP14" s="9">
        <f>($AK$3+(J14+AB14)*12*7.57%)*SUM(Fasering!$D$5:$D$6)</f>
        <v>479.9459736864776</v>
      </c>
      <c r="AQ14" s="9">
        <f>($AK$3+(K14+AC14)*12*7.57%)*SUM(Fasering!$D$5:$D$7)</f>
        <v>779.71481369936134</v>
      </c>
      <c r="AR14" s="9">
        <f>($AK$3+(L14+AD14)*12*7.57%)*SUM(Fasering!$D$5:$D$8)</f>
        <v>1097.2709112455395</v>
      </c>
      <c r="AS14" s="9">
        <f>($AK$3+(M14+AE14)*12*7.57%)*SUM(Fasering!$D$5:$D$9)</f>
        <v>1432.6142663250123</v>
      </c>
      <c r="AT14" s="9">
        <f>($AK$3+(N14+AF14)*12*7.57%)*SUM(Fasering!$D$5:$D$10)</f>
        <v>1784.9310890742988</v>
      </c>
      <c r="AU14" s="86">
        <f>($AK$3+(O14+AG14)*12*7.57%)*SUM(Fasering!$D$5:$D$11)</f>
        <v>2155.8089732535</v>
      </c>
    </row>
    <row r="15" spans="1:47" x14ac:dyDescent="0.3">
      <c r="A15" s="32">
        <f t="shared" si="7"/>
        <v>5</v>
      </c>
      <c r="B15" s="125">
        <v>19833.580000000002</v>
      </c>
      <c r="C15" s="126"/>
      <c r="D15" s="125">
        <f t="shared" si="0"/>
        <v>26170.408810000001</v>
      </c>
      <c r="E15" s="127">
        <f t="shared" si="1"/>
        <v>648.74748846675379</v>
      </c>
      <c r="F15" s="130">
        <f t="shared" si="2"/>
        <v>2180.8674008333332</v>
      </c>
      <c r="G15" s="131">
        <f t="shared" si="8"/>
        <v>54.062290705562809</v>
      </c>
      <c r="H15" s="63">
        <f>'L4'!$H$10</f>
        <v>1674.41</v>
      </c>
      <c r="I15" s="63">
        <f>GEW!$E$12+($F15-GEW!$E$12)*SUM(Fasering!$D$5)</f>
        <v>1786.2247433333332</v>
      </c>
      <c r="J15" s="63">
        <f>GEW!$E$12+($F15-GEW!$E$12)*SUM(Fasering!$D$5:$D$6)</f>
        <v>1888.2650060857209</v>
      </c>
      <c r="K15" s="63">
        <f>GEW!$E$12+($F15-GEW!$E$12)*SUM(Fasering!$D$5:$D$7)</f>
        <v>1946.8118078168125</v>
      </c>
      <c r="L15" s="63">
        <f>GEW!$E$12+($F15-GEW!$E$12)*SUM(Fasering!$D$5:$D$8)</f>
        <v>2005.3586095479038</v>
      </c>
      <c r="M15" s="63">
        <f>GEW!$E$12+($F15-GEW!$E$12)*SUM(Fasering!$D$5:$D$9)</f>
        <v>2063.9054112789954</v>
      </c>
      <c r="N15" s="63">
        <f>GEW!$E$12+($F15-GEW!$E$12)*SUM(Fasering!$D$5:$D$10)</f>
        <v>2122.3205991022419</v>
      </c>
      <c r="O15" s="76">
        <f>GEW!$E$12+($F15-GEW!$E$12)*SUM(Fasering!$D$5:$D$11)</f>
        <v>2180.8674008333332</v>
      </c>
      <c r="P15" s="130">
        <f t="shared" si="3"/>
        <v>100.39525708333332</v>
      </c>
      <c r="Q15" s="131">
        <f t="shared" si="4"/>
        <v>2.4887334148903024</v>
      </c>
      <c r="R15" s="45">
        <f>$P15*SUM(Fasering!$D$5)</f>
        <v>0</v>
      </c>
      <c r="S15" s="45">
        <f>$P15*SUM(Fasering!$D$5:$D$6)</f>
        <v>25.958568383796269</v>
      </c>
      <c r="T15" s="45">
        <f>$P15*SUM(Fasering!$D$5:$D$7)</f>
        <v>40.852602516940827</v>
      </c>
      <c r="U15" s="45">
        <f>$P15*SUM(Fasering!$D$5:$D$8)</f>
        <v>55.746636650085385</v>
      </c>
      <c r="V15" s="45">
        <f>$P15*SUM(Fasering!$D$5:$D$9)</f>
        <v>70.64067078322995</v>
      </c>
      <c r="W15" s="45">
        <f>$P15*SUM(Fasering!$D$5:$D$10)</f>
        <v>85.501222950188776</v>
      </c>
      <c r="X15" s="75">
        <f>$P15*SUM(Fasering!$D$5:$D$11)</f>
        <v>100.39525708333332</v>
      </c>
      <c r="Y15" s="130">
        <f t="shared" si="5"/>
        <v>50.197078749999989</v>
      </c>
      <c r="Z15" s="131">
        <f t="shared" si="6"/>
        <v>1.2443530784657371</v>
      </c>
      <c r="AA15" s="74">
        <f>$Y15*SUM(Fasering!$D$5)</f>
        <v>0</v>
      </c>
      <c r="AB15" s="45">
        <f>$Y15*SUM(Fasering!$D$5:$D$6)</f>
        <v>12.979142035734679</v>
      </c>
      <c r="AC15" s="45">
        <f>$Y15*SUM(Fasering!$D$5:$D$7)</f>
        <v>20.426077538535051</v>
      </c>
      <c r="AD15" s="45">
        <f>$Y15*SUM(Fasering!$D$5:$D$8)</f>
        <v>27.873013041335419</v>
      </c>
      <c r="AE15" s="45">
        <f>$Y15*SUM(Fasering!$D$5:$D$9)</f>
        <v>35.319948544135791</v>
      </c>
      <c r="AF15" s="45">
        <f>$Y15*SUM(Fasering!$D$5:$D$10)</f>
        <v>42.750143247199624</v>
      </c>
      <c r="AG15" s="75">
        <f>$Y15*SUM(Fasering!$D$5:$D$11)</f>
        <v>50.197078749999989</v>
      </c>
      <c r="AH15" s="5">
        <f>($AK$3+(I15+R15)*12*7.57%)*SUM(Fasering!$D$5)</f>
        <v>0</v>
      </c>
      <c r="AI15" s="9">
        <f>($AK$3+(J15+S15)*12*7.57%)*SUM(Fasering!$D$5:$D$6)</f>
        <v>482.99457172017532</v>
      </c>
      <c r="AJ15" s="9">
        <f>($AK$3+(K15+T15)*12*7.57%)*SUM(Fasering!$D$5:$D$7)</f>
        <v>787.26535604091555</v>
      </c>
      <c r="AK15" s="9">
        <f>($AK$3+(L15+U15)*12*7.57%)*SUM(Fasering!$D$5:$D$8)</f>
        <v>1111.3306104997507</v>
      </c>
      <c r="AL15" s="9">
        <f>($AK$3+(M15+V15)*12*7.57%)*SUM(Fasering!$D$5:$D$9)</f>
        <v>1455.1903350966813</v>
      </c>
      <c r="AM15" s="9">
        <f>($AK$3+(N15+W15)*12*7.57%)*SUM(Fasering!$D$5:$D$10)</f>
        <v>1818.0048317830901</v>
      </c>
      <c r="AN15" s="86">
        <f>($AK$3+(O15+X15)*12*7.57%)*SUM(Fasering!$D$5:$D$11)</f>
        <v>2201.4089984515003</v>
      </c>
      <c r="AO15" s="5">
        <f>($AK$3+(I15+AA15)*12*7.57%)*SUM(Fasering!$D$5)</f>
        <v>0</v>
      </c>
      <c r="AP15" s="9">
        <f>($AK$3+(J15+AB15)*12*7.57%)*SUM(Fasering!$D$5:$D$6)</f>
        <v>479.9459736864776</v>
      </c>
      <c r="AQ15" s="9">
        <f>($AK$3+(K15+AC15)*12*7.57%)*SUM(Fasering!$D$5:$D$7)</f>
        <v>779.71481369936134</v>
      </c>
      <c r="AR15" s="9">
        <f>($AK$3+(L15+AD15)*12*7.57%)*SUM(Fasering!$D$5:$D$8)</f>
        <v>1097.2709112455395</v>
      </c>
      <c r="AS15" s="9">
        <f>($AK$3+(M15+AE15)*12*7.57%)*SUM(Fasering!$D$5:$D$9)</f>
        <v>1432.6142663250123</v>
      </c>
      <c r="AT15" s="9">
        <f>($AK$3+(N15+AF15)*12*7.57%)*SUM(Fasering!$D$5:$D$10)</f>
        <v>1784.9310890742988</v>
      </c>
      <c r="AU15" s="86">
        <f>($AK$3+(O15+AG15)*12*7.57%)*SUM(Fasering!$D$5:$D$11)</f>
        <v>2155.8089732535</v>
      </c>
    </row>
    <row r="16" spans="1:47" x14ac:dyDescent="0.3">
      <c r="A16" s="32">
        <f t="shared" si="7"/>
        <v>6</v>
      </c>
      <c r="B16" s="125">
        <v>20829.810000000001</v>
      </c>
      <c r="C16" s="126"/>
      <c r="D16" s="125">
        <f t="shared" si="0"/>
        <v>27484.934294999999</v>
      </c>
      <c r="E16" s="127">
        <f t="shared" si="1"/>
        <v>681.33372405484397</v>
      </c>
      <c r="F16" s="125">
        <f t="shared" si="2"/>
        <v>2290.4111912499998</v>
      </c>
      <c r="G16" s="127">
        <f t="shared" si="8"/>
        <v>56.777810337903659</v>
      </c>
      <c r="H16" s="63">
        <f>'L4'!$H$10</f>
        <v>1674.41</v>
      </c>
      <c r="I16" s="63">
        <f>GEW!$E$12+($F16-GEW!$E$12)*SUM(Fasering!$D$5)</f>
        <v>1786.2247433333332</v>
      </c>
      <c r="J16" s="63">
        <f>GEW!$E$12+($F16-GEW!$E$12)*SUM(Fasering!$D$5:$D$6)</f>
        <v>1916.5890530294023</v>
      </c>
      <c r="K16" s="63">
        <f>GEW!$E$12+($F16-GEW!$E$12)*SUM(Fasering!$D$5:$D$7)</f>
        <v>1991.3871100581975</v>
      </c>
      <c r="L16" s="63">
        <f>GEW!$E$12+($F16-GEW!$E$12)*SUM(Fasering!$D$5:$D$8)</f>
        <v>2066.1851670869928</v>
      </c>
      <c r="M16" s="63">
        <f>GEW!$E$12+($F16-GEW!$E$12)*SUM(Fasering!$D$5:$D$9)</f>
        <v>2140.9832241157883</v>
      </c>
      <c r="N16" s="63">
        <f>GEW!$E$12+($F16-GEW!$E$12)*SUM(Fasering!$D$5:$D$10)</f>
        <v>2215.6131342212043</v>
      </c>
      <c r="O16" s="76">
        <f>GEW!$E$12+($F16-GEW!$E$12)*SUM(Fasering!$D$5:$D$11)</f>
        <v>2290.4111912499998</v>
      </c>
      <c r="P16" s="130">
        <f t="shared" si="3"/>
        <v>50.197078749999989</v>
      </c>
      <c r="Q16" s="131">
        <f t="shared" si="4"/>
        <v>1.2443530784657371</v>
      </c>
      <c r="R16" s="45">
        <f>$P16*SUM(Fasering!$D$5)</f>
        <v>0</v>
      </c>
      <c r="S16" s="45">
        <f>$P16*SUM(Fasering!$D$5:$D$6)</f>
        <v>12.979142035734679</v>
      </c>
      <c r="T16" s="45">
        <f>$P16*SUM(Fasering!$D$5:$D$7)</f>
        <v>20.426077538535051</v>
      </c>
      <c r="U16" s="45">
        <f>$P16*SUM(Fasering!$D$5:$D$8)</f>
        <v>27.873013041335419</v>
      </c>
      <c r="V16" s="45">
        <f>$P16*SUM(Fasering!$D$5:$D$9)</f>
        <v>35.319948544135791</v>
      </c>
      <c r="W16" s="45">
        <f>$P16*SUM(Fasering!$D$5:$D$10)</f>
        <v>42.750143247199624</v>
      </c>
      <c r="X16" s="75">
        <f>$P16*SUM(Fasering!$D$5:$D$11)</f>
        <v>50.197078749999989</v>
      </c>
      <c r="Y16" s="130">
        <f t="shared" si="5"/>
        <v>25.099089166666662</v>
      </c>
      <c r="Z16" s="131">
        <f t="shared" si="6"/>
        <v>0.62219016821228268</v>
      </c>
      <c r="AA16" s="74">
        <f>$Y16*SUM(Fasering!$D$5)</f>
        <v>0</v>
      </c>
      <c r="AB16" s="45">
        <f>$Y16*SUM(Fasering!$D$5:$D$6)</f>
        <v>6.4897131740307943</v>
      </c>
      <c r="AC16" s="45">
        <f>$Y16*SUM(Fasering!$D$5:$D$7)</f>
        <v>10.213262489202888</v>
      </c>
      <c r="AD16" s="45">
        <f>$Y16*SUM(Fasering!$D$5:$D$8)</f>
        <v>13.936811804374981</v>
      </c>
      <c r="AE16" s="45">
        <f>$Y16*SUM(Fasering!$D$5:$D$9)</f>
        <v>17.660361119547076</v>
      </c>
      <c r="AF16" s="45">
        <f>$Y16*SUM(Fasering!$D$5:$D$10)</f>
        <v>21.375539851494572</v>
      </c>
      <c r="AG16" s="75">
        <f>$Y16*SUM(Fasering!$D$5:$D$11)</f>
        <v>25.099089166666662</v>
      </c>
      <c r="AH16" s="5">
        <f>($AK$3+(I16+R16)*12*7.57%)*SUM(Fasering!$D$5)</f>
        <v>0</v>
      </c>
      <c r="AI16" s="9">
        <f>($AK$3+(J16+S16)*12*7.57%)*SUM(Fasering!$D$5:$D$6)</f>
        <v>486.59870482445774</v>
      </c>
      <c r="AJ16" s="9">
        <f>($AK$3+(K16+T16)*12*7.57%)*SUM(Fasering!$D$5:$D$7)</f>
        <v>796.19180659545873</v>
      </c>
      <c r="AK16" s="9">
        <f>($AK$3+(L16+U16)*12*7.57%)*SUM(Fasering!$D$5:$D$8)</f>
        <v>1127.9523582533875</v>
      </c>
      <c r="AL16" s="9">
        <f>($AK$3+(M16+V16)*12*7.57%)*SUM(Fasering!$D$5:$D$9)</f>
        <v>1481.8803597982442</v>
      </c>
      <c r="AM16" s="9">
        <f>($AK$3+(N16+W16)*12*7.57%)*SUM(Fasering!$D$5:$D$10)</f>
        <v>1857.105483840747</v>
      </c>
      <c r="AN16" s="86">
        <f>($AK$3+(O16+X16)*12*7.57%)*SUM(Fasering!$D$5:$D$11)</f>
        <v>2255.3185524679998</v>
      </c>
      <c r="AO16" s="5">
        <f>($AK$3+(I16+AA16)*12*7.57%)*SUM(Fasering!$D$5)</f>
        <v>0</v>
      </c>
      <c r="AP16" s="9">
        <f>($AK$3+(J16+AB16)*12*7.57%)*SUM(Fasering!$D$5:$D$6)</f>
        <v>485.07447258667736</v>
      </c>
      <c r="AQ16" s="9">
        <f>($AK$3+(K16+AC16)*12*7.57%)*SUM(Fasering!$D$5:$D$7)</f>
        <v>792.41670081814402</v>
      </c>
      <c r="AR16" s="9">
        <f>($AK$3+(L16+AD16)*12*7.57%)*SUM(Fasering!$D$5:$D$8)</f>
        <v>1120.9228166018197</v>
      </c>
      <c r="AS16" s="9">
        <f>($AK$3+(M16+AE16)*12*7.57%)*SUM(Fasering!$D$5:$D$9)</f>
        <v>1470.5928199377047</v>
      </c>
      <c r="AT16" s="9">
        <f>($AK$3+(N16+AF16)*12*7.57%)*SUM(Fasering!$D$5:$D$10)</f>
        <v>1840.5693369615706</v>
      </c>
      <c r="AU16" s="86">
        <f>($AK$3+(O16+AG16)*12*7.57%)*SUM(Fasering!$D$5:$D$11)</f>
        <v>2232.5195387304998</v>
      </c>
    </row>
    <row r="17" spans="1:47" x14ac:dyDescent="0.3">
      <c r="A17" s="32">
        <f t="shared" si="7"/>
        <v>7</v>
      </c>
      <c r="B17" s="125">
        <v>20829.810000000001</v>
      </c>
      <c r="C17" s="126"/>
      <c r="D17" s="125">
        <f t="shared" si="0"/>
        <v>27484.934294999999</v>
      </c>
      <c r="E17" s="127">
        <f t="shared" si="1"/>
        <v>681.33372405484397</v>
      </c>
      <c r="F17" s="125">
        <f t="shared" si="2"/>
        <v>2290.4111912499998</v>
      </c>
      <c r="G17" s="127">
        <f t="shared" si="8"/>
        <v>56.777810337903659</v>
      </c>
      <c r="H17" s="63">
        <f>'L4'!$H$10</f>
        <v>1674.41</v>
      </c>
      <c r="I17" s="63">
        <f>GEW!$E$12+($F17-GEW!$E$12)*SUM(Fasering!$D$5)</f>
        <v>1786.2247433333332</v>
      </c>
      <c r="J17" s="63">
        <f>GEW!$E$12+($F17-GEW!$E$12)*SUM(Fasering!$D$5:$D$6)</f>
        <v>1916.5890530294023</v>
      </c>
      <c r="K17" s="63">
        <f>GEW!$E$12+($F17-GEW!$E$12)*SUM(Fasering!$D$5:$D$7)</f>
        <v>1991.3871100581975</v>
      </c>
      <c r="L17" s="63">
        <f>GEW!$E$12+($F17-GEW!$E$12)*SUM(Fasering!$D$5:$D$8)</f>
        <v>2066.1851670869928</v>
      </c>
      <c r="M17" s="63">
        <f>GEW!$E$12+($F17-GEW!$E$12)*SUM(Fasering!$D$5:$D$9)</f>
        <v>2140.9832241157883</v>
      </c>
      <c r="N17" s="63">
        <f>GEW!$E$12+($F17-GEW!$E$12)*SUM(Fasering!$D$5:$D$10)</f>
        <v>2215.6131342212043</v>
      </c>
      <c r="O17" s="76">
        <f>GEW!$E$12+($F17-GEW!$E$12)*SUM(Fasering!$D$5:$D$11)</f>
        <v>2290.4111912499998</v>
      </c>
      <c r="P17" s="130">
        <f t="shared" si="3"/>
        <v>50.197078749999989</v>
      </c>
      <c r="Q17" s="131">
        <f t="shared" si="4"/>
        <v>1.2443530784657371</v>
      </c>
      <c r="R17" s="45">
        <f>$P17*SUM(Fasering!$D$5)</f>
        <v>0</v>
      </c>
      <c r="S17" s="45">
        <f>$P17*SUM(Fasering!$D$5:$D$6)</f>
        <v>12.979142035734679</v>
      </c>
      <c r="T17" s="45">
        <f>$P17*SUM(Fasering!$D$5:$D$7)</f>
        <v>20.426077538535051</v>
      </c>
      <c r="U17" s="45">
        <f>$P17*SUM(Fasering!$D$5:$D$8)</f>
        <v>27.873013041335419</v>
      </c>
      <c r="V17" s="45">
        <f>$P17*SUM(Fasering!$D$5:$D$9)</f>
        <v>35.319948544135791</v>
      </c>
      <c r="W17" s="45">
        <f>$P17*SUM(Fasering!$D$5:$D$10)</f>
        <v>42.750143247199624</v>
      </c>
      <c r="X17" s="75">
        <f>$P17*SUM(Fasering!$D$5:$D$11)</f>
        <v>50.197078749999989</v>
      </c>
      <c r="Y17" s="130">
        <f t="shared" si="5"/>
        <v>25.099089166666662</v>
      </c>
      <c r="Z17" s="131">
        <f t="shared" si="6"/>
        <v>0.62219016821228268</v>
      </c>
      <c r="AA17" s="74">
        <f>$Y17*SUM(Fasering!$D$5)</f>
        <v>0</v>
      </c>
      <c r="AB17" s="45">
        <f>$Y17*SUM(Fasering!$D$5:$D$6)</f>
        <v>6.4897131740307943</v>
      </c>
      <c r="AC17" s="45">
        <f>$Y17*SUM(Fasering!$D$5:$D$7)</f>
        <v>10.213262489202888</v>
      </c>
      <c r="AD17" s="45">
        <f>$Y17*SUM(Fasering!$D$5:$D$8)</f>
        <v>13.936811804374981</v>
      </c>
      <c r="AE17" s="45">
        <f>$Y17*SUM(Fasering!$D$5:$D$9)</f>
        <v>17.660361119547076</v>
      </c>
      <c r="AF17" s="45">
        <f>$Y17*SUM(Fasering!$D$5:$D$10)</f>
        <v>21.375539851494572</v>
      </c>
      <c r="AG17" s="75">
        <f>$Y17*SUM(Fasering!$D$5:$D$11)</f>
        <v>25.099089166666662</v>
      </c>
      <c r="AH17" s="5">
        <f>($AK$3+(I17+R17)*12*7.57%)*SUM(Fasering!$D$5)</f>
        <v>0</v>
      </c>
      <c r="AI17" s="9">
        <f>($AK$3+(J17+S17)*12*7.57%)*SUM(Fasering!$D$5:$D$6)</f>
        <v>486.59870482445774</v>
      </c>
      <c r="AJ17" s="9">
        <f>($AK$3+(K17+T17)*12*7.57%)*SUM(Fasering!$D$5:$D$7)</f>
        <v>796.19180659545873</v>
      </c>
      <c r="AK17" s="9">
        <f>($AK$3+(L17+U17)*12*7.57%)*SUM(Fasering!$D$5:$D$8)</f>
        <v>1127.9523582533875</v>
      </c>
      <c r="AL17" s="9">
        <f>($AK$3+(M17+V17)*12*7.57%)*SUM(Fasering!$D$5:$D$9)</f>
        <v>1481.8803597982442</v>
      </c>
      <c r="AM17" s="9">
        <f>($AK$3+(N17+W17)*12*7.57%)*SUM(Fasering!$D$5:$D$10)</f>
        <v>1857.105483840747</v>
      </c>
      <c r="AN17" s="86">
        <f>($AK$3+(O17+X17)*12*7.57%)*SUM(Fasering!$D$5:$D$11)</f>
        <v>2255.3185524679998</v>
      </c>
      <c r="AO17" s="5">
        <f>($AK$3+(I17+AA17)*12*7.57%)*SUM(Fasering!$D$5)</f>
        <v>0</v>
      </c>
      <c r="AP17" s="9">
        <f>($AK$3+(J17+AB17)*12*7.57%)*SUM(Fasering!$D$5:$D$6)</f>
        <v>485.07447258667736</v>
      </c>
      <c r="AQ17" s="9">
        <f>($AK$3+(K17+AC17)*12*7.57%)*SUM(Fasering!$D$5:$D$7)</f>
        <v>792.41670081814402</v>
      </c>
      <c r="AR17" s="9">
        <f>($AK$3+(L17+AD17)*12*7.57%)*SUM(Fasering!$D$5:$D$8)</f>
        <v>1120.9228166018197</v>
      </c>
      <c r="AS17" s="9">
        <f>($AK$3+(M17+AE17)*12*7.57%)*SUM(Fasering!$D$5:$D$9)</f>
        <v>1470.5928199377047</v>
      </c>
      <c r="AT17" s="9">
        <f>($AK$3+(N17+AF17)*12*7.57%)*SUM(Fasering!$D$5:$D$10)</f>
        <v>1840.5693369615706</v>
      </c>
      <c r="AU17" s="86">
        <f>($AK$3+(O17+AG17)*12*7.57%)*SUM(Fasering!$D$5:$D$11)</f>
        <v>2232.5195387304998</v>
      </c>
    </row>
    <row r="18" spans="1:47" x14ac:dyDescent="0.3">
      <c r="A18" s="32">
        <f t="shared" si="7"/>
        <v>8</v>
      </c>
      <c r="B18" s="125">
        <v>21826.03</v>
      </c>
      <c r="C18" s="126"/>
      <c r="D18" s="125">
        <f t="shared" si="0"/>
        <v>28799.446584999998</v>
      </c>
      <c r="E18" s="127">
        <f t="shared" si="1"/>
        <v>713.91963254742814</v>
      </c>
      <c r="F18" s="125">
        <f t="shared" si="2"/>
        <v>2399.9538820833332</v>
      </c>
      <c r="G18" s="127">
        <f t="shared" si="8"/>
        <v>59.493302712285683</v>
      </c>
      <c r="H18" s="63">
        <f>'L4'!$H$10</f>
        <v>1674.41</v>
      </c>
      <c r="I18" s="63">
        <f>GEW!$E$12+($F18-GEW!$E$12)*SUM(Fasering!$D$5)</f>
        <v>1786.2247433333332</v>
      </c>
      <c r="J18" s="63">
        <f>GEW!$E$12+($F18-GEW!$E$12)*SUM(Fasering!$D$5:$D$6)</f>
        <v>1944.9128156607567</v>
      </c>
      <c r="K18" s="63">
        <f>GEW!$E$12+($F18-GEW!$E$12)*SUM(Fasering!$D$5:$D$7)</f>
        <v>2035.9619648597122</v>
      </c>
      <c r="L18" s="63">
        <f>GEW!$E$12+($F18-GEW!$E$12)*SUM(Fasering!$D$5:$D$8)</f>
        <v>2127.0111140586678</v>
      </c>
      <c r="M18" s="63">
        <f>GEW!$E$12+($F18-GEW!$E$12)*SUM(Fasering!$D$5:$D$9)</f>
        <v>2218.0602632576233</v>
      </c>
      <c r="N18" s="63">
        <f>GEW!$E$12+($F18-GEW!$E$12)*SUM(Fasering!$D$5:$D$10)</f>
        <v>2308.9047328843776</v>
      </c>
      <c r="O18" s="76">
        <f>GEW!$E$12+($F18-GEW!$E$12)*SUM(Fasering!$D$5:$D$11)</f>
        <v>2399.9538820833332</v>
      </c>
      <c r="P18" s="130">
        <f t="shared" si="3"/>
        <v>50.197078749999989</v>
      </c>
      <c r="Q18" s="131">
        <f t="shared" si="4"/>
        <v>1.2443530784657371</v>
      </c>
      <c r="R18" s="45">
        <f>$P18*SUM(Fasering!$D$5)</f>
        <v>0</v>
      </c>
      <c r="S18" s="45">
        <f>$P18*SUM(Fasering!$D$5:$D$6)</f>
        <v>12.979142035734679</v>
      </c>
      <c r="T18" s="45">
        <f>$P18*SUM(Fasering!$D$5:$D$7)</f>
        <v>20.426077538535051</v>
      </c>
      <c r="U18" s="45">
        <f>$P18*SUM(Fasering!$D$5:$D$8)</f>
        <v>27.873013041335419</v>
      </c>
      <c r="V18" s="45">
        <f>$P18*SUM(Fasering!$D$5:$D$9)</f>
        <v>35.319948544135791</v>
      </c>
      <c r="W18" s="45">
        <f>$P18*SUM(Fasering!$D$5:$D$10)</f>
        <v>42.750143247199624</v>
      </c>
      <c r="X18" s="75">
        <f>$P18*SUM(Fasering!$D$5:$D$11)</f>
        <v>50.197078749999989</v>
      </c>
      <c r="Y18" s="130">
        <f t="shared" si="5"/>
        <v>25.099089166666662</v>
      </c>
      <c r="Z18" s="131">
        <f t="shared" si="6"/>
        <v>0.62219016821228268</v>
      </c>
      <c r="AA18" s="74">
        <f>$Y18*SUM(Fasering!$D$5)</f>
        <v>0</v>
      </c>
      <c r="AB18" s="45">
        <f>$Y18*SUM(Fasering!$D$5:$D$6)</f>
        <v>6.4897131740307943</v>
      </c>
      <c r="AC18" s="45">
        <f>$Y18*SUM(Fasering!$D$5:$D$7)</f>
        <v>10.213262489202888</v>
      </c>
      <c r="AD18" s="45">
        <f>$Y18*SUM(Fasering!$D$5:$D$8)</f>
        <v>13.936811804374981</v>
      </c>
      <c r="AE18" s="45">
        <f>$Y18*SUM(Fasering!$D$5:$D$9)</f>
        <v>17.660361119547076</v>
      </c>
      <c r="AF18" s="45">
        <f>$Y18*SUM(Fasering!$D$5:$D$10)</f>
        <v>21.375539851494572</v>
      </c>
      <c r="AG18" s="75">
        <f>$Y18*SUM(Fasering!$D$5:$D$11)</f>
        <v>25.099089166666662</v>
      </c>
      <c r="AH18" s="5">
        <f>($AK$3+(I18+R18)*12*7.57%)*SUM(Fasering!$D$5)</f>
        <v>0</v>
      </c>
      <c r="AI18" s="9">
        <f>($AK$3+(J18+S18)*12*7.57%)*SUM(Fasering!$D$5:$D$6)</f>
        <v>493.25136918336938</v>
      </c>
      <c r="AJ18" s="9">
        <f>($AK$3+(K18+T18)*12*7.57%)*SUM(Fasering!$D$5:$D$7)</f>
        <v>812.66863409809412</v>
      </c>
      <c r="AK18" s="9">
        <f>($AK$3+(L18+U18)*12*7.57%)*SUM(Fasering!$D$5:$D$8)</f>
        <v>1158.633497285698</v>
      </c>
      <c r="AL18" s="9">
        <f>($AK$3+(M18+V18)*12*7.57%)*SUM(Fasering!$D$5:$D$9)</f>
        <v>1531.1459587461813</v>
      </c>
      <c r="AM18" s="9">
        <f>($AK$3+(N18+W18)*12*7.57%)*SUM(Fasering!$D$5:$D$10)</f>
        <v>1929.2791541319762</v>
      </c>
      <c r="AN18" s="86">
        <f>($AK$3+(O18+X18)*12*7.57%)*SUM(Fasering!$D$5:$D$11)</f>
        <v>2354.8271328210003</v>
      </c>
      <c r="AO18" s="5">
        <f>($AK$3+(I18+AA18)*12*7.57%)*SUM(Fasering!$D$5)</f>
        <v>0</v>
      </c>
      <c r="AP18" s="9">
        <f>($AK$3+(J18+AB18)*12*7.57%)*SUM(Fasering!$D$5:$D$6)</f>
        <v>491.72713694558905</v>
      </c>
      <c r="AQ18" s="9">
        <f>($AK$3+(K18+AC18)*12*7.57%)*SUM(Fasering!$D$5:$D$7)</f>
        <v>808.8935283207793</v>
      </c>
      <c r="AR18" s="9">
        <f>($AK$3+(L18+AD18)*12*7.57%)*SUM(Fasering!$D$5:$D$8)</f>
        <v>1151.6039556341302</v>
      </c>
      <c r="AS18" s="9">
        <f>($AK$3+(M18+AE18)*12*7.57%)*SUM(Fasering!$D$5:$D$9)</f>
        <v>1519.8584188856416</v>
      </c>
      <c r="AT18" s="9">
        <f>($AK$3+(N18+AF18)*12*7.57%)*SUM(Fasering!$D$5:$D$10)</f>
        <v>1912.7430072527998</v>
      </c>
      <c r="AU18" s="86">
        <f>($AK$3+(O18+AG18)*12*7.57%)*SUM(Fasering!$D$5:$D$11)</f>
        <v>2332.0281190835003</v>
      </c>
    </row>
    <row r="19" spans="1:47" x14ac:dyDescent="0.3">
      <c r="A19" s="32">
        <f t="shared" si="7"/>
        <v>9</v>
      </c>
      <c r="B19" s="125">
        <v>21826.03</v>
      </c>
      <c r="C19" s="126"/>
      <c r="D19" s="125">
        <f t="shared" si="0"/>
        <v>28799.446584999998</v>
      </c>
      <c r="E19" s="127">
        <f t="shared" si="1"/>
        <v>713.91963254742814</v>
      </c>
      <c r="F19" s="125">
        <f t="shared" si="2"/>
        <v>2399.9538820833332</v>
      </c>
      <c r="G19" s="127">
        <f t="shared" si="8"/>
        <v>59.493302712285683</v>
      </c>
      <c r="H19" s="63">
        <f>'L4'!$H$10</f>
        <v>1674.41</v>
      </c>
      <c r="I19" s="63">
        <f>GEW!$E$12+($F19-GEW!$E$12)*SUM(Fasering!$D$5)</f>
        <v>1786.2247433333332</v>
      </c>
      <c r="J19" s="63">
        <f>GEW!$E$12+($F19-GEW!$E$12)*SUM(Fasering!$D$5:$D$6)</f>
        <v>1944.9128156607567</v>
      </c>
      <c r="K19" s="63">
        <f>GEW!$E$12+($F19-GEW!$E$12)*SUM(Fasering!$D$5:$D$7)</f>
        <v>2035.9619648597122</v>
      </c>
      <c r="L19" s="63">
        <f>GEW!$E$12+($F19-GEW!$E$12)*SUM(Fasering!$D$5:$D$8)</f>
        <v>2127.0111140586678</v>
      </c>
      <c r="M19" s="63">
        <f>GEW!$E$12+($F19-GEW!$E$12)*SUM(Fasering!$D$5:$D$9)</f>
        <v>2218.0602632576233</v>
      </c>
      <c r="N19" s="63">
        <f>GEW!$E$12+($F19-GEW!$E$12)*SUM(Fasering!$D$5:$D$10)</f>
        <v>2308.9047328843776</v>
      </c>
      <c r="O19" s="76">
        <f>GEW!$E$12+($F19-GEW!$E$12)*SUM(Fasering!$D$5:$D$11)</f>
        <v>2399.9538820833332</v>
      </c>
      <c r="P19" s="130">
        <f t="shared" si="3"/>
        <v>50.197078749999989</v>
      </c>
      <c r="Q19" s="131">
        <f t="shared" si="4"/>
        <v>1.2443530784657371</v>
      </c>
      <c r="R19" s="45">
        <f>$P19*SUM(Fasering!$D$5)</f>
        <v>0</v>
      </c>
      <c r="S19" s="45">
        <f>$P19*SUM(Fasering!$D$5:$D$6)</f>
        <v>12.979142035734679</v>
      </c>
      <c r="T19" s="45">
        <f>$P19*SUM(Fasering!$D$5:$D$7)</f>
        <v>20.426077538535051</v>
      </c>
      <c r="U19" s="45">
        <f>$P19*SUM(Fasering!$D$5:$D$8)</f>
        <v>27.873013041335419</v>
      </c>
      <c r="V19" s="45">
        <f>$P19*SUM(Fasering!$D$5:$D$9)</f>
        <v>35.319948544135791</v>
      </c>
      <c r="W19" s="45">
        <f>$P19*SUM(Fasering!$D$5:$D$10)</f>
        <v>42.750143247199624</v>
      </c>
      <c r="X19" s="75">
        <f>$P19*SUM(Fasering!$D$5:$D$11)</f>
        <v>50.197078749999989</v>
      </c>
      <c r="Y19" s="130">
        <f t="shared" si="5"/>
        <v>25.099089166666662</v>
      </c>
      <c r="Z19" s="131">
        <f t="shared" si="6"/>
        <v>0.62219016821228268</v>
      </c>
      <c r="AA19" s="74">
        <f>$Y19*SUM(Fasering!$D$5)</f>
        <v>0</v>
      </c>
      <c r="AB19" s="45">
        <f>$Y19*SUM(Fasering!$D$5:$D$6)</f>
        <v>6.4897131740307943</v>
      </c>
      <c r="AC19" s="45">
        <f>$Y19*SUM(Fasering!$D$5:$D$7)</f>
        <v>10.213262489202888</v>
      </c>
      <c r="AD19" s="45">
        <f>$Y19*SUM(Fasering!$D$5:$D$8)</f>
        <v>13.936811804374981</v>
      </c>
      <c r="AE19" s="45">
        <f>$Y19*SUM(Fasering!$D$5:$D$9)</f>
        <v>17.660361119547076</v>
      </c>
      <c r="AF19" s="45">
        <f>$Y19*SUM(Fasering!$D$5:$D$10)</f>
        <v>21.375539851494572</v>
      </c>
      <c r="AG19" s="75">
        <f>$Y19*SUM(Fasering!$D$5:$D$11)</f>
        <v>25.099089166666662</v>
      </c>
      <c r="AH19" s="5">
        <f>($AK$3+(I19+R19)*12*7.57%)*SUM(Fasering!$D$5)</f>
        <v>0</v>
      </c>
      <c r="AI19" s="9">
        <f>($AK$3+(J19+S19)*12*7.57%)*SUM(Fasering!$D$5:$D$6)</f>
        <v>493.25136918336938</v>
      </c>
      <c r="AJ19" s="9">
        <f>($AK$3+(K19+T19)*12*7.57%)*SUM(Fasering!$D$5:$D$7)</f>
        <v>812.66863409809412</v>
      </c>
      <c r="AK19" s="9">
        <f>($AK$3+(L19+U19)*12*7.57%)*SUM(Fasering!$D$5:$D$8)</f>
        <v>1158.633497285698</v>
      </c>
      <c r="AL19" s="9">
        <f>($AK$3+(M19+V19)*12*7.57%)*SUM(Fasering!$D$5:$D$9)</f>
        <v>1531.1459587461813</v>
      </c>
      <c r="AM19" s="9">
        <f>($AK$3+(N19+W19)*12*7.57%)*SUM(Fasering!$D$5:$D$10)</f>
        <v>1929.2791541319762</v>
      </c>
      <c r="AN19" s="86">
        <f>($AK$3+(O19+X19)*12*7.57%)*SUM(Fasering!$D$5:$D$11)</f>
        <v>2354.8271328210003</v>
      </c>
      <c r="AO19" s="5">
        <f>($AK$3+(I19+AA19)*12*7.57%)*SUM(Fasering!$D$5)</f>
        <v>0</v>
      </c>
      <c r="AP19" s="9">
        <f>($AK$3+(J19+AB19)*12*7.57%)*SUM(Fasering!$D$5:$D$6)</f>
        <v>491.72713694558905</v>
      </c>
      <c r="AQ19" s="9">
        <f>($AK$3+(K19+AC19)*12*7.57%)*SUM(Fasering!$D$5:$D$7)</f>
        <v>808.8935283207793</v>
      </c>
      <c r="AR19" s="9">
        <f>($AK$3+(L19+AD19)*12*7.57%)*SUM(Fasering!$D$5:$D$8)</f>
        <v>1151.6039556341302</v>
      </c>
      <c r="AS19" s="9">
        <f>($AK$3+(M19+AE19)*12*7.57%)*SUM(Fasering!$D$5:$D$9)</f>
        <v>1519.8584188856416</v>
      </c>
      <c r="AT19" s="9">
        <f>($AK$3+(N19+AF19)*12*7.57%)*SUM(Fasering!$D$5:$D$10)</f>
        <v>1912.7430072527998</v>
      </c>
      <c r="AU19" s="86">
        <f>($AK$3+(O19+AG19)*12*7.57%)*SUM(Fasering!$D$5:$D$11)</f>
        <v>2332.0281190835003</v>
      </c>
    </row>
    <row r="20" spans="1:47" x14ac:dyDescent="0.3">
      <c r="A20" s="32">
        <f t="shared" si="7"/>
        <v>10</v>
      </c>
      <c r="B20" s="125">
        <v>22822.25</v>
      </c>
      <c r="C20" s="126"/>
      <c r="D20" s="125">
        <f t="shared" si="0"/>
        <v>30113.958874999997</v>
      </c>
      <c r="E20" s="127">
        <f t="shared" si="1"/>
        <v>746.50554104001242</v>
      </c>
      <c r="F20" s="125">
        <f t="shared" si="2"/>
        <v>2509.4965729166665</v>
      </c>
      <c r="G20" s="127">
        <f t="shared" si="8"/>
        <v>62.208795086667706</v>
      </c>
      <c r="H20" s="63">
        <f>'L4'!$H$10</f>
        <v>1674.41</v>
      </c>
      <c r="I20" s="63">
        <f>GEW!$E$12+($F20-GEW!$E$12)*SUM(Fasering!$D$5)</f>
        <v>1786.2247433333332</v>
      </c>
      <c r="J20" s="63">
        <f>GEW!$E$12+($F20-GEW!$E$12)*SUM(Fasering!$D$5:$D$6)</f>
        <v>1973.2365782921111</v>
      </c>
      <c r="K20" s="63">
        <f>GEW!$E$12+($F20-GEW!$E$12)*SUM(Fasering!$D$5:$D$7)</f>
        <v>2080.5368196612267</v>
      </c>
      <c r="L20" s="63">
        <f>GEW!$E$12+($F20-GEW!$E$12)*SUM(Fasering!$D$5:$D$8)</f>
        <v>2187.8370610303423</v>
      </c>
      <c r="M20" s="63">
        <f>GEW!$E$12+($F20-GEW!$E$12)*SUM(Fasering!$D$5:$D$9)</f>
        <v>2295.1373023994579</v>
      </c>
      <c r="N20" s="63">
        <f>GEW!$E$12+($F20-GEW!$E$12)*SUM(Fasering!$D$5:$D$10)</f>
        <v>2402.1963315475509</v>
      </c>
      <c r="O20" s="76">
        <f>GEW!$E$12+($F20-GEW!$E$12)*SUM(Fasering!$D$5:$D$11)</f>
        <v>2509.4965729166665</v>
      </c>
      <c r="P20" s="125">
        <f t="shared" si="3"/>
        <v>32.314555000000105</v>
      </c>
      <c r="Q20" s="127">
        <f t="shared" si="4"/>
        <v>0.80105689404287328</v>
      </c>
      <c r="R20" s="45">
        <f>$P20*SUM(Fasering!$D$5)</f>
        <v>0</v>
      </c>
      <c r="S20" s="45">
        <f>$P20*SUM(Fasering!$D$5:$D$6)</f>
        <v>8.3553706632093956</v>
      </c>
      <c r="T20" s="45">
        <f>$P20*SUM(Fasering!$D$5:$D$7)</f>
        <v>13.149362920910169</v>
      </c>
      <c r="U20" s="45">
        <f>$P20*SUM(Fasering!$D$5:$D$8)</f>
        <v>17.943355178610943</v>
      </c>
      <c r="V20" s="45">
        <f>$P20*SUM(Fasering!$D$5:$D$9)</f>
        <v>22.737347436311715</v>
      </c>
      <c r="W20" s="45">
        <f>$P20*SUM(Fasering!$D$5:$D$10)</f>
        <v>27.520562742299337</v>
      </c>
      <c r="X20" s="75">
        <f>$P20*SUM(Fasering!$D$5:$D$11)</f>
        <v>32.314555000000105</v>
      </c>
      <c r="Y20" s="125">
        <f t="shared" si="5"/>
        <v>7.2165654166667785</v>
      </c>
      <c r="Z20" s="127">
        <f t="shared" si="6"/>
        <v>0.17889398378941887</v>
      </c>
      <c r="AA20" s="74">
        <f>$Y20*SUM(Fasering!$D$5)</f>
        <v>0</v>
      </c>
      <c r="AB20" s="45">
        <f>$Y20*SUM(Fasering!$D$5:$D$6)</f>
        <v>1.86594180150551</v>
      </c>
      <c r="AC20" s="45">
        <f>$Y20*SUM(Fasering!$D$5:$D$7)</f>
        <v>2.936547871578008</v>
      </c>
      <c r="AD20" s="45">
        <f>$Y20*SUM(Fasering!$D$5:$D$8)</f>
        <v>4.0071539416505058</v>
      </c>
      <c r="AE20" s="45">
        <f>$Y20*SUM(Fasering!$D$5:$D$9)</f>
        <v>5.0777600117230035</v>
      </c>
      <c r="AF20" s="45">
        <f>$Y20*SUM(Fasering!$D$5:$D$10)</f>
        <v>6.1459593465942817</v>
      </c>
      <c r="AG20" s="75">
        <f>$Y20*SUM(Fasering!$D$5:$D$11)</f>
        <v>7.2165654166667785</v>
      </c>
      <c r="AH20" s="5">
        <f>($AK$3+(I20+R20)*12*7.57%)*SUM(Fasering!$D$5)</f>
        <v>0</v>
      </c>
      <c r="AI20" s="9">
        <f>($AK$3+(J20+S20)*12*7.57%)*SUM(Fasering!$D$5:$D$6)</f>
        <v>498.81800555178717</v>
      </c>
      <c r="AJ20" s="9">
        <f>($AK$3+(K20+T20)*12*7.57%)*SUM(Fasering!$D$5:$D$7)</f>
        <v>826.45566772311827</v>
      </c>
      <c r="AK20" s="9">
        <f>($AK$3+(L20+U20)*12*7.57%)*SUM(Fasering!$D$5:$D$8)</f>
        <v>1184.3060301458529</v>
      </c>
      <c r="AL20" s="9">
        <f>($AK$3+(M20+V20)*12*7.57%)*SUM(Fasering!$D$5:$D$9)</f>
        <v>1572.369092819991</v>
      </c>
      <c r="AM20" s="9">
        <f>($AK$3+(N20+W20)*12*7.57%)*SUM(Fasering!$D$5:$D$10)</f>
        <v>1989.6706839326882</v>
      </c>
      <c r="AN20" s="86">
        <f>($AK$3+(O20+X20)*12*7.57%)*SUM(Fasering!$D$5:$D$11)</f>
        <v>2438.0912285995</v>
      </c>
      <c r="AO20" s="5">
        <f>($AK$3+(I20+AA20)*12*7.57%)*SUM(Fasering!$D$5)</f>
        <v>0</v>
      </c>
      <c r="AP20" s="9">
        <f>($AK$3+(J20+AB20)*12*7.57%)*SUM(Fasering!$D$5:$D$6)</f>
        <v>497.29377331400673</v>
      </c>
      <c r="AQ20" s="9">
        <f>($AK$3+(K20+AC20)*12*7.57%)*SUM(Fasering!$D$5:$D$7)</f>
        <v>822.68056194580367</v>
      </c>
      <c r="AR20" s="9">
        <f>($AK$3+(L20+AD20)*12*7.57%)*SUM(Fasering!$D$5:$D$8)</f>
        <v>1177.2764884942851</v>
      </c>
      <c r="AS20" s="9">
        <f>($AK$3+(M20+AE20)*12*7.57%)*SUM(Fasering!$D$5:$D$9)</f>
        <v>1561.0815529594518</v>
      </c>
      <c r="AT20" s="9">
        <f>($AK$3+(N20+AF20)*12*7.57%)*SUM(Fasering!$D$5:$D$10)</f>
        <v>1973.1345370535123</v>
      </c>
      <c r="AU20" s="86">
        <f>($AK$3+(O20+AG20)*12*7.57%)*SUM(Fasering!$D$5:$D$11)</f>
        <v>2415.2922148620005</v>
      </c>
    </row>
    <row r="21" spans="1:47" x14ac:dyDescent="0.3">
      <c r="A21" s="32">
        <f t="shared" si="7"/>
        <v>11</v>
      </c>
      <c r="B21" s="125">
        <v>22822.25</v>
      </c>
      <c r="C21" s="126"/>
      <c r="D21" s="125">
        <f t="shared" si="0"/>
        <v>30113.958874999997</v>
      </c>
      <c r="E21" s="127">
        <f t="shared" si="1"/>
        <v>746.50554104001242</v>
      </c>
      <c r="F21" s="125">
        <f t="shared" si="2"/>
        <v>2509.4965729166665</v>
      </c>
      <c r="G21" s="127">
        <f t="shared" si="8"/>
        <v>62.208795086667706</v>
      </c>
      <c r="H21" s="63">
        <f>'L4'!$H$10</f>
        <v>1674.41</v>
      </c>
      <c r="I21" s="63">
        <f>GEW!$E$12+($F21-GEW!$E$12)*SUM(Fasering!$D$5)</f>
        <v>1786.2247433333332</v>
      </c>
      <c r="J21" s="63">
        <f>GEW!$E$12+($F21-GEW!$E$12)*SUM(Fasering!$D$5:$D$6)</f>
        <v>1973.2365782921111</v>
      </c>
      <c r="K21" s="63">
        <f>GEW!$E$12+($F21-GEW!$E$12)*SUM(Fasering!$D$5:$D$7)</f>
        <v>2080.5368196612267</v>
      </c>
      <c r="L21" s="63">
        <f>GEW!$E$12+($F21-GEW!$E$12)*SUM(Fasering!$D$5:$D$8)</f>
        <v>2187.8370610303423</v>
      </c>
      <c r="M21" s="63">
        <f>GEW!$E$12+($F21-GEW!$E$12)*SUM(Fasering!$D$5:$D$9)</f>
        <v>2295.1373023994579</v>
      </c>
      <c r="N21" s="63">
        <f>GEW!$E$12+($F21-GEW!$E$12)*SUM(Fasering!$D$5:$D$10)</f>
        <v>2402.1963315475509</v>
      </c>
      <c r="O21" s="76">
        <f>GEW!$E$12+($F21-GEW!$E$12)*SUM(Fasering!$D$5:$D$11)</f>
        <v>2509.4965729166665</v>
      </c>
      <c r="P21" s="125">
        <f t="shared" si="3"/>
        <v>32.314555000000105</v>
      </c>
      <c r="Q21" s="127">
        <f t="shared" si="4"/>
        <v>0.80105689404287328</v>
      </c>
      <c r="R21" s="45">
        <f>$P21*SUM(Fasering!$D$5)</f>
        <v>0</v>
      </c>
      <c r="S21" s="45">
        <f>$P21*SUM(Fasering!$D$5:$D$6)</f>
        <v>8.3553706632093956</v>
      </c>
      <c r="T21" s="45">
        <f>$P21*SUM(Fasering!$D$5:$D$7)</f>
        <v>13.149362920910169</v>
      </c>
      <c r="U21" s="45">
        <f>$P21*SUM(Fasering!$D$5:$D$8)</f>
        <v>17.943355178610943</v>
      </c>
      <c r="V21" s="45">
        <f>$P21*SUM(Fasering!$D$5:$D$9)</f>
        <v>22.737347436311715</v>
      </c>
      <c r="W21" s="45">
        <f>$P21*SUM(Fasering!$D$5:$D$10)</f>
        <v>27.520562742299337</v>
      </c>
      <c r="X21" s="75">
        <f>$P21*SUM(Fasering!$D$5:$D$11)</f>
        <v>32.314555000000105</v>
      </c>
      <c r="Y21" s="125">
        <f t="shared" si="5"/>
        <v>7.2165654166667785</v>
      </c>
      <c r="Z21" s="127">
        <f t="shared" si="6"/>
        <v>0.17889398378941887</v>
      </c>
      <c r="AA21" s="74">
        <f>$Y21*SUM(Fasering!$D$5)</f>
        <v>0</v>
      </c>
      <c r="AB21" s="45">
        <f>$Y21*SUM(Fasering!$D$5:$D$6)</f>
        <v>1.86594180150551</v>
      </c>
      <c r="AC21" s="45">
        <f>$Y21*SUM(Fasering!$D$5:$D$7)</f>
        <v>2.936547871578008</v>
      </c>
      <c r="AD21" s="45">
        <f>$Y21*SUM(Fasering!$D$5:$D$8)</f>
        <v>4.0071539416505058</v>
      </c>
      <c r="AE21" s="45">
        <f>$Y21*SUM(Fasering!$D$5:$D$9)</f>
        <v>5.0777600117230035</v>
      </c>
      <c r="AF21" s="45">
        <f>$Y21*SUM(Fasering!$D$5:$D$10)</f>
        <v>6.1459593465942817</v>
      </c>
      <c r="AG21" s="75">
        <f>$Y21*SUM(Fasering!$D$5:$D$11)</f>
        <v>7.2165654166667785</v>
      </c>
      <c r="AH21" s="5">
        <f>($AK$3+(I21+R21)*12*7.57%)*SUM(Fasering!$D$5)</f>
        <v>0</v>
      </c>
      <c r="AI21" s="9">
        <f>($AK$3+(J21+S21)*12*7.57%)*SUM(Fasering!$D$5:$D$6)</f>
        <v>498.81800555178717</v>
      </c>
      <c r="AJ21" s="9">
        <f>($AK$3+(K21+T21)*12*7.57%)*SUM(Fasering!$D$5:$D$7)</f>
        <v>826.45566772311827</v>
      </c>
      <c r="AK21" s="9">
        <f>($AK$3+(L21+U21)*12*7.57%)*SUM(Fasering!$D$5:$D$8)</f>
        <v>1184.3060301458529</v>
      </c>
      <c r="AL21" s="9">
        <f>($AK$3+(M21+V21)*12*7.57%)*SUM(Fasering!$D$5:$D$9)</f>
        <v>1572.369092819991</v>
      </c>
      <c r="AM21" s="9">
        <f>($AK$3+(N21+W21)*12*7.57%)*SUM(Fasering!$D$5:$D$10)</f>
        <v>1989.6706839326882</v>
      </c>
      <c r="AN21" s="86">
        <f>($AK$3+(O21+X21)*12*7.57%)*SUM(Fasering!$D$5:$D$11)</f>
        <v>2438.0912285995</v>
      </c>
      <c r="AO21" s="5">
        <f>($AK$3+(I21+AA21)*12*7.57%)*SUM(Fasering!$D$5)</f>
        <v>0</v>
      </c>
      <c r="AP21" s="9">
        <f>($AK$3+(J21+AB21)*12*7.57%)*SUM(Fasering!$D$5:$D$6)</f>
        <v>497.29377331400673</v>
      </c>
      <c r="AQ21" s="9">
        <f>($AK$3+(K21+AC21)*12*7.57%)*SUM(Fasering!$D$5:$D$7)</f>
        <v>822.68056194580367</v>
      </c>
      <c r="AR21" s="9">
        <f>($AK$3+(L21+AD21)*12*7.57%)*SUM(Fasering!$D$5:$D$8)</f>
        <v>1177.2764884942851</v>
      </c>
      <c r="AS21" s="9">
        <f>($AK$3+(M21+AE21)*12*7.57%)*SUM(Fasering!$D$5:$D$9)</f>
        <v>1561.0815529594518</v>
      </c>
      <c r="AT21" s="9">
        <f>($AK$3+(N21+AF21)*12*7.57%)*SUM(Fasering!$D$5:$D$10)</f>
        <v>1973.1345370535123</v>
      </c>
      <c r="AU21" s="86">
        <f>($AK$3+(O21+AG21)*12*7.57%)*SUM(Fasering!$D$5:$D$11)</f>
        <v>2415.2922148620005</v>
      </c>
    </row>
    <row r="22" spans="1:47" x14ac:dyDescent="0.3">
      <c r="A22" s="32">
        <f t="shared" si="7"/>
        <v>12</v>
      </c>
      <c r="B22" s="125">
        <v>23818.48</v>
      </c>
      <c r="C22" s="126"/>
      <c r="D22" s="125">
        <f t="shared" si="0"/>
        <v>31428.484359999999</v>
      </c>
      <c r="E22" s="127">
        <f t="shared" si="1"/>
        <v>779.09177662810271</v>
      </c>
      <c r="F22" s="125">
        <f t="shared" si="2"/>
        <v>2619.0403633333331</v>
      </c>
      <c r="G22" s="127">
        <f t="shared" si="8"/>
        <v>64.924314719008549</v>
      </c>
      <c r="H22" s="63">
        <f>'L4'!$H$10</f>
        <v>1674.41</v>
      </c>
      <c r="I22" s="63">
        <f>GEW!$E$12+($F22-GEW!$E$12)*SUM(Fasering!$D$5)</f>
        <v>1786.2247433333332</v>
      </c>
      <c r="J22" s="63">
        <f>GEW!$E$12+($F22-GEW!$E$12)*SUM(Fasering!$D$5:$D$6)</f>
        <v>2001.5606252357923</v>
      </c>
      <c r="K22" s="63">
        <f>GEW!$E$12+($F22-GEW!$E$12)*SUM(Fasering!$D$5:$D$7)</f>
        <v>2125.1121219026118</v>
      </c>
      <c r="L22" s="63">
        <f>GEW!$E$12+($F22-GEW!$E$12)*SUM(Fasering!$D$5:$D$8)</f>
        <v>2248.6636185694315</v>
      </c>
      <c r="M22" s="63">
        <f>GEW!$E$12+($F22-GEW!$E$12)*SUM(Fasering!$D$5:$D$9)</f>
        <v>2372.2151152362508</v>
      </c>
      <c r="N22" s="63">
        <f>GEW!$E$12+($F22-GEW!$E$12)*SUM(Fasering!$D$5:$D$10)</f>
        <v>2495.4888666665138</v>
      </c>
      <c r="O22" s="76">
        <f>GEW!$E$12+($F22-GEW!$E$12)*SUM(Fasering!$D$5:$D$11)</f>
        <v>2619.0403633333331</v>
      </c>
      <c r="P22" s="125">
        <f t="shared" si="3"/>
        <v>0</v>
      </c>
      <c r="Q22" s="127">
        <f t="shared" si="4"/>
        <v>0</v>
      </c>
      <c r="R22" s="45">
        <f>$P22*SUM(Fasering!$D$5)</f>
        <v>0</v>
      </c>
      <c r="S22" s="45">
        <f>$P22*SUM(Fasering!$D$5:$D$6)</f>
        <v>0</v>
      </c>
      <c r="T22" s="45">
        <f>$P22*SUM(Fasering!$D$5:$D$7)</f>
        <v>0</v>
      </c>
      <c r="U22" s="45">
        <f>$P22*SUM(Fasering!$D$5:$D$8)</f>
        <v>0</v>
      </c>
      <c r="V22" s="45">
        <f>$P22*SUM(Fasering!$D$5:$D$9)</f>
        <v>0</v>
      </c>
      <c r="W22" s="45">
        <f>$P22*SUM(Fasering!$D$5:$D$10)</f>
        <v>0</v>
      </c>
      <c r="X22" s="75">
        <f>$P22*SUM(Fasering!$D$5:$D$11)</f>
        <v>0</v>
      </c>
      <c r="Y22" s="125">
        <f t="shared" si="5"/>
        <v>0</v>
      </c>
      <c r="Z22" s="127">
        <f t="shared" si="6"/>
        <v>0</v>
      </c>
      <c r="AA22" s="74">
        <f>$Y22*SUM(Fasering!$D$5)</f>
        <v>0</v>
      </c>
      <c r="AB22" s="45">
        <f>$Y22*SUM(Fasering!$D$5:$D$6)</f>
        <v>0</v>
      </c>
      <c r="AC22" s="45">
        <f>$Y22*SUM(Fasering!$D$5:$D$7)</f>
        <v>0</v>
      </c>
      <c r="AD22" s="45">
        <f>$Y22*SUM(Fasering!$D$5:$D$8)</f>
        <v>0</v>
      </c>
      <c r="AE22" s="45">
        <f>$Y22*SUM(Fasering!$D$5:$D$9)</f>
        <v>0</v>
      </c>
      <c r="AF22" s="45">
        <f>$Y22*SUM(Fasering!$D$5:$D$10)</f>
        <v>0</v>
      </c>
      <c r="AG22" s="75">
        <f>$Y22*SUM(Fasering!$D$5:$D$11)</f>
        <v>0</v>
      </c>
      <c r="AH22" s="5">
        <f>($AK$3+(I22+R22)*12*7.57%)*SUM(Fasering!$D$5)</f>
        <v>0</v>
      </c>
      <c r="AI22" s="9">
        <f>($AK$3+(J22+S22)*12*7.57%)*SUM(Fasering!$D$5:$D$6)</f>
        <v>503.50823342563194</v>
      </c>
      <c r="AJ22" s="9">
        <f>($AK$3+(K22+T22)*12*7.57%)*SUM(Fasering!$D$5:$D$7)</f>
        <v>838.0720775487348</v>
      </c>
      <c r="AK22" s="9">
        <f>($AK$3+(L22+U22)*12*7.57%)*SUM(Fasering!$D$5:$D$8)</f>
        <v>1205.936692047183</v>
      </c>
      <c r="AL22" s="9">
        <f>($AK$3+(M22+V22)*12*7.57%)*SUM(Fasering!$D$5:$D$9)</f>
        <v>1607.1020769209761</v>
      </c>
      <c r="AM22" s="9">
        <f>($AK$3+(N22+W22)*12*7.57%)*SUM(Fasering!$D$5:$D$10)</f>
        <v>2040.5542009560816</v>
      </c>
      <c r="AN22" s="86">
        <f>($AK$3+(O22+X22)*12*7.57%)*SUM(Fasering!$D$5:$D$11)</f>
        <v>2508.246266052</v>
      </c>
      <c r="AO22" s="5">
        <f>($AK$3+(I22+AA22)*12*7.57%)*SUM(Fasering!$D$5)</f>
        <v>0</v>
      </c>
      <c r="AP22" s="9">
        <f>($AK$3+(J22+AB22)*12*7.57%)*SUM(Fasering!$D$5:$D$6)</f>
        <v>503.50823342563194</v>
      </c>
      <c r="AQ22" s="9">
        <f>($AK$3+(K22+AC22)*12*7.57%)*SUM(Fasering!$D$5:$D$7)</f>
        <v>838.0720775487348</v>
      </c>
      <c r="AR22" s="9">
        <f>($AK$3+(L22+AD22)*12*7.57%)*SUM(Fasering!$D$5:$D$8)</f>
        <v>1205.936692047183</v>
      </c>
      <c r="AS22" s="9">
        <f>($AK$3+(M22+AE22)*12*7.57%)*SUM(Fasering!$D$5:$D$9)</f>
        <v>1607.1020769209761</v>
      </c>
      <c r="AT22" s="9">
        <f>($AK$3+(N22+AF22)*12*7.57%)*SUM(Fasering!$D$5:$D$10)</f>
        <v>2040.5542009560816</v>
      </c>
      <c r="AU22" s="86">
        <f>($AK$3+(O22+AG22)*12*7.57%)*SUM(Fasering!$D$5:$D$11)</f>
        <v>2508.246266052</v>
      </c>
    </row>
    <row r="23" spans="1:47" x14ac:dyDescent="0.3">
      <c r="A23" s="32">
        <f t="shared" si="7"/>
        <v>13</v>
      </c>
      <c r="B23" s="125">
        <v>23818.48</v>
      </c>
      <c r="C23" s="126"/>
      <c r="D23" s="125">
        <f t="shared" si="0"/>
        <v>31428.484359999999</v>
      </c>
      <c r="E23" s="127">
        <f t="shared" si="1"/>
        <v>779.09177662810271</v>
      </c>
      <c r="F23" s="125">
        <f t="shared" si="2"/>
        <v>2619.0403633333331</v>
      </c>
      <c r="G23" s="127">
        <f t="shared" si="8"/>
        <v>64.924314719008549</v>
      </c>
      <c r="H23" s="63">
        <f>'L4'!$H$10</f>
        <v>1674.41</v>
      </c>
      <c r="I23" s="63">
        <f>GEW!$E$12+($F23-GEW!$E$12)*SUM(Fasering!$D$5)</f>
        <v>1786.2247433333332</v>
      </c>
      <c r="J23" s="63">
        <f>GEW!$E$12+($F23-GEW!$E$12)*SUM(Fasering!$D$5:$D$6)</f>
        <v>2001.5606252357923</v>
      </c>
      <c r="K23" s="63">
        <f>GEW!$E$12+($F23-GEW!$E$12)*SUM(Fasering!$D$5:$D$7)</f>
        <v>2125.1121219026118</v>
      </c>
      <c r="L23" s="63">
        <f>GEW!$E$12+($F23-GEW!$E$12)*SUM(Fasering!$D$5:$D$8)</f>
        <v>2248.6636185694315</v>
      </c>
      <c r="M23" s="63">
        <f>GEW!$E$12+($F23-GEW!$E$12)*SUM(Fasering!$D$5:$D$9)</f>
        <v>2372.2151152362508</v>
      </c>
      <c r="N23" s="63">
        <f>GEW!$E$12+($F23-GEW!$E$12)*SUM(Fasering!$D$5:$D$10)</f>
        <v>2495.4888666665138</v>
      </c>
      <c r="O23" s="76">
        <f>GEW!$E$12+($F23-GEW!$E$12)*SUM(Fasering!$D$5:$D$11)</f>
        <v>2619.0403633333331</v>
      </c>
      <c r="P23" s="125">
        <f t="shared" si="3"/>
        <v>0</v>
      </c>
      <c r="Q23" s="127">
        <f t="shared" si="4"/>
        <v>0</v>
      </c>
      <c r="R23" s="45">
        <f>$P23*SUM(Fasering!$D$5)</f>
        <v>0</v>
      </c>
      <c r="S23" s="45">
        <f>$P23*SUM(Fasering!$D$5:$D$6)</f>
        <v>0</v>
      </c>
      <c r="T23" s="45">
        <f>$P23*SUM(Fasering!$D$5:$D$7)</f>
        <v>0</v>
      </c>
      <c r="U23" s="45">
        <f>$P23*SUM(Fasering!$D$5:$D$8)</f>
        <v>0</v>
      </c>
      <c r="V23" s="45">
        <f>$P23*SUM(Fasering!$D$5:$D$9)</f>
        <v>0</v>
      </c>
      <c r="W23" s="45">
        <f>$P23*SUM(Fasering!$D$5:$D$10)</f>
        <v>0</v>
      </c>
      <c r="X23" s="75">
        <f>$P23*SUM(Fasering!$D$5:$D$11)</f>
        <v>0</v>
      </c>
      <c r="Y23" s="125">
        <f t="shared" si="5"/>
        <v>0</v>
      </c>
      <c r="Z23" s="127">
        <f t="shared" si="6"/>
        <v>0</v>
      </c>
      <c r="AA23" s="74">
        <f>$Y23*SUM(Fasering!$D$5)</f>
        <v>0</v>
      </c>
      <c r="AB23" s="45">
        <f>$Y23*SUM(Fasering!$D$5:$D$6)</f>
        <v>0</v>
      </c>
      <c r="AC23" s="45">
        <f>$Y23*SUM(Fasering!$D$5:$D$7)</f>
        <v>0</v>
      </c>
      <c r="AD23" s="45">
        <f>$Y23*SUM(Fasering!$D$5:$D$8)</f>
        <v>0</v>
      </c>
      <c r="AE23" s="45">
        <f>$Y23*SUM(Fasering!$D$5:$D$9)</f>
        <v>0</v>
      </c>
      <c r="AF23" s="45">
        <f>$Y23*SUM(Fasering!$D$5:$D$10)</f>
        <v>0</v>
      </c>
      <c r="AG23" s="75">
        <f>$Y23*SUM(Fasering!$D$5:$D$11)</f>
        <v>0</v>
      </c>
      <c r="AH23" s="5">
        <f>($AK$3+(I23+R23)*12*7.57%)*SUM(Fasering!$D$5)</f>
        <v>0</v>
      </c>
      <c r="AI23" s="9">
        <f>($AK$3+(J23+S23)*12*7.57%)*SUM(Fasering!$D$5:$D$6)</f>
        <v>503.50823342563194</v>
      </c>
      <c r="AJ23" s="9">
        <f>($AK$3+(K23+T23)*12*7.57%)*SUM(Fasering!$D$5:$D$7)</f>
        <v>838.0720775487348</v>
      </c>
      <c r="AK23" s="9">
        <f>($AK$3+(L23+U23)*12*7.57%)*SUM(Fasering!$D$5:$D$8)</f>
        <v>1205.936692047183</v>
      </c>
      <c r="AL23" s="9">
        <f>($AK$3+(M23+V23)*12*7.57%)*SUM(Fasering!$D$5:$D$9)</f>
        <v>1607.1020769209761</v>
      </c>
      <c r="AM23" s="9">
        <f>($AK$3+(N23+W23)*12*7.57%)*SUM(Fasering!$D$5:$D$10)</f>
        <v>2040.5542009560816</v>
      </c>
      <c r="AN23" s="86">
        <f>($AK$3+(O23+X23)*12*7.57%)*SUM(Fasering!$D$5:$D$11)</f>
        <v>2508.246266052</v>
      </c>
      <c r="AO23" s="5">
        <f>($AK$3+(I23+AA23)*12*7.57%)*SUM(Fasering!$D$5)</f>
        <v>0</v>
      </c>
      <c r="AP23" s="9">
        <f>($AK$3+(J23+AB23)*12*7.57%)*SUM(Fasering!$D$5:$D$6)</f>
        <v>503.50823342563194</v>
      </c>
      <c r="AQ23" s="9">
        <f>($AK$3+(K23+AC23)*12*7.57%)*SUM(Fasering!$D$5:$D$7)</f>
        <v>838.0720775487348</v>
      </c>
      <c r="AR23" s="9">
        <f>($AK$3+(L23+AD23)*12*7.57%)*SUM(Fasering!$D$5:$D$8)</f>
        <v>1205.936692047183</v>
      </c>
      <c r="AS23" s="9">
        <f>($AK$3+(M23+AE23)*12*7.57%)*SUM(Fasering!$D$5:$D$9)</f>
        <v>1607.1020769209761</v>
      </c>
      <c r="AT23" s="9">
        <f>($AK$3+(N23+AF23)*12*7.57%)*SUM(Fasering!$D$5:$D$10)</f>
        <v>2040.5542009560816</v>
      </c>
      <c r="AU23" s="86">
        <f>($AK$3+(O23+AG23)*12*7.57%)*SUM(Fasering!$D$5:$D$11)</f>
        <v>2508.246266052</v>
      </c>
    </row>
    <row r="24" spans="1:47" x14ac:dyDescent="0.3">
      <c r="A24" s="32">
        <f t="shared" si="7"/>
        <v>14</v>
      </c>
      <c r="B24" s="125">
        <v>24814.7</v>
      </c>
      <c r="C24" s="126"/>
      <c r="D24" s="125">
        <f t="shared" si="0"/>
        <v>32742.996649999997</v>
      </c>
      <c r="E24" s="127">
        <f t="shared" si="1"/>
        <v>811.67768512068687</v>
      </c>
      <c r="F24" s="125">
        <f t="shared" si="2"/>
        <v>2728.5830541666669</v>
      </c>
      <c r="G24" s="127">
        <f t="shared" si="8"/>
        <v>67.639807093390587</v>
      </c>
      <c r="H24" s="63">
        <f>'L4'!$H$10</f>
        <v>1674.41</v>
      </c>
      <c r="I24" s="63">
        <f>GEW!$E$12+($F24-GEW!$E$12)*SUM(Fasering!$D$5)</f>
        <v>1786.2247433333332</v>
      </c>
      <c r="J24" s="63">
        <f>GEW!$E$12+($F24-GEW!$E$12)*SUM(Fasering!$D$5:$D$6)</f>
        <v>2029.8843878671469</v>
      </c>
      <c r="K24" s="63">
        <f>GEW!$E$12+($F24-GEW!$E$12)*SUM(Fasering!$D$5:$D$7)</f>
        <v>2169.6869767041267</v>
      </c>
      <c r="L24" s="63">
        <f>GEW!$E$12+($F24-GEW!$E$12)*SUM(Fasering!$D$5:$D$8)</f>
        <v>2309.4895655411065</v>
      </c>
      <c r="M24" s="63">
        <f>GEW!$E$12+($F24-GEW!$E$12)*SUM(Fasering!$D$5:$D$9)</f>
        <v>2449.2921543780858</v>
      </c>
      <c r="N24" s="63">
        <f>GEW!$E$12+($F24-GEW!$E$12)*SUM(Fasering!$D$5:$D$10)</f>
        <v>2588.7804653296871</v>
      </c>
      <c r="O24" s="76">
        <f>GEW!$E$12+($F24-GEW!$E$12)*SUM(Fasering!$D$5:$D$11)</f>
        <v>2728.5830541666669</v>
      </c>
      <c r="P24" s="125">
        <f t="shared" si="3"/>
        <v>0</v>
      </c>
      <c r="Q24" s="127">
        <f t="shared" si="4"/>
        <v>0</v>
      </c>
      <c r="R24" s="45">
        <f>$P24*SUM(Fasering!$D$5)</f>
        <v>0</v>
      </c>
      <c r="S24" s="45">
        <f>$P24*SUM(Fasering!$D$5:$D$6)</f>
        <v>0</v>
      </c>
      <c r="T24" s="45">
        <f>$P24*SUM(Fasering!$D$5:$D$7)</f>
        <v>0</v>
      </c>
      <c r="U24" s="45">
        <f>$P24*SUM(Fasering!$D$5:$D$8)</f>
        <v>0</v>
      </c>
      <c r="V24" s="45">
        <f>$P24*SUM(Fasering!$D$5:$D$9)</f>
        <v>0</v>
      </c>
      <c r="W24" s="45">
        <f>$P24*SUM(Fasering!$D$5:$D$10)</f>
        <v>0</v>
      </c>
      <c r="X24" s="75">
        <f>$P24*SUM(Fasering!$D$5:$D$11)</f>
        <v>0</v>
      </c>
      <c r="Y24" s="125">
        <f t="shared" si="5"/>
        <v>0</v>
      </c>
      <c r="Z24" s="127">
        <f t="shared" si="6"/>
        <v>0</v>
      </c>
      <c r="AA24" s="74">
        <f>$Y24*SUM(Fasering!$D$5)</f>
        <v>0</v>
      </c>
      <c r="AB24" s="45">
        <f>$Y24*SUM(Fasering!$D$5:$D$6)</f>
        <v>0</v>
      </c>
      <c r="AC24" s="45">
        <f>$Y24*SUM(Fasering!$D$5:$D$7)</f>
        <v>0</v>
      </c>
      <c r="AD24" s="45">
        <f>$Y24*SUM(Fasering!$D$5:$D$8)</f>
        <v>0</v>
      </c>
      <c r="AE24" s="45">
        <f>$Y24*SUM(Fasering!$D$5:$D$9)</f>
        <v>0</v>
      </c>
      <c r="AF24" s="45">
        <f>$Y24*SUM(Fasering!$D$5:$D$10)</f>
        <v>0</v>
      </c>
      <c r="AG24" s="75">
        <f>$Y24*SUM(Fasering!$D$5:$D$11)</f>
        <v>0</v>
      </c>
      <c r="AH24" s="5">
        <f>($AK$3+(I24+R24)*12*7.57%)*SUM(Fasering!$D$5)</f>
        <v>0</v>
      </c>
      <c r="AI24" s="9">
        <f>($AK$3+(J24+S24)*12*7.57%)*SUM(Fasering!$D$5:$D$6)</f>
        <v>510.16089778454358</v>
      </c>
      <c r="AJ24" s="9">
        <f>($AK$3+(K24+T24)*12*7.57%)*SUM(Fasering!$D$5:$D$7)</f>
        <v>854.5489050513703</v>
      </c>
      <c r="AK24" s="9">
        <f>($AK$3+(L24+U24)*12*7.57%)*SUM(Fasering!$D$5:$D$8)</f>
        <v>1236.6178310794937</v>
      </c>
      <c r="AL24" s="9">
        <f>($AK$3+(M24+V24)*12*7.57%)*SUM(Fasering!$D$5:$D$9)</f>
        <v>1656.3676758689132</v>
      </c>
      <c r="AM24" s="9">
        <f>($AK$3+(N24+W24)*12*7.57%)*SUM(Fasering!$D$5:$D$10)</f>
        <v>2112.7278712473103</v>
      </c>
      <c r="AN24" s="86">
        <f>($AK$3+(O24+X24)*12*7.57%)*SUM(Fasering!$D$5:$D$11)</f>
        <v>2607.7548464050005</v>
      </c>
      <c r="AO24" s="5">
        <f>($AK$3+(I24+AA24)*12*7.57%)*SUM(Fasering!$D$5)</f>
        <v>0</v>
      </c>
      <c r="AP24" s="9">
        <f>($AK$3+(J24+AB24)*12*7.57%)*SUM(Fasering!$D$5:$D$6)</f>
        <v>510.16089778454358</v>
      </c>
      <c r="AQ24" s="9">
        <f>($AK$3+(K24+AC24)*12*7.57%)*SUM(Fasering!$D$5:$D$7)</f>
        <v>854.5489050513703</v>
      </c>
      <c r="AR24" s="9">
        <f>($AK$3+(L24+AD24)*12*7.57%)*SUM(Fasering!$D$5:$D$8)</f>
        <v>1236.6178310794937</v>
      </c>
      <c r="AS24" s="9">
        <f>($AK$3+(M24+AE24)*12*7.57%)*SUM(Fasering!$D$5:$D$9)</f>
        <v>1656.3676758689132</v>
      </c>
      <c r="AT24" s="9">
        <f>($AK$3+(N24+AF24)*12*7.57%)*SUM(Fasering!$D$5:$D$10)</f>
        <v>2112.7278712473103</v>
      </c>
      <c r="AU24" s="86">
        <f>($AK$3+(O24+AG24)*12*7.57%)*SUM(Fasering!$D$5:$D$11)</f>
        <v>2607.7548464050005</v>
      </c>
    </row>
    <row r="25" spans="1:47" x14ac:dyDescent="0.3">
      <c r="A25" s="32">
        <f t="shared" si="7"/>
        <v>15</v>
      </c>
      <c r="B25" s="125">
        <v>24814.7</v>
      </c>
      <c r="C25" s="126"/>
      <c r="D25" s="125">
        <f t="shared" si="0"/>
        <v>32742.996649999997</v>
      </c>
      <c r="E25" s="127">
        <f t="shared" si="1"/>
        <v>811.67768512068687</v>
      </c>
      <c r="F25" s="125">
        <f t="shared" si="2"/>
        <v>2728.5830541666669</v>
      </c>
      <c r="G25" s="127">
        <f t="shared" si="8"/>
        <v>67.639807093390587</v>
      </c>
      <c r="H25" s="63">
        <f>'L4'!$H$10</f>
        <v>1674.41</v>
      </c>
      <c r="I25" s="63">
        <f>GEW!$E$12+($F25-GEW!$E$12)*SUM(Fasering!$D$5)</f>
        <v>1786.2247433333332</v>
      </c>
      <c r="J25" s="63">
        <f>GEW!$E$12+($F25-GEW!$E$12)*SUM(Fasering!$D$5:$D$6)</f>
        <v>2029.8843878671469</v>
      </c>
      <c r="K25" s="63">
        <f>GEW!$E$12+($F25-GEW!$E$12)*SUM(Fasering!$D$5:$D$7)</f>
        <v>2169.6869767041267</v>
      </c>
      <c r="L25" s="63">
        <f>GEW!$E$12+($F25-GEW!$E$12)*SUM(Fasering!$D$5:$D$8)</f>
        <v>2309.4895655411065</v>
      </c>
      <c r="M25" s="63">
        <f>GEW!$E$12+($F25-GEW!$E$12)*SUM(Fasering!$D$5:$D$9)</f>
        <v>2449.2921543780858</v>
      </c>
      <c r="N25" s="63">
        <f>GEW!$E$12+($F25-GEW!$E$12)*SUM(Fasering!$D$5:$D$10)</f>
        <v>2588.7804653296871</v>
      </c>
      <c r="O25" s="76">
        <f>GEW!$E$12+($F25-GEW!$E$12)*SUM(Fasering!$D$5:$D$11)</f>
        <v>2728.5830541666669</v>
      </c>
      <c r="P25" s="125">
        <f t="shared" si="3"/>
        <v>0</v>
      </c>
      <c r="Q25" s="127">
        <f t="shared" si="4"/>
        <v>0</v>
      </c>
      <c r="R25" s="45">
        <f>$P25*SUM(Fasering!$D$5)</f>
        <v>0</v>
      </c>
      <c r="S25" s="45">
        <f>$P25*SUM(Fasering!$D$5:$D$6)</f>
        <v>0</v>
      </c>
      <c r="T25" s="45">
        <f>$P25*SUM(Fasering!$D$5:$D$7)</f>
        <v>0</v>
      </c>
      <c r="U25" s="45">
        <f>$P25*SUM(Fasering!$D$5:$D$8)</f>
        <v>0</v>
      </c>
      <c r="V25" s="45">
        <f>$P25*SUM(Fasering!$D$5:$D$9)</f>
        <v>0</v>
      </c>
      <c r="W25" s="45">
        <f>$P25*SUM(Fasering!$D$5:$D$10)</f>
        <v>0</v>
      </c>
      <c r="X25" s="75">
        <f>$P25*SUM(Fasering!$D$5:$D$11)</f>
        <v>0</v>
      </c>
      <c r="Y25" s="125">
        <f t="shared" si="5"/>
        <v>0</v>
      </c>
      <c r="Z25" s="127">
        <f t="shared" si="6"/>
        <v>0</v>
      </c>
      <c r="AA25" s="74">
        <f>$Y25*SUM(Fasering!$D$5)</f>
        <v>0</v>
      </c>
      <c r="AB25" s="45">
        <f>$Y25*SUM(Fasering!$D$5:$D$6)</f>
        <v>0</v>
      </c>
      <c r="AC25" s="45">
        <f>$Y25*SUM(Fasering!$D$5:$D$7)</f>
        <v>0</v>
      </c>
      <c r="AD25" s="45">
        <f>$Y25*SUM(Fasering!$D$5:$D$8)</f>
        <v>0</v>
      </c>
      <c r="AE25" s="45">
        <f>$Y25*SUM(Fasering!$D$5:$D$9)</f>
        <v>0</v>
      </c>
      <c r="AF25" s="45">
        <f>$Y25*SUM(Fasering!$D$5:$D$10)</f>
        <v>0</v>
      </c>
      <c r="AG25" s="75">
        <f>$Y25*SUM(Fasering!$D$5:$D$11)</f>
        <v>0</v>
      </c>
      <c r="AH25" s="5">
        <f>($AK$3+(I25+R25)*12*7.57%)*SUM(Fasering!$D$5)</f>
        <v>0</v>
      </c>
      <c r="AI25" s="9">
        <f>($AK$3+(J25+S25)*12*7.57%)*SUM(Fasering!$D$5:$D$6)</f>
        <v>510.16089778454358</v>
      </c>
      <c r="AJ25" s="9">
        <f>($AK$3+(K25+T25)*12*7.57%)*SUM(Fasering!$D$5:$D$7)</f>
        <v>854.5489050513703</v>
      </c>
      <c r="AK25" s="9">
        <f>($AK$3+(L25+U25)*12*7.57%)*SUM(Fasering!$D$5:$D$8)</f>
        <v>1236.6178310794937</v>
      </c>
      <c r="AL25" s="9">
        <f>($AK$3+(M25+V25)*12*7.57%)*SUM(Fasering!$D$5:$D$9)</f>
        <v>1656.3676758689132</v>
      </c>
      <c r="AM25" s="9">
        <f>($AK$3+(N25+W25)*12*7.57%)*SUM(Fasering!$D$5:$D$10)</f>
        <v>2112.7278712473103</v>
      </c>
      <c r="AN25" s="86">
        <f>($AK$3+(O25+X25)*12*7.57%)*SUM(Fasering!$D$5:$D$11)</f>
        <v>2607.7548464050005</v>
      </c>
      <c r="AO25" s="5">
        <f>($AK$3+(I25+AA25)*12*7.57%)*SUM(Fasering!$D$5)</f>
        <v>0</v>
      </c>
      <c r="AP25" s="9">
        <f>($AK$3+(J25+AB25)*12*7.57%)*SUM(Fasering!$D$5:$D$6)</f>
        <v>510.16089778454358</v>
      </c>
      <c r="AQ25" s="9">
        <f>($AK$3+(K25+AC25)*12*7.57%)*SUM(Fasering!$D$5:$D$7)</f>
        <v>854.5489050513703</v>
      </c>
      <c r="AR25" s="9">
        <f>($AK$3+(L25+AD25)*12*7.57%)*SUM(Fasering!$D$5:$D$8)</f>
        <v>1236.6178310794937</v>
      </c>
      <c r="AS25" s="9">
        <f>($AK$3+(M25+AE25)*12*7.57%)*SUM(Fasering!$D$5:$D$9)</f>
        <v>1656.3676758689132</v>
      </c>
      <c r="AT25" s="9">
        <f>($AK$3+(N25+AF25)*12*7.57%)*SUM(Fasering!$D$5:$D$10)</f>
        <v>2112.7278712473103</v>
      </c>
      <c r="AU25" s="86">
        <f>($AK$3+(O25+AG25)*12*7.57%)*SUM(Fasering!$D$5:$D$11)</f>
        <v>2607.7548464050005</v>
      </c>
    </row>
    <row r="26" spans="1:47" x14ac:dyDescent="0.3">
      <c r="A26" s="32">
        <f t="shared" si="7"/>
        <v>16</v>
      </c>
      <c r="B26" s="125">
        <v>25810.92</v>
      </c>
      <c r="C26" s="126"/>
      <c r="D26" s="125">
        <f t="shared" si="0"/>
        <v>34057.508939999992</v>
      </c>
      <c r="E26" s="127">
        <f t="shared" si="1"/>
        <v>844.26359361327104</v>
      </c>
      <c r="F26" s="125">
        <f t="shared" si="2"/>
        <v>2838.1257449999994</v>
      </c>
      <c r="G26" s="127">
        <f t="shared" si="8"/>
        <v>70.355299467772582</v>
      </c>
      <c r="H26" s="63">
        <f>'L4'!$H$10</f>
        <v>1674.41</v>
      </c>
      <c r="I26" s="63">
        <f>GEW!$E$12+($F26-GEW!$E$12)*SUM(Fasering!$D$5)</f>
        <v>1786.2247433333332</v>
      </c>
      <c r="J26" s="63">
        <f>GEW!$E$12+($F26-GEW!$E$12)*SUM(Fasering!$D$5:$D$6)</f>
        <v>2058.2081504985013</v>
      </c>
      <c r="K26" s="63">
        <f>GEW!$E$12+($F26-GEW!$E$12)*SUM(Fasering!$D$5:$D$7)</f>
        <v>2214.2618315056407</v>
      </c>
      <c r="L26" s="63">
        <f>GEW!$E$12+($F26-GEW!$E$12)*SUM(Fasering!$D$5:$D$8)</f>
        <v>2370.3155125127805</v>
      </c>
      <c r="M26" s="63">
        <f>GEW!$E$12+($F26-GEW!$E$12)*SUM(Fasering!$D$5:$D$9)</f>
        <v>2526.3691935199199</v>
      </c>
      <c r="N26" s="63">
        <f>GEW!$E$12+($F26-GEW!$E$12)*SUM(Fasering!$D$5:$D$10)</f>
        <v>2682.07206399286</v>
      </c>
      <c r="O26" s="76">
        <f>GEW!$E$12+($F26-GEW!$E$12)*SUM(Fasering!$D$5:$D$11)</f>
        <v>2838.1257449999994</v>
      </c>
      <c r="P26" s="125">
        <f t="shared" si="3"/>
        <v>0</v>
      </c>
      <c r="Q26" s="127">
        <f t="shared" si="4"/>
        <v>0</v>
      </c>
      <c r="R26" s="45">
        <f>$P26*SUM(Fasering!$D$5)</f>
        <v>0</v>
      </c>
      <c r="S26" s="45">
        <f>$P26*SUM(Fasering!$D$5:$D$6)</f>
        <v>0</v>
      </c>
      <c r="T26" s="45">
        <f>$P26*SUM(Fasering!$D$5:$D$7)</f>
        <v>0</v>
      </c>
      <c r="U26" s="45">
        <f>$P26*SUM(Fasering!$D$5:$D$8)</f>
        <v>0</v>
      </c>
      <c r="V26" s="45">
        <f>$P26*SUM(Fasering!$D$5:$D$9)</f>
        <v>0</v>
      </c>
      <c r="W26" s="45">
        <f>$P26*SUM(Fasering!$D$5:$D$10)</f>
        <v>0</v>
      </c>
      <c r="X26" s="75">
        <f>$P26*SUM(Fasering!$D$5:$D$11)</f>
        <v>0</v>
      </c>
      <c r="Y26" s="125">
        <f t="shared" si="5"/>
        <v>0</v>
      </c>
      <c r="Z26" s="127">
        <f t="shared" si="6"/>
        <v>0</v>
      </c>
      <c r="AA26" s="74">
        <f>$Y26*SUM(Fasering!$D$5)</f>
        <v>0</v>
      </c>
      <c r="AB26" s="45">
        <f>$Y26*SUM(Fasering!$D$5:$D$6)</f>
        <v>0</v>
      </c>
      <c r="AC26" s="45">
        <f>$Y26*SUM(Fasering!$D$5:$D$7)</f>
        <v>0</v>
      </c>
      <c r="AD26" s="45">
        <f>$Y26*SUM(Fasering!$D$5:$D$8)</f>
        <v>0</v>
      </c>
      <c r="AE26" s="45">
        <f>$Y26*SUM(Fasering!$D$5:$D$9)</f>
        <v>0</v>
      </c>
      <c r="AF26" s="45">
        <f>$Y26*SUM(Fasering!$D$5:$D$10)</f>
        <v>0</v>
      </c>
      <c r="AG26" s="75">
        <f>$Y26*SUM(Fasering!$D$5:$D$11)</f>
        <v>0</v>
      </c>
      <c r="AH26" s="5">
        <f>($AK$3+(I26+R26)*12*7.57%)*SUM(Fasering!$D$5)</f>
        <v>0</v>
      </c>
      <c r="AI26" s="9">
        <f>($AK$3+(J26+S26)*12*7.57%)*SUM(Fasering!$D$5:$D$6)</f>
        <v>516.81356214345521</v>
      </c>
      <c r="AJ26" s="9">
        <f>($AK$3+(K26+T26)*12*7.57%)*SUM(Fasering!$D$5:$D$7)</f>
        <v>871.02573255400523</v>
      </c>
      <c r="AK26" s="9">
        <f>($AK$3+(L26+U26)*12*7.57%)*SUM(Fasering!$D$5:$D$8)</f>
        <v>1267.2989701118038</v>
      </c>
      <c r="AL26" s="9">
        <f>($AK$3+(M26+V26)*12*7.57%)*SUM(Fasering!$D$5:$D$9)</f>
        <v>1705.63327481685</v>
      </c>
      <c r="AM26" s="9">
        <f>($AK$3+(N26+W26)*12*7.57%)*SUM(Fasering!$D$5:$D$10)</f>
        <v>2184.9015415385393</v>
      </c>
      <c r="AN26" s="86">
        <f>($AK$3+(O26+X26)*12*7.57%)*SUM(Fasering!$D$5:$D$11)</f>
        <v>2707.2634267579997</v>
      </c>
      <c r="AO26" s="5">
        <f>($AK$3+(I26+AA26)*12*7.57%)*SUM(Fasering!$D$5)</f>
        <v>0</v>
      </c>
      <c r="AP26" s="9">
        <f>($AK$3+(J26+AB26)*12*7.57%)*SUM(Fasering!$D$5:$D$6)</f>
        <v>516.81356214345521</v>
      </c>
      <c r="AQ26" s="9">
        <f>($AK$3+(K26+AC26)*12*7.57%)*SUM(Fasering!$D$5:$D$7)</f>
        <v>871.02573255400523</v>
      </c>
      <c r="AR26" s="9">
        <f>($AK$3+(L26+AD26)*12*7.57%)*SUM(Fasering!$D$5:$D$8)</f>
        <v>1267.2989701118038</v>
      </c>
      <c r="AS26" s="9">
        <f>($AK$3+(M26+AE26)*12*7.57%)*SUM(Fasering!$D$5:$D$9)</f>
        <v>1705.63327481685</v>
      </c>
      <c r="AT26" s="9">
        <f>($AK$3+(N26+AF26)*12*7.57%)*SUM(Fasering!$D$5:$D$10)</f>
        <v>2184.9015415385393</v>
      </c>
      <c r="AU26" s="86">
        <f>($AK$3+(O26+AG26)*12*7.57%)*SUM(Fasering!$D$5:$D$11)</f>
        <v>2707.2634267579997</v>
      </c>
    </row>
    <row r="27" spans="1:47" x14ac:dyDescent="0.3">
      <c r="A27" s="32">
        <f t="shared" si="7"/>
        <v>17</v>
      </c>
      <c r="B27" s="125">
        <v>25810.92</v>
      </c>
      <c r="C27" s="126"/>
      <c r="D27" s="125">
        <f t="shared" si="0"/>
        <v>34057.508939999992</v>
      </c>
      <c r="E27" s="127">
        <f t="shared" si="1"/>
        <v>844.26359361327104</v>
      </c>
      <c r="F27" s="125">
        <f t="shared" si="2"/>
        <v>2838.1257449999994</v>
      </c>
      <c r="G27" s="127">
        <f t="shared" si="8"/>
        <v>70.355299467772582</v>
      </c>
      <c r="H27" s="63">
        <f>'L4'!$H$10</f>
        <v>1674.41</v>
      </c>
      <c r="I27" s="63">
        <f>GEW!$E$12+($F27-GEW!$E$12)*SUM(Fasering!$D$5)</f>
        <v>1786.2247433333332</v>
      </c>
      <c r="J27" s="63">
        <f>GEW!$E$12+($F27-GEW!$E$12)*SUM(Fasering!$D$5:$D$6)</f>
        <v>2058.2081504985013</v>
      </c>
      <c r="K27" s="63">
        <f>GEW!$E$12+($F27-GEW!$E$12)*SUM(Fasering!$D$5:$D$7)</f>
        <v>2214.2618315056407</v>
      </c>
      <c r="L27" s="63">
        <f>GEW!$E$12+($F27-GEW!$E$12)*SUM(Fasering!$D$5:$D$8)</f>
        <v>2370.3155125127805</v>
      </c>
      <c r="M27" s="63">
        <f>GEW!$E$12+($F27-GEW!$E$12)*SUM(Fasering!$D$5:$D$9)</f>
        <v>2526.3691935199199</v>
      </c>
      <c r="N27" s="63">
        <f>GEW!$E$12+($F27-GEW!$E$12)*SUM(Fasering!$D$5:$D$10)</f>
        <v>2682.07206399286</v>
      </c>
      <c r="O27" s="76">
        <f>GEW!$E$12+($F27-GEW!$E$12)*SUM(Fasering!$D$5:$D$11)</f>
        <v>2838.1257449999994</v>
      </c>
      <c r="P27" s="125">
        <f t="shared" si="3"/>
        <v>0</v>
      </c>
      <c r="Q27" s="127">
        <f t="shared" si="4"/>
        <v>0</v>
      </c>
      <c r="R27" s="45">
        <f>$P27*SUM(Fasering!$D$5)</f>
        <v>0</v>
      </c>
      <c r="S27" s="45">
        <f>$P27*SUM(Fasering!$D$5:$D$6)</f>
        <v>0</v>
      </c>
      <c r="T27" s="45">
        <f>$P27*SUM(Fasering!$D$5:$D$7)</f>
        <v>0</v>
      </c>
      <c r="U27" s="45">
        <f>$P27*SUM(Fasering!$D$5:$D$8)</f>
        <v>0</v>
      </c>
      <c r="V27" s="45">
        <f>$P27*SUM(Fasering!$D$5:$D$9)</f>
        <v>0</v>
      </c>
      <c r="W27" s="45">
        <f>$P27*SUM(Fasering!$D$5:$D$10)</f>
        <v>0</v>
      </c>
      <c r="X27" s="75">
        <f>$P27*SUM(Fasering!$D$5:$D$11)</f>
        <v>0</v>
      </c>
      <c r="Y27" s="125">
        <f t="shared" si="5"/>
        <v>0</v>
      </c>
      <c r="Z27" s="127">
        <f t="shared" si="6"/>
        <v>0</v>
      </c>
      <c r="AA27" s="74">
        <f>$Y27*SUM(Fasering!$D$5)</f>
        <v>0</v>
      </c>
      <c r="AB27" s="45">
        <f>$Y27*SUM(Fasering!$D$5:$D$6)</f>
        <v>0</v>
      </c>
      <c r="AC27" s="45">
        <f>$Y27*SUM(Fasering!$D$5:$D$7)</f>
        <v>0</v>
      </c>
      <c r="AD27" s="45">
        <f>$Y27*SUM(Fasering!$D$5:$D$8)</f>
        <v>0</v>
      </c>
      <c r="AE27" s="45">
        <f>$Y27*SUM(Fasering!$D$5:$D$9)</f>
        <v>0</v>
      </c>
      <c r="AF27" s="45">
        <f>$Y27*SUM(Fasering!$D$5:$D$10)</f>
        <v>0</v>
      </c>
      <c r="AG27" s="75">
        <f>$Y27*SUM(Fasering!$D$5:$D$11)</f>
        <v>0</v>
      </c>
      <c r="AH27" s="5">
        <f>($AK$3+(I27+R27)*12*7.57%)*SUM(Fasering!$D$5)</f>
        <v>0</v>
      </c>
      <c r="AI27" s="9">
        <f>($AK$3+(J27+S27)*12*7.57%)*SUM(Fasering!$D$5:$D$6)</f>
        <v>516.81356214345521</v>
      </c>
      <c r="AJ27" s="9">
        <f>($AK$3+(K27+T27)*12*7.57%)*SUM(Fasering!$D$5:$D$7)</f>
        <v>871.02573255400523</v>
      </c>
      <c r="AK27" s="9">
        <f>($AK$3+(L27+U27)*12*7.57%)*SUM(Fasering!$D$5:$D$8)</f>
        <v>1267.2989701118038</v>
      </c>
      <c r="AL27" s="9">
        <f>($AK$3+(M27+V27)*12*7.57%)*SUM(Fasering!$D$5:$D$9)</f>
        <v>1705.63327481685</v>
      </c>
      <c r="AM27" s="9">
        <f>($AK$3+(N27+W27)*12*7.57%)*SUM(Fasering!$D$5:$D$10)</f>
        <v>2184.9015415385393</v>
      </c>
      <c r="AN27" s="86">
        <f>($AK$3+(O27+X27)*12*7.57%)*SUM(Fasering!$D$5:$D$11)</f>
        <v>2707.2634267579997</v>
      </c>
      <c r="AO27" s="5">
        <f>($AK$3+(I27+AA27)*12*7.57%)*SUM(Fasering!$D$5)</f>
        <v>0</v>
      </c>
      <c r="AP27" s="9">
        <f>($AK$3+(J27+AB27)*12*7.57%)*SUM(Fasering!$D$5:$D$6)</f>
        <v>516.81356214345521</v>
      </c>
      <c r="AQ27" s="9">
        <f>($AK$3+(K27+AC27)*12*7.57%)*SUM(Fasering!$D$5:$D$7)</f>
        <v>871.02573255400523</v>
      </c>
      <c r="AR27" s="9">
        <f>($AK$3+(L27+AD27)*12*7.57%)*SUM(Fasering!$D$5:$D$8)</f>
        <v>1267.2989701118038</v>
      </c>
      <c r="AS27" s="9">
        <f>($AK$3+(M27+AE27)*12*7.57%)*SUM(Fasering!$D$5:$D$9)</f>
        <v>1705.63327481685</v>
      </c>
      <c r="AT27" s="9">
        <f>($AK$3+(N27+AF27)*12*7.57%)*SUM(Fasering!$D$5:$D$10)</f>
        <v>2184.9015415385393</v>
      </c>
      <c r="AU27" s="86">
        <f>($AK$3+(O27+AG27)*12*7.57%)*SUM(Fasering!$D$5:$D$11)</f>
        <v>2707.2634267579997</v>
      </c>
    </row>
    <row r="28" spans="1:47" x14ac:dyDescent="0.3">
      <c r="A28" s="32">
        <f t="shared" si="7"/>
        <v>18</v>
      </c>
      <c r="B28" s="125">
        <v>26807.15</v>
      </c>
      <c r="C28" s="126"/>
      <c r="D28" s="125">
        <f t="shared" si="0"/>
        <v>35372.034424999998</v>
      </c>
      <c r="E28" s="127">
        <f t="shared" si="1"/>
        <v>876.84982920136133</v>
      </c>
      <c r="F28" s="125">
        <f t="shared" si="2"/>
        <v>2947.6695354166668</v>
      </c>
      <c r="G28" s="127">
        <f t="shared" si="8"/>
        <v>73.070819100113454</v>
      </c>
      <c r="H28" s="63">
        <f>'L4'!$H$10</f>
        <v>1674.41</v>
      </c>
      <c r="I28" s="63">
        <f>GEW!$E$12+($F28-GEW!$E$12)*SUM(Fasering!$D$5)</f>
        <v>1786.2247433333332</v>
      </c>
      <c r="J28" s="63">
        <f>GEW!$E$12+($F28-GEW!$E$12)*SUM(Fasering!$D$5:$D$6)</f>
        <v>2086.5321974421827</v>
      </c>
      <c r="K28" s="63">
        <f>GEW!$E$12+($F28-GEW!$E$12)*SUM(Fasering!$D$5:$D$7)</f>
        <v>2258.8371337470262</v>
      </c>
      <c r="L28" s="63">
        <f>GEW!$E$12+($F28-GEW!$E$12)*SUM(Fasering!$D$5:$D$8)</f>
        <v>2431.1420700518702</v>
      </c>
      <c r="M28" s="63">
        <f>GEW!$E$12+($F28-GEW!$E$12)*SUM(Fasering!$D$5:$D$9)</f>
        <v>2603.4470063567137</v>
      </c>
      <c r="N28" s="63">
        <f>GEW!$E$12+($F28-GEW!$E$12)*SUM(Fasering!$D$5:$D$10)</f>
        <v>2775.3645991118233</v>
      </c>
      <c r="O28" s="76">
        <f>GEW!$E$12+($F28-GEW!$E$12)*SUM(Fasering!$D$5:$D$11)</f>
        <v>2947.6695354166668</v>
      </c>
      <c r="P28" s="125">
        <f t="shared" si="3"/>
        <v>0</v>
      </c>
      <c r="Q28" s="127">
        <f t="shared" si="4"/>
        <v>0</v>
      </c>
      <c r="R28" s="45">
        <f>$P28*SUM(Fasering!$D$5)</f>
        <v>0</v>
      </c>
      <c r="S28" s="45">
        <f>$P28*SUM(Fasering!$D$5:$D$6)</f>
        <v>0</v>
      </c>
      <c r="T28" s="45">
        <f>$P28*SUM(Fasering!$D$5:$D$7)</f>
        <v>0</v>
      </c>
      <c r="U28" s="45">
        <f>$P28*SUM(Fasering!$D$5:$D$8)</f>
        <v>0</v>
      </c>
      <c r="V28" s="45">
        <f>$P28*SUM(Fasering!$D$5:$D$9)</f>
        <v>0</v>
      </c>
      <c r="W28" s="45">
        <f>$P28*SUM(Fasering!$D$5:$D$10)</f>
        <v>0</v>
      </c>
      <c r="X28" s="75">
        <f>$P28*SUM(Fasering!$D$5:$D$11)</f>
        <v>0</v>
      </c>
      <c r="Y28" s="125">
        <f t="shared" si="5"/>
        <v>0</v>
      </c>
      <c r="Z28" s="127">
        <f t="shared" si="6"/>
        <v>0</v>
      </c>
      <c r="AA28" s="74">
        <f>$Y28*SUM(Fasering!$D$5)</f>
        <v>0</v>
      </c>
      <c r="AB28" s="45">
        <f>$Y28*SUM(Fasering!$D$5:$D$6)</f>
        <v>0</v>
      </c>
      <c r="AC28" s="45">
        <f>$Y28*SUM(Fasering!$D$5:$D$7)</f>
        <v>0</v>
      </c>
      <c r="AD28" s="45">
        <f>$Y28*SUM(Fasering!$D$5:$D$8)</f>
        <v>0</v>
      </c>
      <c r="AE28" s="45">
        <f>$Y28*SUM(Fasering!$D$5:$D$9)</f>
        <v>0</v>
      </c>
      <c r="AF28" s="45">
        <f>$Y28*SUM(Fasering!$D$5:$D$10)</f>
        <v>0</v>
      </c>
      <c r="AG28" s="75">
        <f>$Y28*SUM(Fasering!$D$5:$D$11)</f>
        <v>0</v>
      </c>
      <c r="AH28" s="5">
        <f>($AK$3+(I28+R28)*12*7.57%)*SUM(Fasering!$D$5)</f>
        <v>0</v>
      </c>
      <c r="AI28" s="9">
        <f>($AK$3+(J28+S28)*12*7.57%)*SUM(Fasering!$D$5:$D$6)</f>
        <v>523.46629328143547</v>
      </c>
      <c r="AJ28" s="9">
        <f>($AK$3+(K28+T28)*12*7.57%)*SUM(Fasering!$D$5:$D$7)</f>
        <v>887.50272545010296</v>
      </c>
      <c r="AK28" s="9">
        <f>($AK$3+(L28+U28)*12*7.57%)*SUM(Fasering!$D$5:$D$8)</f>
        <v>1297.980417119652</v>
      </c>
      <c r="AL28" s="9">
        <f>($AK$3+(M28+V28)*12*7.57%)*SUM(Fasering!$D$5:$D$9)</f>
        <v>1754.8993682900825</v>
      </c>
      <c r="AM28" s="9">
        <f>($AK$3+(N28+W28)*12*7.57%)*SUM(Fasering!$D$5:$D$10)</f>
        <v>2257.0759363049883</v>
      </c>
      <c r="AN28" s="86">
        <f>($AK$3+(O28+X28)*12*7.57%)*SUM(Fasering!$D$5:$D$11)</f>
        <v>2806.7730059725009</v>
      </c>
      <c r="AO28" s="5">
        <f>($AK$3+(I28+AA28)*12*7.57%)*SUM(Fasering!$D$5)</f>
        <v>0</v>
      </c>
      <c r="AP28" s="9">
        <f>($AK$3+(J28+AB28)*12*7.57%)*SUM(Fasering!$D$5:$D$6)</f>
        <v>523.46629328143547</v>
      </c>
      <c r="AQ28" s="9">
        <f>($AK$3+(K28+AC28)*12*7.57%)*SUM(Fasering!$D$5:$D$7)</f>
        <v>887.50272545010296</v>
      </c>
      <c r="AR28" s="9">
        <f>($AK$3+(L28+AD28)*12*7.57%)*SUM(Fasering!$D$5:$D$8)</f>
        <v>1297.980417119652</v>
      </c>
      <c r="AS28" s="9">
        <f>($AK$3+(M28+AE28)*12*7.57%)*SUM(Fasering!$D$5:$D$9)</f>
        <v>1754.8993682900825</v>
      </c>
      <c r="AT28" s="9">
        <f>($AK$3+(N28+AF28)*12*7.57%)*SUM(Fasering!$D$5:$D$10)</f>
        <v>2257.0759363049883</v>
      </c>
      <c r="AU28" s="86">
        <f>($AK$3+(O28+AG28)*12*7.57%)*SUM(Fasering!$D$5:$D$11)</f>
        <v>2806.7730059725009</v>
      </c>
    </row>
    <row r="29" spans="1:47" x14ac:dyDescent="0.3">
      <c r="A29" s="32">
        <f t="shared" si="7"/>
        <v>19</v>
      </c>
      <c r="B29" s="125">
        <v>26807.15</v>
      </c>
      <c r="C29" s="126"/>
      <c r="D29" s="125">
        <f t="shared" si="0"/>
        <v>35372.034424999998</v>
      </c>
      <c r="E29" s="127">
        <f t="shared" si="1"/>
        <v>876.84982920136133</v>
      </c>
      <c r="F29" s="125">
        <f t="shared" si="2"/>
        <v>2947.6695354166668</v>
      </c>
      <c r="G29" s="127">
        <f t="shared" si="8"/>
        <v>73.070819100113454</v>
      </c>
      <c r="H29" s="63">
        <f>'L4'!$H$10</f>
        <v>1674.41</v>
      </c>
      <c r="I29" s="63">
        <f>GEW!$E$12+($F29-GEW!$E$12)*SUM(Fasering!$D$5)</f>
        <v>1786.2247433333332</v>
      </c>
      <c r="J29" s="63">
        <f>GEW!$E$12+($F29-GEW!$E$12)*SUM(Fasering!$D$5:$D$6)</f>
        <v>2086.5321974421827</v>
      </c>
      <c r="K29" s="63">
        <f>GEW!$E$12+($F29-GEW!$E$12)*SUM(Fasering!$D$5:$D$7)</f>
        <v>2258.8371337470262</v>
      </c>
      <c r="L29" s="63">
        <f>GEW!$E$12+($F29-GEW!$E$12)*SUM(Fasering!$D$5:$D$8)</f>
        <v>2431.1420700518702</v>
      </c>
      <c r="M29" s="63">
        <f>GEW!$E$12+($F29-GEW!$E$12)*SUM(Fasering!$D$5:$D$9)</f>
        <v>2603.4470063567137</v>
      </c>
      <c r="N29" s="63">
        <f>GEW!$E$12+($F29-GEW!$E$12)*SUM(Fasering!$D$5:$D$10)</f>
        <v>2775.3645991118233</v>
      </c>
      <c r="O29" s="76">
        <f>GEW!$E$12+($F29-GEW!$E$12)*SUM(Fasering!$D$5:$D$11)</f>
        <v>2947.6695354166668</v>
      </c>
      <c r="P29" s="125">
        <f t="shared" si="3"/>
        <v>0</v>
      </c>
      <c r="Q29" s="127">
        <f t="shared" si="4"/>
        <v>0</v>
      </c>
      <c r="R29" s="45">
        <f>$P29*SUM(Fasering!$D$5)</f>
        <v>0</v>
      </c>
      <c r="S29" s="45">
        <f>$P29*SUM(Fasering!$D$5:$D$6)</f>
        <v>0</v>
      </c>
      <c r="T29" s="45">
        <f>$P29*SUM(Fasering!$D$5:$D$7)</f>
        <v>0</v>
      </c>
      <c r="U29" s="45">
        <f>$P29*SUM(Fasering!$D$5:$D$8)</f>
        <v>0</v>
      </c>
      <c r="V29" s="45">
        <f>$P29*SUM(Fasering!$D$5:$D$9)</f>
        <v>0</v>
      </c>
      <c r="W29" s="45">
        <f>$P29*SUM(Fasering!$D$5:$D$10)</f>
        <v>0</v>
      </c>
      <c r="X29" s="75">
        <f>$P29*SUM(Fasering!$D$5:$D$11)</f>
        <v>0</v>
      </c>
      <c r="Y29" s="125">
        <f t="shared" si="5"/>
        <v>0</v>
      </c>
      <c r="Z29" s="127">
        <f t="shared" si="6"/>
        <v>0</v>
      </c>
      <c r="AA29" s="74">
        <f>$Y29*SUM(Fasering!$D$5)</f>
        <v>0</v>
      </c>
      <c r="AB29" s="45">
        <f>$Y29*SUM(Fasering!$D$5:$D$6)</f>
        <v>0</v>
      </c>
      <c r="AC29" s="45">
        <f>$Y29*SUM(Fasering!$D$5:$D$7)</f>
        <v>0</v>
      </c>
      <c r="AD29" s="45">
        <f>$Y29*SUM(Fasering!$D$5:$D$8)</f>
        <v>0</v>
      </c>
      <c r="AE29" s="45">
        <f>$Y29*SUM(Fasering!$D$5:$D$9)</f>
        <v>0</v>
      </c>
      <c r="AF29" s="45">
        <f>$Y29*SUM(Fasering!$D$5:$D$10)</f>
        <v>0</v>
      </c>
      <c r="AG29" s="75">
        <f>$Y29*SUM(Fasering!$D$5:$D$11)</f>
        <v>0</v>
      </c>
      <c r="AH29" s="5">
        <f>($AK$3+(I29+R29)*12*7.57%)*SUM(Fasering!$D$5)</f>
        <v>0</v>
      </c>
      <c r="AI29" s="9">
        <f>($AK$3+(J29+S29)*12*7.57%)*SUM(Fasering!$D$5:$D$6)</f>
        <v>523.46629328143547</v>
      </c>
      <c r="AJ29" s="9">
        <f>($AK$3+(K29+T29)*12*7.57%)*SUM(Fasering!$D$5:$D$7)</f>
        <v>887.50272545010296</v>
      </c>
      <c r="AK29" s="9">
        <f>($AK$3+(L29+U29)*12*7.57%)*SUM(Fasering!$D$5:$D$8)</f>
        <v>1297.980417119652</v>
      </c>
      <c r="AL29" s="9">
        <f>($AK$3+(M29+V29)*12*7.57%)*SUM(Fasering!$D$5:$D$9)</f>
        <v>1754.8993682900825</v>
      </c>
      <c r="AM29" s="9">
        <f>($AK$3+(N29+W29)*12*7.57%)*SUM(Fasering!$D$5:$D$10)</f>
        <v>2257.0759363049883</v>
      </c>
      <c r="AN29" s="86">
        <f>($AK$3+(O29+X29)*12*7.57%)*SUM(Fasering!$D$5:$D$11)</f>
        <v>2806.7730059725009</v>
      </c>
      <c r="AO29" s="5">
        <f>($AK$3+(I29+AA29)*12*7.57%)*SUM(Fasering!$D$5)</f>
        <v>0</v>
      </c>
      <c r="AP29" s="9">
        <f>($AK$3+(J29+AB29)*12*7.57%)*SUM(Fasering!$D$5:$D$6)</f>
        <v>523.46629328143547</v>
      </c>
      <c r="AQ29" s="9">
        <f>($AK$3+(K29+AC29)*12*7.57%)*SUM(Fasering!$D$5:$D$7)</f>
        <v>887.50272545010296</v>
      </c>
      <c r="AR29" s="9">
        <f>($AK$3+(L29+AD29)*12*7.57%)*SUM(Fasering!$D$5:$D$8)</f>
        <v>1297.980417119652</v>
      </c>
      <c r="AS29" s="9">
        <f>($AK$3+(M29+AE29)*12*7.57%)*SUM(Fasering!$D$5:$D$9)</f>
        <v>1754.8993682900825</v>
      </c>
      <c r="AT29" s="9">
        <f>($AK$3+(N29+AF29)*12*7.57%)*SUM(Fasering!$D$5:$D$10)</f>
        <v>2257.0759363049883</v>
      </c>
      <c r="AU29" s="86">
        <f>($AK$3+(O29+AG29)*12*7.57%)*SUM(Fasering!$D$5:$D$11)</f>
        <v>2806.7730059725009</v>
      </c>
    </row>
    <row r="30" spans="1:47" x14ac:dyDescent="0.3">
      <c r="A30" s="32">
        <f t="shared" si="7"/>
        <v>20</v>
      </c>
      <c r="B30" s="125">
        <v>27803.37</v>
      </c>
      <c r="C30" s="126"/>
      <c r="D30" s="125">
        <f t="shared" si="0"/>
        <v>36686.546714999997</v>
      </c>
      <c r="E30" s="127">
        <f t="shared" si="1"/>
        <v>909.43573769394561</v>
      </c>
      <c r="F30" s="125">
        <f t="shared" si="2"/>
        <v>3057.2122262499993</v>
      </c>
      <c r="G30" s="127">
        <f t="shared" si="8"/>
        <v>75.786311474495463</v>
      </c>
      <c r="H30" s="63">
        <f>'L4'!$H$10</f>
        <v>1674.41</v>
      </c>
      <c r="I30" s="63">
        <f>GEW!$E$12+($F30-GEW!$E$12)*SUM(Fasering!$D$5)</f>
        <v>1786.2247433333332</v>
      </c>
      <c r="J30" s="63">
        <f>GEW!$E$12+($F30-GEW!$E$12)*SUM(Fasering!$D$5:$D$6)</f>
        <v>2114.8559600735366</v>
      </c>
      <c r="K30" s="63">
        <f>GEW!$E$12+($F30-GEW!$E$12)*SUM(Fasering!$D$5:$D$7)</f>
        <v>2303.4119885485406</v>
      </c>
      <c r="L30" s="63">
        <f>GEW!$E$12+($F30-GEW!$E$12)*SUM(Fasering!$D$5:$D$8)</f>
        <v>2491.9680170235442</v>
      </c>
      <c r="M30" s="63">
        <f>GEW!$E$12+($F30-GEW!$E$12)*SUM(Fasering!$D$5:$D$9)</f>
        <v>2680.5240454985478</v>
      </c>
      <c r="N30" s="63">
        <f>GEW!$E$12+($F30-GEW!$E$12)*SUM(Fasering!$D$5:$D$10)</f>
        <v>2868.6561977749957</v>
      </c>
      <c r="O30" s="76">
        <f>GEW!$E$12+($F30-GEW!$E$12)*SUM(Fasering!$D$5:$D$11)</f>
        <v>3057.2122262499993</v>
      </c>
      <c r="P30" s="125">
        <f t="shared" si="3"/>
        <v>0</v>
      </c>
      <c r="Q30" s="127">
        <f t="shared" si="4"/>
        <v>0</v>
      </c>
      <c r="R30" s="45">
        <f>$P30*SUM(Fasering!$D$5)</f>
        <v>0</v>
      </c>
      <c r="S30" s="45">
        <f>$P30*SUM(Fasering!$D$5:$D$6)</f>
        <v>0</v>
      </c>
      <c r="T30" s="45">
        <f>$P30*SUM(Fasering!$D$5:$D$7)</f>
        <v>0</v>
      </c>
      <c r="U30" s="45">
        <f>$P30*SUM(Fasering!$D$5:$D$8)</f>
        <v>0</v>
      </c>
      <c r="V30" s="45">
        <f>$P30*SUM(Fasering!$D$5:$D$9)</f>
        <v>0</v>
      </c>
      <c r="W30" s="45">
        <f>$P30*SUM(Fasering!$D$5:$D$10)</f>
        <v>0</v>
      </c>
      <c r="X30" s="75">
        <f>$P30*SUM(Fasering!$D$5:$D$11)</f>
        <v>0</v>
      </c>
      <c r="Y30" s="125">
        <f t="shared" si="5"/>
        <v>0</v>
      </c>
      <c r="Z30" s="127">
        <f t="shared" si="6"/>
        <v>0</v>
      </c>
      <c r="AA30" s="74">
        <f>$Y30*SUM(Fasering!$D$5)</f>
        <v>0</v>
      </c>
      <c r="AB30" s="45">
        <f>$Y30*SUM(Fasering!$D$5:$D$6)</f>
        <v>0</v>
      </c>
      <c r="AC30" s="45">
        <f>$Y30*SUM(Fasering!$D$5:$D$7)</f>
        <v>0</v>
      </c>
      <c r="AD30" s="45">
        <f>$Y30*SUM(Fasering!$D$5:$D$8)</f>
        <v>0</v>
      </c>
      <c r="AE30" s="45">
        <f>$Y30*SUM(Fasering!$D$5:$D$9)</f>
        <v>0</v>
      </c>
      <c r="AF30" s="45">
        <f>$Y30*SUM(Fasering!$D$5:$D$10)</f>
        <v>0</v>
      </c>
      <c r="AG30" s="75">
        <f>$Y30*SUM(Fasering!$D$5:$D$11)</f>
        <v>0</v>
      </c>
      <c r="AH30" s="5">
        <f>($AK$3+(I30+R30)*12*7.57%)*SUM(Fasering!$D$5)</f>
        <v>0</v>
      </c>
      <c r="AI30" s="9">
        <f>($AK$3+(J30+S30)*12*7.57%)*SUM(Fasering!$D$5:$D$6)</f>
        <v>530.11895764034682</v>
      </c>
      <c r="AJ30" s="9">
        <f>($AK$3+(K30+T30)*12*7.57%)*SUM(Fasering!$D$5:$D$7)</f>
        <v>903.97955295273812</v>
      </c>
      <c r="AK30" s="9">
        <f>($AK$3+(L30+U30)*12*7.57%)*SUM(Fasering!$D$5:$D$8)</f>
        <v>1328.661556151962</v>
      </c>
      <c r="AL30" s="9">
        <f>($AK$3+(M30+V30)*12*7.57%)*SUM(Fasering!$D$5:$D$9)</f>
        <v>1804.1649672380192</v>
      </c>
      <c r="AM30" s="9">
        <f>($AK$3+(N30+W30)*12*7.57%)*SUM(Fasering!$D$5:$D$10)</f>
        <v>2329.2496065962159</v>
      </c>
      <c r="AN30" s="86">
        <f>($AK$3+(O30+X30)*12*7.57%)*SUM(Fasering!$D$5:$D$11)</f>
        <v>2906.2815863254996</v>
      </c>
      <c r="AO30" s="5">
        <f>($AK$3+(I30+AA30)*12*7.57%)*SUM(Fasering!$D$5)</f>
        <v>0</v>
      </c>
      <c r="AP30" s="9">
        <f>($AK$3+(J30+AB30)*12*7.57%)*SUM(Fasering!$D$5:$D$6)</f>
        <v>530.11895764034682</v>
      </c>
      <c r="AQ30" s="9">
        <f>($AK$3+(K30+AC30)*12*7.57%)*SUM(Fasering!$D$5:$D$7)</f>
        <v>903.97955295273812</v>
      </c>
      <c r="AR30" s="9">
        <f>($AK$3+(L30+AD30)*12*7.57%)*SUM(Fasering!$D$5:$D$8)</f>
        <v>1328.661556151962</v>
      </c>
      <c r="AS30" s="9">
        <f>($AK$3+(M30+AE30)*12*7.57%)*SUM(Fasering!$D$5:$D$9)</f>
        <v>1804.1649672380192</v>
      </c>
      <c r="AT30" s="9">
        <f>($AK$3+(N30+AF30)*12*7.57%)*SUM(Fasering!$D$5:$D$10)</f>
        <v>2329.2496065962159</v>
      </c>
      <c r="AU30" s="86">
        <f>($AK$3+(O30+AG30)*12*7.57%)*SUM(Fasering!$D$5:$D$11)</f>
        <v>2906.2815863254996</v>
      </c>
    </row>
    <row r="31" spans="1:47" x14ac:dyDescent="0.3">
      <c r="A31" s="32">
        <f t="shared" si="7"/>
        <v>21</v>
      </c>
      <c r="B31" s="125">
        <v>27803.37</v>
      </c>
      <c r="C31" s="126"/>
      <c r="D31" s="125">
        <f t="shared" si="0"/>
        <v>36686.546714999997</v>
      </c>
      <c r="E31" s="127">
        <f t="shared" si="1"/>
        <v>909.43573769394561</v>
      </c>
      <c r="F31" s="125">
        <f t="shared" si="2"/>
        <v>3057.2122262499993</v>
      </c>
      <c r="G31" s="127">
        <f t="shared" si="8"/>
        <v>75.786311474495463</v>
      </c>
      <c r="H31" s="63">
        <f>'L4'!$H$10</f>
        <v>1674.41</v>
      </c>
      <c r="I31" s="63">
        <f>GEW!$E$12+($F31-GEW!$E$12)*SUM(Fasering!$D$5)</f>
        <v>1786.2247433333332</v>
      </c>
      <c r="J31" s="63">
        <f>GEW!$E$12+($F31-GEW!$E$12)*SUM(Fasering!$D$5:$D$6)</f>
        <v>2114.8559600735366</v>
      </c>
      <c r="K31" s="63">
        <f>GEW!$E$12+($F31-GEW!$E$12)*SUM(Fasering!$D$5:$D$7)</f>
        <v>2303.4119885485406</v>
      </c>
      <c r="L31" s="63">
        <f>GEW!$E$12+($F31-GEW!$E$12)*SUM(Fasering!$D$5:$D$8)</f>
        <v>2491.9680170235442</v>
      </c>
      <c r="M31" s="63">
        <f>GEW!$E$12+($F31-GEW!$E$12)*SUM(Fasering!$D$5:$D$9)</f>
        <v>2680.5240454985478</v>
      </c>
      <c r="N31" s="63">
        <f>GEW!$E$12+($F31-GEW!$E$12)*SUM(Fasering!$D$5:$D$10)</f>
        <v>2868.6561977749957</v>
      </c>
      <c r="O31" s="76">
        <f>GEW!$E$12+($F31-GEW!$E$12)*SUM(Fasering!$D$5:$D$11)</f>
        <v>3057.2122262499993</v>
      </c>
      <c r="P31" s="125">
        <f t="shared" si="3"/>
        <v>0</v>
      </c>
      <c r="Q31" s="127">
        <f t="shared" si="4"/>
        <v>0</v>
      </c>
      <c r="R31" s="45">
        <f>$P31*SUM(Fasering!$D$5)</f>
        <v>0</v>
      </c>
      <c r="S31" s="45">
        <f>$P31*SUM(Fasering!$D$5:$D$6)</f>
        <v>0</v>
      </c>
      <c r="T31" s="45">
        <f>$P31*SUM(Fasering!$D$5:$D$7)</f>
        <v>0</v>
      </c>
      <c r="U31" s="45">
        <f>$P31*SUM(Fasering!$D$5:$D$8)</f>
        <v>0</v>
      </c>
      <c r="V31" s="45">
        <f>$P31*SUM(Fasering!$D$5:$D$9)</f>
        <v>0</v>
      </c>
      <c r="W31" s="45">
        <f>$P31*SUM(Fasering!$D$5:$D$10)</f>
        <v>0</v>
      </c>
      <c r="X31" s="75">
        <f>$P31*SUM(Fasering!$D$5:$D$11)</f>
        <v>0</v>
      </c>
      <c r="Y31" s="125">
        <f t="shared" si="5"/>
        <v>0</v>
      </c>
      <c r="Z31" s="127">
        <f t="shared" si="6"/>
        <v>0</v>
      </c>
      <c r="AA31" s="74">
        <f>$Y31*SUM(Fasering!$D$5)</f>
        <v>0</v>
      </c>
      <c r="AB31" s="45">
        <f>$Y31*SUM(Fasering!$D$5:$D$6)</f>
        <v>0</v>
      </c>
      <c r="AC31" s="45">
        <f>$Y31*SUM(Fasering!$D$5:$D$7)</f>
        <v>0</v>
      </c>
      <c r="AD31" s="45">
        <f>$Y31*SUM(Fasering!$D$5:$D$8)</f>
        <v>0</v>
      </c>
      <c r="AE31" s="45">
        <f>$Y31*SUM(Fasering!$D$5:$D$9)</f>
        <v>0</v>
      </c>
      <c r="AF31" s="45">
        <f>$Y31*SUM(Fasering!$D$5:$D$10)</f>
        <v>0</v>
      </c>
      <c r="AG31" s="75">
        <f>$Y31*SUM(Fasering!$D$5:$D$11)</f>
        <v>0</v>
      </c>
      <c r="AH31" s="5">
        <f>($AK$3+(I31+R31)*12*7.57%)*SUM(Fasering!$D$5)</f>
        <v>0</v>
      </c>
      <c r="AI31" s="9">
        <f>($AK$3+(J31+S31)*12*7.57%)*SUM(Fasering!$D$5:$D$6)</f>
        <v>530.11895764034682</v>
      </c>
      <c r="AJ31" s="9">
        <f>($AK$3+(K31+T31)*12*7.57%)*SUM(Fasering!$D$5:$D$7)</f>
        <v>903.97955295273812</v>
      </c>
      <c r="AK31" s="9">
        <f>($AK$3+(L31+U31)*12*7.57%)*SUM(Fasering!$D$5:$D$8)</f>
        <v>1328.661556151962</v>
      </c>
      <c r="AL31" s="9">
        <f>($AK$3+(M31+V31)*12*7.57%)*SUM(Fasering!$D$5:$D$9)</f>
        <v>1804.1649672380192</v>
      </c>
      <c r="AM31" s="9">
        <f>($AK$3+(N31+W31)*12*7.57%)*SUM(Fasering!$D$5:$D$10)</f>
        <v>2329.2496065962159</v>
      </c>
      <c r="AN31" s="86">
        <f>($AK$3+(O31+X31)*12*7.57%)*SUM(Fasering!$D$5:$D$11)</f>
        <v>2906.2815863254996</v>
      </c>
      <c r="AO31" s="5">
        <f>($AK$3+(I31+AA31)*12*7.57%)*SUM(Fasering!$D$5)</f>
        <v>0</v>
      </c>
      <c r="AP31" s="9">
        <f>($AK$3+(J31+AB31)*12*7.57%)*SUM(Fasering!$D$5:$D$6)</f>
        <v>530.11895764034682</v>
      </c>
      <c r="AQ31" s="9">
        <f>($AK$3+(K31+AC31)*12*7.57%)*SUM(Fasering!$D$5:$D$7)</f>
        <v>903.97955295273812</v>
      </c>
      <c r="AR31" s="9">
        <f>($AK$3+(L31+AD31)*12*7.57%)*SUM(Fasering!$D$5:$D$8)</f>
        <v>1328.661556151962</v>
      </c>
      <c r="AS31" s="9">
        <f>($AK$3+(M31+AE31)*12*7.57%)*SUM(Fasering!$D$5:$D$9)</f>
        <v>1804.1649672380192</v>
      </c>
      <c r="AT31" s="9">
        <f>($AK$3+(N31+AF31)*12*7.57%)*SUM(Fasering!$D$5:$D$10)</f>
        <v>2329.2496065962159</v>
      </c>
      <c r="AU31" s="86">
        <f>($AK$3+(O31+AG31)*12*7.57%)*SUM(Fasering!$D$5:$D$11)</f>
        <v>2906.2815863254996</v>
      </c>
    </row>
    <row r="32" spans="1:47" x14ac:dyDescent="0.3">
      <c r="A32" s="32">
        <f t="shared" si="7"/>
        <v>22</v>
      </c>
      <c r="B32" s="125">
        <v>28799.59</v>
      </c>
      <c r="C32" s="126"/>
      <c r="D32" s="125">
        <f t="shared" si="0"/>
        <v>38001.059004999996</v>
      </c>
      <c r="E32" s="127">
        <f t="shared" si="1"/>
        <v>942.02164618652989</v>
      </c>
      <c r="F32" s="125">
        <f t="shared" si="2"/>
        <v>3166.7549170833331</v>
      </c>
      <c r="G32" s="127">
        <f t="shared" si="8"/>
        <v>78.501803848877486</v>
      </c>
      <c r="H32" s="63">
        <f>'L4'!$H$10</f>
        <v>1674.41</v>
      </c>
      <c r="I32" s="63">
        <f>GEW!$E$12+($F32-GEW!$E$12)*SUM(Fasering!$D$5)</f>
        <v>1786.2247433333332</v>
      </c>
      <c r="J32" s="63">
        <f>GEW!$E$12+($F32-GEW!$E$12)*SUM(Fasering!$D$5:$D$6)</f>
        <v>2143.1797227048914</v>
      </c>
      <c r="K32" s="63">
        <f>GEW!$E$12+($F32-GEW!$E$12)*SUM(Fasering!$D$5:$D$7)</f>
        <v>2347.9868433500551</v>
      </c>
      <c r="L32" s="63">
        <f>GEW!$E$12+($F32-GEW!$E$12)*SUM(Fasering!$D$5:$D$8)</f>
        <v>2552.7939639952192</v>
      </c>
      <c r="M32" s="63">
        <f>GEW!$E$12+($F32-GEW!$E$12)*SUM(Fasering!$D$5:$D$9)</f>
        <v>2757.6010846403829</v>
      </c>
      <c r="N32" s="63">
        <f>GEW!$E$12+($F32-GEW!$E$12)*SUM(Fasering!$D$5:$D$10)</f>
        <v>2961.9477964381695</v>
      </c>
      <c r="O32" s="76">
        <f>GEW!$E$12+($F32-GEW!$E$12)*SUM(Fasering!$D$5:$D$11)</f>
        <v>3166.7549170833331</v>
      </c>
      <c r="P32" s="125">
        <f t="shared" si="3"/>
        <v>0</v>
      </c>
      <c r="Q32" s="127">
        <f t="shared" si="4"/>
        <v>0</v>
      </c>
      <c r="R32" s="45">
        <f>$P32*SUM(Fasering!$D$5)</f>
        <v>0</v>
      </c>
      <c r="S32" s="45">
        <f>$P32*SUM(Fasering!$D$5:$D$6)</f>
        <v>0</v>
      </c>
      <c r="T32" s="45">
        <f>$P32*SUM(Fasering!$D$5:$D$7)</f>
        <v>0</v>
      </c>
      <c r="U32" s="45">
        <f>$P32*SUM(Fasering!$D$5:$D$8)</f>
        <v>0</v>
      </c>
      <c r="V32" s="45">
        <f>$P32*SUM(Fasering!$D$5:$D$9)</f>
        <v>0</v>
      </c>
      <c r="W32" s="45">
        <f>$P32*SUM(Fasering!$D$5:$D$10)</f>
        <v>0</v>
      </c>
      <c r="X32" s="75">
        <f>$P32*SUM(Fasering!$D$5:$D$11)</f>
        <v>0</v>
      </c>
      <c r="Y32" s="125">
        <f t="shared" si="5"/>
        <v>0</v>
      </c>
      <c r="Z32" s="127">
        <f t="shared" si="6"/>
        <v>0</v>
      </c>
      <c r="AA32" s="74">
        <f>$Y32*SUM(Fasering!$D$5)</f>
        <v>0</v>
      </c>
      <c r="AB32" s="45">
        <f>$Y32*SUM(Fasering!$D$5:$D$6)</f>
        <v>0</v>
      </c>
      <c r="AC32" s="45">
        <f>$Y32*SUM(Fasering!$D$5:$D$7)</f>
        <v>0</v>
      </c>
      <c r="AD32" s="45">
        <f>$Y32*SUM(Fasering!$D$5:$D$8)</f>
        <v>0</v>
      </c>
      <c r="AE32" s="45">
        <f>$Y32*SUM(Fasering!$D$5:$D$9)</f>
        <v>0</v>
      </c>
      <c r="AF32" s="45">
        <f>$Y32*SUM(Fasering!$D$5:$D$10)</f>
        <v>0</v>
      </c>
      <c r="AG32" s="75">
        <f>$Y32*SUM(Fasering!$D$5:$D$11)</f>
        <v>0</v>
      </c>
      <c r="AH32" s="5">
        <f>($AK$3+(I32+R32)*12*7.57%)*SUM(Fasering!$D$5)</f>
        <v>0</v>
      </c>
      <c r="AI32" s="9">
        <f>($AK$3+(J32+S32)*12*7.57%)*SUM(Fasering!$D$5:$D$6)</f>
        <v>536.77162199925863</v>
      </c>
      <c r="AJ32" s="9">
        <f>($AK$3+(K32+T32)*12*7.57%)*SUM(Fasering!$D$5:$D$7)</f>
        <v>920.45638045537316</v>
      </c>
      <c r="AK32" s="9">
        <f>($AK$3+(L32+U32)*12*7.57%)*SUM(Fasering!$D$5:$D$8)</f>
        <v>1359.3426951842723</v>
      </c>
      <c r="AL32" s="9">
        <f>($AK$3+(M32+V32)*12*7.57%)*SUM(Fasering!$D$5:$D$9)</f>
        <v>1853.4305661859564</v>
      </c>
      <c r="AM32" s="9">
        <f>($AK$3+(N32+W32)*12*7.57%)*SUM(Fasering!$D$5:$D$10)</f>
        <v>2401.4232768874454</v>
      </c>
      <c r="AN32" s="86">
        <f>($AK$3+(O32+X32)*12*7.57%)*SUM(Fasering!$D$5:$D$11)</f>
        <v>3005.7901666785001</v>
      </c>
      <c r="AO32" s="5">
        <f>($AK$3+(I32+AA32)*12*7.57%)*SUM(Fasering!$D$5)</f>
        <v>0</v>
      </c>
      <c r="AP32" s="9">
        <f>($AK$3+(J32+AB32)*12*7.57%)*SUM(Fasering!$D$5:$D$6)</f>
        <v>536.77162199925863</v>
      </c>
      <c r="AQ32" s="9">
        <f>($AK$3+(K32+AC32)*12*7.57%)*SUM(Fasering!$D$5:$D$7)</f>
        <v>920.45638045537316</v>
      </c>
      <c r="AR32" s="9">
        <f>($AK$3+(L32+AD32)*12*7.57%)*SUM(Fasering!$D$5:$D$8)</f>
        <v>1359.3426951842723</v>
      </c>
      <c r="AS32" s="9">
        <f>($AK$3+(M32+AE32)*12*7.57%)*SUM(Fasering!$D$5:$D$9)</f>
        <v>1853.4305661859564</v>
      </c>
      <c r="AT32" s="9">
        <f>($AK$3+(N32+AF32)*12*7.57%)*SUM(Fasering!$D$5:$D$10)</f>
        <v>2401.4232768874454</v>
      </c>
      <c r="AU32" s="86">
        <f>($AK$3+(O32+AG32)*12*7.57%)*SUM(Fasering!$D$5:$D$11)</f>
        <v>3005.7901666785001</v>
      </c>
    </row>
    <row r="33" spans="1:47" x14ac:dyDescent="0.3">
      <c r="A33" s="32">
        <f t="shared" si="7"/>
        <v>23</v>
      </c>
      <c r="B33" s="125">
        <v>29795.82</v>
      </c>
      <c r="C33" s="126"/>
      <c r="D33" s="125">
        <f t="shared" si="0"/>
        <v>39315.584489999994</v>
      </c>
      <c r="E33" s="127">
        <f t="shared" si="1"/>
        <v>974.60788177461995</v>
      </c>
      <c r="F33" s="125">
        <f t="shared" si="2"/>
        <v>3276.2987075000001</v>
      </c>
      <c r="G33" s="127">
        <f t="shared" si="8"/>
        <v>81.217323481218344</v>
      </c>
      <c r="H33" s="63">
        <f>'L4'!$H$10</f>
        <v>1674.41</v>
      </c>
      <c r="I33" s="63">
        <f>GEW!$E$12+($F33-GEW!$E$12)*SUM(Fasering!$D$5)</f>
        <v>1786.2247433333332</v>
      </c>
      <c r="J33" s="63">
        <f>GEW!$E$12+($F33-GEW!$E$12)*SUM(Fasering!$D$5:$D$6)</f>
        <v>2171.5037696485729</v>
      </c>
      <c r="K33" s="63">
        <f>GEW!$E$12+($F33-GEW!$E$12)*SUM(Fasering!$D$5:$D$7)</f>
        <v>2392.5621455914406</v>
      </c>
      <c r="L33" s="63">
        <f>GEW!$E$12+($F33-GEW!$E$12)*SUM(Fasering!$D$5:$D$8)</f>
        <v>2613.6205215343084</v>
      </c>
      <c r="M33" s="63">
        <f>GEW!$E$12+($F33-GEW!$E$12)*SUM(Fasering!$D$5:$D$9)</f>
        <v>2834.6788974771762</v>
      </c>
      <c r="N33" s="63">
        <f>GEW!$E$12+($F33-GEW!$E$12)*SUM(Fasering!$D$5:$D$10)</f>
        <v>3055.2403315571328</v>
      </c>
      <c r="O33" s="76">
        <f>GEW!$E$12+($F33-GEW!$E$12)*SUM(Fasering!$D$5:$D$11)</f>
        <v>3276.2987075000001</v>
      </c>
      <c r="P33" s="125">
        <f t="shared" si="3"/>
        <v>0</v>
      </c>
      <c r="Q33" s="127">
        <f t="shared" si="4"/>
        <v>0</v>
      </c>
      <c r="R33" s="45">
        <f>$P33*SUM(Fasering!$D$5)</f>
        <v>0</v>
      </c>
      <c r="S33" s="45">
        <f>$P33*SUM(Fasering!$D$5:$D$6)</f>
        <v>0</v>
      </c>
      <c r="T33" s="45">
        <f>$P33*SUM(Fasering!$D$5:$D$7)</f>
        <v>0</v>
      </c>
      <c r="U33" s="45">
        <f>$P33*SUM(Fasering!$D$5:$D$8)</f>
        <v>0</v>
      </c>
      <c r="V33" s="45">
        <f>$P33*SUM(Fasering!$D$5:$D$9)</f>
        <v>0</v>
      </c>
      <c r="W33" s="45">
        <f>$P33*SUM(Fasering!$D$5:$D$10)</f>
        <v>0</v>
      </c>
      <c r="X33" s="75">
        <f>$P33*SUM(Fasering!$D$5:$D$11)</f>
        <v>0</v>
      </c>
      <c r="Y33" s="125">
        <f t="shared" si="5"/>
        <v>0</v>
      </c>
      <c r="Z33" s="127">
        <f t="shared" si="6"/>
        <v>0</v>
      </c>
      <c r="AA33" s="74">
        <f>$Y33*SUM(Fasering!$D$5)</f>
        <v>0</v>
      </c>
      <c r="AB33" s="45">
        <f>$Y33*SUM(Fasering!$D$5:$D$6)</f>
        <v>0</v>
      </c>
      <c r="AC33" s="45">
        <f>$Y33*SUM(Fasering!$D$5:$D$7)</f>
        <v>0</v>
      </c>
      <c r="AD33" s="45">
        <f>$Y33*SUM(Fasering!$D$5:$D$8)</f>
        <v>0</v>
      </c>
      <c r="AE33" s="45">
        <f>$Y33*SUM(Fasering!$D$5:$D$9)</f>
        <v>0</v>
      </c>
      <c r="AF33" s="45">
        <f>$Y33*SUM(Fasering!$D$5:$D$10)</f>
        <v>0</v>
      </c>
      <c r="AG33" s="75">
        <f>$Y33*SUM(Fasering!$D$5:$D$11)</f>
        <v>0</v>
      </c>
      <c r="AH33" s="5">
        <f>($AK$3+(I33+R33)*12*7.57%)*SUM(Fasering!$D$5)</f>
        <v>0</v>
      </c>
      <c r="AI33" s="9">
        <f>($AK$3+(J33+S33)*12*7.57%)*SUM(Fasering!$D$5:$D$6)</f>
        <v>543.42435313723888</v>
      </c>
      <c r="AJ33" s="9">
        <f>($AK$3+(K33+T33)*12*7.57%)*SUM(Fasering!$D$5:$D$7)</f>
        <v>936.93337335147089</v>
      </c>
      <c r="AK33" s="9">
        <f>($AK$3+(L33+U33)*12*7.57%)*SUM(Fasering!$D$5:$D$8)</f>
        <v>1390.0241421921207</v>
      </c>
      <c r="AL33" s="9">
        <f>($AK$3+(M33+V33)*12*7.57%)*SUM(Fasering!$D$5:$D$9)</f>
        <v>1902.6966596591885</v>
      </c>
      <c r="AM33" s="9">
        <f>($AK$3+(N33+W33)*12*7.57%)*SUM(Fasering!$D$5:$D$10)</f>
        <v>2473.5976716538944</v>
      </c>
      <c r="AN33" s="86">
        <f>($AK$3+(O33+X33)*12*7.57%)*SUM(Fasering!$D$5:$D$11)</f>
        <v>3105.2997458930004</v>
      </c>
      <c r="AO33" s="5">
        <f>($AK$3+(I33+AA33)*12*7.57%)*SUM(Fasering!$D$5)</f>
        <v>0</v>
      </c>
      <c r="AP33" s="9">
        <f>($AK$3+(J33+AB33)*12*7.57%)*SUM(Fasering!$D$5:$D$6)</f>
        <v>543.42435313723888</v>
      </c>
      <c r="AQ33" s="9">
        <f>($AK$3+(K33+AC33)*12*7.57%)*SUM(Fasering!$D$5:$D$7)</f>
        <v>936.93337335147089</v>
      </c>
      <c r="AR33" s="9">
        <f>($AK$3+(L33+AD33)*12*7.57%)*SUM(Fasering!$D$5:$D$8)</f>
        <v>1390.0241421921207</v>
      </c>
      <c r="AS33" s="9">
        <f>($AK$3+(M33+AE33)*12*7.57%)*SUM(Fasering!$D$5:$D$9)</f>
        <v>1902.6966596591885</v>
      </c>
      <c r="AT33" s="9">
        <f>($AK$3+(N33+AF33)*12*7.57%)*SUM(Fasering!$D$5:$D$10)</f>
        <v>2473.5976716538944</v>
      </c>
      <c r="AU33" s="86">
        <f>($AK$3+(O33+AG33)*12*7.57%)*SUM(Fasering!$D$5:$D$11)</f>
        <v>3105.2997458930004</v>
      </c>
    </row>
    <row r="34" spans="1:47" x14ac:dyDescent="0.3">
      <c r="A34" s="32">
        <f t="shared" si="7"/>
        <v>24</v>
      </c>
      <c r="B34" s="125">
        <v>30792.04</v>
      </c>
      <c r="C34" s="126"/>
      <c r="D34" s="125">
        <f t="shared" si="0"/>
        <v>40630.09678</v>
      </c>
      <c r="E34" s="127">
        <f t="shared" si="1"/>
        <v>1007.1937902672045</v>
      </c>
      <c r="F34" s="125">
        <f t="shared" si="2"/>
        <v>3385.8413983333335</v>
      </c>
      <c r="G34" s="127">
        <f t="shared" si="8"/>
        <v>83.932815855600367</v>
      </c>
      <c r="H34" s="63">
        <f>'L4'!$H$10</f>
        <v>1674.41</v>
      </c>
      <c r="I34" s="63">
        <f>GEW!$E$12+($F34-GEW!$E$12)*SUM(Fasering!$D$5)</f>
        <v>1786.2247433333332</v>
      </c>
      <c r="J34" s="63">
        <f>GEW!$E$12+($F34-GEW!$E$12)*SUM(Fasering!$D$5:$D$6)</f>
        <v>2199.8275322799273</v>
      </c>
      <c r="K34" s="63">
        <f>GEW!$E$12+($F34-GEW!$E$12)*SUM(Fasering!$D$5:$D$7)</f>
        <v>2437.1370003929551</v>
      </c>
      <c r="L34" s="63">
        <f>GEW!$E$12+($F34-GEW!$E$12)*SUM(Fasering!$D$5:$D$8)</f>
        <v>2674.4464685059829</v>
      </c>
      <c r="M34" s="63">
        <f>GEW!$E$12+($F34-GEW!$E$12)*SUM(Fasering!$D$5:$D$9)</f>
        <v>2911.7559366190108</v>
      </c>
      <c r="N34" s="63">
        <f>GEW!$E$12+($F34-GEW!$E$12)*SUM(Fasering!$D$5:$D$10)</f>
        <v>3148.5319302203061</v>
      </c>
      <c r="O34" s="76">
        <f>GEW!$E$12+($F34-GEW!$E$12)*SUM(Fasering!$D$5:$D$11)</f>
        <v>3385.8413983333335</v>
      </c>
      <c r="P34" s="125">
        <f t="shared" si="3"/>
        <v>0</v>
      </c>
      <c r="Q34" s="127">
        <f t="shared" si="4"/>
        <v>0</v>
      </c>
      <c r="R34" s="45">
        <f>$P34*SUM(Fasering!$D$5)</f>
        <v>0</v>
      </c>
      <c r="S34" s="45">
        <f>$P34*SUM(Fasering!$D$5:$D$6)</f>
        <v>0</v>
      </c>
      <c r="T34" s="45">
        <f>$P34*SUM(Fasering!$D$5:$D$7)</f>
        <v>0</v>
      </c>
      <c r="U34" s="45">
        <f>$P34*SUM(Fasering!$D$5:$D$8)</f>
        <v>0</v>
      </c>
      <c r="V34" s="45">
        <f>$P34*SUM(Fasering!$D$5:$D$9)</f>
        <v>0</v>
      </c>
      <c r="W34" s="45">
        <f>$P34*SUM(Fasering!$D$5:$D$10)</f>
        <v>0</v>
      </c>
      <c r="X34" s="75">
        <f>$P34*SUM(Fasering!$D$5:$D$11)</f>
        <v>0</v>
      </c>
      <c r="Y34" s="125">
        <f t="shared" si="5"/>
        <v>0</v>
      </c>
      <c r="Z34" s="127">
        <f t="shared" si="6"/>
        <v>0</v>
      </c>
      <c r="AA34" s="74">
        <f>$Y34*SUM(Fasering!$D$5)</f>
        <v>0</v>
      </c>
      <c r="AB34" s="45">
        <f>$Y34*SUM(Fasering!$D$5:$D$6)</f>
        <v>0</v>
      </c>
      <c r="AC34" s="45">
        <f>$Y34*SUM(Fasering!$D$5:$D$7)</f>
        <v>0</v>
      </c>
      <c r="AD34" s="45">
        <f>$Y34*SUM(Fasering!$D$5:$D$8)</f>
        <v>0</v>
      </c>
      <c r="AE34" s="45">
        <f>$Y34*SUM(Fasering!$D$5:$D$9)</f>
        <v>0</v>
      </c>
      <c r="AF34" s="45">
        <f>$Y34*SUM(Fasering!$D$5:$D$10)</f>
        <v>0</v>
      </c>
      <c r="AG34" s="75">
        <f>$Y34*SUM(Fasering!$D$5:$D$11)</f>
        <v>0</v>
      </c>
      <c r="AH34" s="5">
        <f>($AK$3+(I34+R34)*12*7.57%)*SUM(Fasering!$D$5)</f>
        <v>0</v>
      </c>
      <c r="AI34" s="9">
        <f>($AK$3+(J34+S34)*12*7.57%)*SUM(Fasering!$D$5:$D$6)</f>
        <v>550.07701749615046</v>
      </c>
      <c r="AJ34" s="9">
        <f>($AK$3+(K34+T34)*12*7.57%)*SUM(Fasering!$D$5:$D$7)</f>
        <v>953.41020085410594</v>
      </c>
      <c r="AK34" s="9">
        <f>($AK$3+(L34+U34)*12*7.57%)*SUM(Fasering!$D$5:$D$8)</f>
        <v>1420.705281224431</v>
      </c>
      <c r="AL34" s="9">
        <f>($AK$3+(M34+V34)*12*7.57%)*SUM(Fasering!$D$5:$D$9)</f>
        <v>1951.9622586071252</v>
      </c>
      <c r="AM34" s="9">
        <f>($AK$3+(N34+W34)*12*7.57%)*SUM(Fasering!$D$5:$D$10)</f>
        <v>2545.7713419451229</v>
      </c>
      <c r="AN34" s="86">
        <f>($AK$3+(O34+X34)*12*7.57%)*SUM(Fasering!$D$5:$D$11)</f>
        <v>3204.8083262460004</v>
      </c>
      <c r="AO34" s="5">
        <f>($AK$3+(I34+AA34)*12*7.57%)*SUM(Fasering!$D$5)</f>
        <v>0</v>
      </c>
      <c r="AP34" s="9">
        <f>($AK$3+(J34+AB34)*12*7.57%)*SUM(Fasering!$D$5:$D$6)</f>
        <v>550.07701749615046</v>
      </c>
      <c r="AQ34" s="9">
        <f>($AK$3+(K34+AC34)*12*7.57%)*SUM(Fasering!$D$5:$D$7)</f>
        <v>953.41020085410594</v>
      </c>
      <c r="AR34" s="9">
        <f>($AK$3+(L34+AD34)*12*7.57%)*SUM(Fasering!$D$5:$D$8)</f>
        <v>1420.705281224431</v>
      </c>
      <c r="AS34" s="9">
        <f>($AK$3+(M34+AE34)*12*7.57%)*SUM(Fasering!$D$5:$D$9)</f>
        <v>1951.9622586071252</v>
      </c>
      <c r="AT34" s="9">
        <f>($AK$3+(N34+AF34)*12*7.57%)*SUM(Fasering!$D$5:$D$10)</f>
        <v>2545.7713419451229</v>
      </c>
      <c r="AU34" s="86">
        <f>($AK$3+(O34+AG34)*12*7.57%)*SUM(Fasering!$D$5:$D$11)</f>
        <v>3204.8083262460004</v>
      </c>
    </row>
    <row r="35" spans="1:47" x14ac:dyDescent="0.3">
      <c r="A35" s="32">
        <f t="shared" si="7"/>
        <v>25</v>
      </c>
      <c r="B35" s="125">
        <v>30792.04</v>
      </c>
      <c r="C35" s="126"/>
      <c r="D35" s="125">
        <f t="shared" si="0"/>
        <v>40630.09678</v>
      </c>
      <c r="E35" s="127">
        <f t="shared" si="1"/>
        <v>1007.1937902672045</v>
      </c>
      <c r="F35" s="125">
        <f t="shared" si="2"/>
        <v>3385.8413983333335</v>
      </c>
      <c r="G35" s="127">
        <f t="shared" si="8"/>
        <v>83.932815855600367</v>
      </c>
      <c r="H35" s="63">
        <f>'L4'!$H$10</f>
        <v>1674.41</v>
      </c>
      <c r="I35" s="63">
        <f>GEW!$E$12+($F35-GEW!$E$12)*SUM(Fasering!$D$5)</f>
        <v>1786.2247433333332</v>
      </c>
      <c r="J35" s="63">
        <f>GEW!$E$12+($F35-GEW!$E$12)*SUM(Fasering!$D$5:$D$6)</f>
        <v>2199.8275322799273</v>
      </c>
      <c r="K35" s="63">
        <f>GEW!$E$12+($F35-GEW!$E$12)*SUM(Fasering!$D$5:$D$7)</f>
        <v>2437.1370003929551</v>
      </c>
      <c r="L35" s="63">
        <f>GEW!$E$12+($F35-GEW!$E$12)*SUM(Fasering!$D$5:$D$8)</f>
        <v>2674.4464685059829</v>
      </c>
      <c r="M35" s="63">
        <f>GEW!$E$12+($F35-GEW!$E$12)*SUM(Fasering!$D$5:$D$9)</f>
        <v>2911.7559366190108</v>
      </c>
      <c r="N35" s="63">
        <f>GEW!$E$12+($F35-GEW!$E$12)*SUM(Fasering!$D$5:$D$10)</f>
        <v>3148.5319302203061</v>
      </c>
      <c r="O35" s="76">
        <f>GEW!$E$12+($F35-GEW!$E$12)*SUM(Fasering!$D$5:$D$11)</f>
        <v>3385.8413983333335</v>
      </c>
      <c r="P35" s="125">
        <f t="shared" si="3"/>
        <v>0</v>
      </c>
      <c r="Q35" s="127">
        <f t="shared" si="4"/>
        <v>0</v>
      </c>
      <c r="R35" s="45">
        <f>$P35*SUM(Fasering!$D$5)</f>
        <v>0</v>
      </c>
      <c r="S35" s="45">
        <f>$P35*SUM(Fasering!$D$5:$D$6)</f>
        <v>0</v>
      </c>
      <c r="T35" s="45">
        <f>$P35*SUM(Fasering!$D$5:$D$7)</f>
        <v>0</v>
      </c>
      <c r="U35" s="45">
        <f>$P35*SUM(Fasering!$D$5:$D$8)</f>
        <v>0</v>
      </c>
      <c r="V35" s="45">
        <f>$P35*SUM(Fasering!$D$5:$D$9)</f>
        <v>0</v>
      </c>
      <c r="W35" s="45">
        <f>$P35*SUM(Fasering!$D$5:$D$10)</f>
        <v>0</v>
      </c>
      <c r="X35" s="75">
        <f>$P35*SUM(Fasering!$D$5:$D$11)</f>
        <v>0</v>
      </c>
      <c r="Y35" s="125">
        <f t="shared" si="5"/>
        <v>0</v>
      </c>
      <c r="Z35" s="127">
        <f t="shared" si="6"/>
        <v>0</v>
      </c>
      <c r="AA35" s="74">
        <f>$Y35*SUM(Fasering!$D$5)</f>
        <v>0</v>
      </c>
      <c r="AB35" s="45">
        <f>$Y35*SUM(Fasering!$D$5:$D$6)</f>
        <v>0</v>
      </c>
      <c r="AC35" s="45">
        <f>$Y35*SUM(Fasering!$D$5:$D$7)</f>
        <v>0</v>
      </c>
      <c r="AD35" s="45">
        <f>$Y35*SUM(Fasering!$D$5:$D$8)</f>
        <v>0</v>
      </c>
      <c r="AE35" s="45">
        <f>$Y35*SUM(Fasering!$D$5:$D$9)</f>
        <v>0</v>
      </c>
      <c r="AF35" s="45">
        <f>$Y35*SUM(Fasering!$D$5:$D$10)</f>
        <v>0</v>
      </c>
      <c r="AG35" s="75">
        <f>$Y35*SUM(Fasering!$D$5:$D$11)</f>
        <v>0</v>
      </c>
      <c r="AH35" s="5">
        <f>($AK$3+(I35+R35)*12*7.57%)*SUM(Fasering!$D$5)</f>
        <v>0</v>
      </c>
      <c r="AI35" s="9">
        <f>($AK$3+(J35+S35)*12*7.57%)*SUM(Fasering!$D$5:$D$6)</f>
        <v>550.07701749615046</v>
      </c>
      <c r="AJ35" s="9">
        <f>($AK$3+(K35+T35)*12*7.57%)*SUM(Fasering!$D$5:$D$7)</f>
        <v>953.41020085410594</v>
      </c>
      <c r="AK35" s="9">
        <f>($AK$3+(L35+U35)*12*7.57%)*SUM(Fasering!$D$5:$D$8)</f>
        <v>1420.705281224431</v>
      </c>
      <c r="AL35" s="9">
        <f>($AK$3+(M35+V35)*12*7.57%)*SUM(Fasering!$D$5:$D$9)</f>
        <v>1951.9622586071252</v>
      </c>
      <c r="AM35" s="9">
        <f>($AK$3+(N35+W35)*12*7.57%)*SUM(Fasering!$D$5:$D$10)</f>
        <v>2545.7713419451229</v>
      </c>
      <c r="AN35" s="86">
        <f>($AK$3+(O35+X35)*12*7.57%)*SUM(Fasering!$D$5:$D$11)</f>
        <v>3204.8083262460004</v>
      </c>
      <c r="AO35" s="5">
        <f>($AK$3+(I35+AA35)*12*7.57%)*SUM(Fasering!$D$5)</f>
        <v>0</v>
      </c>
      <c r="AP35" s="9">
        <f>($AK$3+(J35+AB35)*12*7.57%)*SUM(Fasering!$D$5:$D$6)</f>
        <v>550.07701749615046</v>
      </c>
      <c r="AQ35" s="9">
        <f>($AK$3+(K35+AC35)*12*7.57%)*SUM(Fasering!$D$5:$D$7)</f>
        <v>953.41020085410594</v>
      </c>
      <c r="AR35" s="9">
        <f>($AK$3+(L35+AD35)*12*7.57%)*SUM(Fasering!$D$5:$D$8)</f>
        <v>1420.705281224431</v>
      </c>
      <c r="AS35" s="9">
        <f>($AK$3+(M35+AE35)*12*7.57%)*SUM(Fasering!$D$5:$D$9)</f>
        <v>1951.9622586071252</v>
      </c>
      <c r="AT35" s="9">
        <f>($AK$3+(N35+AF35)*12*7.57%)*SUM(Fasering!$D$5:$D$10)</f>
        <v>2545.7713419451229</v>
      </c>
      <c r="AU35" s="86">
        <f>($AK$3+(O35+AG35)*12*7.57%)*SUM(Fasering!$D$5:$D$11)</f>
        <v>3204.8083262460004</v>
      </c>
    </row>
    <row r="36" spans="1:47" x14ac:dyDescent="0.3">
      <c r="A36" s="32">
        <f t="shared" si="7"/>
        <v>26</v>
      </c>
      <c r="B36" s="125">
        <v>30792.04</v>
      </c>
      <c r="C36" s="126"/>
      <c r="D36" s="125">
        <f t="shared" si="0"/>
        <v>40630.09678</v>
      </c>
      <c r="E36" s="127">
        <f t="shared" si="1"/>
        <v>1007.1937902672045</v>
      </c>
      <c r="F36" s="125">
        <f t="shared" si="2"/>
        <v>3385.8413983333335</v>
      </c>
      <c r="G36" s="127">
        <f t="shared" si="8"/>
        <v>83.932815855600367</v>
      </c>
      <c r="H36" s="63">
        <f>'L4'!$H$10</f>
        <v>1674.41</v>
      </c>
      <c r="I36" s="63">
        <f>GEW!$E$12+($F36-GEW!$E$12)*SUM(Fasering!$D$5)</f>
        <v>1786.2247433333332</v>
      </c>
      <c r="J36" s="63">
        <f>GEW!$E$12+($F36-GEW!$E$12)*SUM(Fasering!$D$5:$D$6)</f>
        <v>2199.8275322799273</v>
      </c>
      <c r="K36" s="63">
        <f>GEW!$E$12+($F36-GEW!$E$12)*SUM(Fasering!$D$5:$D$7)</f>
        <v>2437.1370003929551</v>
      </c>
      <c r="L36" s="63">
        <f>GEW!$E$12+($F36-GEW!$E$12)*SUM(Fasering!$D$5:$D$8)</f>
        <v>2674.4464685059829</v>
      </c>
      <c r="M36" s="63">
        <f>GEW!$E$12+($F36-GEW!$E$12)*SUM(Fasering!$D$5:$D$9)</f>
        <v>2911.7559366190108</v>
      </c>
      <c r="N36" s="63">
        <f>GEW!$E$12+($F36-GEW!$E$12)*SUM(Fasering!$D$5:$D$10)</f>
        <v>3148.5319302203061</v>
      </c>
      <c r="O36" s="76">
        <f>GEW!$E$12+($F36-GEW!$E$12)*SUM(Fasering!$D$5:$D$11)</f>
        <v>3385.8413983333335</v>
      </c>
      <c r="P36" s="125">
        <f t="shared" si="3"/>
        <v>0</v>
      </c>
      <c r="Q36" s="127">
        <f t="shared" si="4"/>
        <v>0</v>
      </c>
      <c r="R36" s="45">
        <f>$P36*SUM(Fasering!$D$5)</f>
        <v>0</v>
      </c>
      <c r="S36" s="45">
        <f>$P36*SUM(Fasering!$D$5:$D$6)</f>
        <v>0</v>
      </c>
      <c r="T36" s="45">
        <f>$P36*SUM(Fasering!$D$5:$D$7)</f>
        <v>0</v>
      </c>
      <c r="U36" s="45">
        <f>$P36*SUM(Fasering!$D$5:$D$8)</f>
        <v>0</v>
      </c>
      <c r="V36" s="45">
        <f>$P36*SUM(Fasering!$D$5:$D$9)</f>
        <v>0</v>
      </c>
      <c r="W36" s="45">
        <f>$P36*SUM(Fasering!$D$5:$D$10)</f>
        <v>0</v>
      </c>
      <c r="X36" s="75">
        <f>$P36*SUM(Fasering!$D$5:$D$11)</f>
        <v>0</v>
      </c>
      <c r="Y36" s="125">
        <f t="shared" si="5"/>
        <v>0</v>
      </c>
      <c r="Z36" s="127">
        <f t="shared" si="6"/>
        <v>0</v>
      </c>
      <c r="AA36" s="74">
        <f>$Y36*SUM(Fasering!$D$5)</f>
        <v>0</v>
      </c>
      <c r="AB36" s="45">
        <f>$Y36*SUM(Fasering!$D$5:$D$6)</f>
        <v>0</v>
      </c>
      <c r="AC36" s="45">
        <f>$Y36*SUM(Fasering!$D$5:$D$7)</f>
        <v>0</v>
      </c>
      <c r="AD36" s="45">
        <f>$Y36*SUM(Fasering!$D$5:$D$8)</f>
        <v>0</v>
      </c>
      <c r="AE36" s="45">
        <f>$Y36*SUM(Fasering!$D$5:$D$9)</f>
        <v>0</v>
      </c>
      <c r="AF36" s="45">
        <f>$Y36*SUM(Fasering!$D$5:$D$10)</f>
        <v>0</v>
      </c>
      <c r="AG36" s="75">
        <f>$Y36*SUM(Fasering!$D$5:$D$11)</f>
        <v>0</v>
      </c>
      <c r="AH36" s="5">
        <f>($AK$3+(I36+R36)*12*7.57%)*SUM(Fasering!$D$5)</f>
        <v>0</v>
      </c>
      <c r="AI36" s="9">
        <f>($AK$3+(J36+S36)*12*7.57%)*SUM(Fasering!$D$5:$D$6)</f>
        <v>550.07701749615046</v>
      </c>
      <c r="AJ36" s="9">
        <f>($AK$3+(K36+T36)*12*7.57%)*SUM(Fasering!$D$5:$D$7)</f>
        <v>953.41020085410594</v>
      </c>
      <c r="AK36" s="9">
        <f>($AK$3+(L36+U36)*12*7.57%)*SUM(Fasering!$D$5:$D$8)</f>
        <v>1420.705281224431</v>
      </c>
      <c r="AL36" s="9">
        <f>($AK$3+(M36+V36)*12*7.57%)*SUM(Fasering!$D$5:$D$9)</f>
        <v>1951.9622586071252</v>
      </c>
      <c r="AM36" s="9">
        <f>($AK$3+(N36+W36)*12*7.57%)*SUM(Fasering!$D$5:$D$10)</f>
        <v>2545.7713419451229</v>
      </c>
      <c r="AN36" s="86">
        <f>($AK$3+(O36+X36)*12*7.57%)*SUM(Fasering!$D$5:$D$11)</f>
        <v>3204.8083262460004</v>
      </c>
      <c r="AO36" s="5">
        <f>($AK$3+(I36+AA36)*12*7.57%)*SUM(Fasering!$D$5)</f>
        <v>0</v>
      </c>
      <c r="AP36" s="9">
        <f>($AK$3+(J36+AB36)*12*7.57%)*SUM(Fasering!$D$5:$D$6)</f>
        <v>550.07701749615046</v>
      </c>
      <c r="AQ36" s="9">
        <f>($AK$3+(K36+AC36)*12*7.57%)*SUM(Fasering!$D$5:$D$7)</f>
        <v>953.41020085410594</v>
      </c>
      <c r="AR36" s="9">
        <f>($AK$3+(L36+AD36)*12*7.57%)*SUM(Fasering!$D$5:$D$8)</f>
        <v>1420.705281224431</v>
      </c>
      <c r="AS36" s="9">
        <f>($AK$3+(M36+AE36)*12*7.57%)*SUM(Fasering!$D$5:$D$9)</f>
        <v>1951.9622586071252</v>
      </c>
      <c r="AT36" s="9">
        <f>($AK$3+(N36+AF36)*12*7.57%)*SUM(Fasering!$D$5:$D$10)</f>
        <v>2545.7713419451229</v>
      </c>
      <c r="AU36" s="86">
        <f>($AK$3+(O36+AG36)*12*7.57%)*SUM(Fasering!$D$5:$D$11)</f>
        <v>3204.8083262460004</v>
      </c>
    </row>
    <row r="37" spans="1:47" x14ac:dyDescent="0.3">
      <c r="A37" s="32">
        <f t="shared" si="7"/>
        <v>27</v>
      </c>
      <c r="B37" s="125">
        <v>30792.04</v>
      </c>
      <c r="C37" s="126"/>
      <c r="D37" s="125">
        <f t="shared" si="0"/>
        <v>40630.09678</v>
      </c>
      <c r="E37" s="127">
        <f t="shared" si="1"/>
        <v>1007.1937902672045</v>
      </c>
      <c r="F37" s="125">
        <f t="shared" si="2"/>
        <v>3385.8413983333335</v>
      </c>
      <c r="G37" s="127">
        <f t="shared" si="8"/>
        <v>83.932815855600367</v>
      </c>
      <c r="H37" s="63">
        <f>'L4'!$H$10</f>
        <v>1674.41</v>
      </c>
      <c r="I37" s="63">
        <f>GEW!$E$12+($F37-GEW!$E$12)*SUM(Fasering!$D$5)</f>
        <v>1786.2247433333332</v>
      </c>
      <c r="J37" s="63">
        <f>GEW!$E$12+($F37-GEW!$E$12)*SUM(Fasering!$D$5:$D$6)</f>
        <v>2199.8275322799273</v>
      </c>
      <c r="K37" s="63">
        <f>GEW!$E$12+($F37-GEW!$E$12)*SUM(Fasering!$D$5:$D$7)</f>
        <v>2437.1370003929551</v>
      </c>
      <c r="L37" s="63">
        <f>GEW!$E$12+($F37-GEW!$E$12)*SUM(Fasering!$D$5:$D$8)</f>
        <v>2674.4464685059829</v>
      </c>
      <c r="M37" s="63">
        <f>GEW!$E$12+($F37-GEW!$E$12)*SUM(Fasering!$D$5:$D$9)</f>
        <v>2911.7559366190108</v>
      </c>
      <c r="N37" s="63">
        <f>GEW!$E$12+($F37-GEW!$E$12)*SUM(Fasering!$D$5:$D$10)</f>
        <v>3148.5319302203061</v>
      </c>
      <c r="O37" s="76">
        <f>GEW!$E$12+($F37-GEW!$E$12)*SUM(Fasering!$D$5:$D$11)</f>
        <v>3385.8413983333335</v>
      </c>
      <c r="P37" s="125">
        <f t="shared" si="3"/>
        <v>0</v>
      </c>
      <c r="Q37" s="127">
        <f t="shared" si="4"/>
        <v>0</v>
      </c>
      <c r="R37" s="45">
        <f>$P37*SUM(Fasering!$D$5)</f>
        <v>0</v>
      </c>
      <c r="S37" s="45">
        <f>$P37*SUM(Fasering!$D$5:$D$6)</f>
        <v>0</v>
      </c>
      <c r="T37" s="45">
        <f>$P37*SUM(Fasering!$D$5:$D$7)</f>
        <v>0</v>
      </c>
      <c r="U37" s="45">
        <f>$P37*SUM(Fasering!$D$5:$D$8)</f>
        <v>0</v>
      </c>
      <c r="V37" s="45">
        <f>$P37*SUM(Fasering!$D$5:$D$9)</f>
        <v>0</v>
      </c>
      <c r="W37" s="45">
        <f>$P37*SUM(Fasering!$D$5:$D$10)</f>
        <v>0</v>
      </c>
      <c r="X37" s="75">
        <f>$P37*SUM(Fasering!$D$5:$D$11)</f>
        <v>0</v>
      </c>
      <c r="Y37" s="125">
        <f t="shared" si="5"/>
        <v>0</v>
      </c>
      <c r="Z37" s="127">
        <f t="shared" si="6"/>
        <v>0</v>
      </c>
      <c r="AA37" s="74">
        <f>$Y37*SUM(Fasering!$D$5)</f>
        <v>0</v>
      </c>
      <c r="AB37" s="45">
        <f>$Y37*SUM(Fasering!$D$5:$D$6)</f>
        <v>0</v>
      </c>
      <c r="AC37" s="45">
        <f>$Y37*SUM(Fasering!$D$5:$D$7)</f>
        <v>0</v>
      </c>
      <c r="AD37" s="45">
        <f>$Y37*SUM(Fasering!$D$5:$D$8)</f>
        <v>0</v>
      </c>
      <c r="AE37" s="45">
        <f>$Y37*SUM(Fasering!$D$5:$D$9)</f>
        <v>0</v>
      </c>
      <c r="AF37" s="45">
        <f>$Y37*SUM(Fasering!$D$5:$D$10)</f>
        <v>0</v>
      </c>
      <c r="AG37" s="75">
        <f>$Y37*SUM(Fasering!$D$5:$D$11)</f>
        <v>0</v>
      </c>
      <c r="AH37" s="5">
        <f>($AK$3+(I37+R37)*12*7.57%)*SUM(Fasering!$D$5)</f>
        <v>0</v>
      </c>
      <c r="AI37" s="9">
        <f>($AK$3+(J37+S37)*12*7.57%)*SUM(Fasering!$D$5:$D$6)</f>
        <v>550.07701749615046</v>
      </c>
      <c r="AJ37" s="9">
        <f>($AK$3+(K37+T37)*12*7.57%)*SUM(Fasering!$D$5:$D$7)</f>
        <v>953.41020085410594</v>
      </c>
      <c r="AK37" s="9">
        <f>($AK$3+(L37+U37)*12*7.57%)*SUM(Fasering!$D$5:$D$8)</f>
        <v>1420.705281224431</v>
      </c>
      <c r="AL37" s="9">
        <f>($AK$3+(M37+V37)*12*7.57%)*SUM(Fasering!$D$5:$D$9)</f>
        <v>1951.9622586071252</v>
      </c>
      <c r="AM37" s="9">
        <f>($AK$3+(N37+W37)*12*7.57%)*SUM(Fasering!$D$5:$D$10)</f>
        <v>2545.7713419451229</v>
      </c>
      <c r="AN37" s="86">
        <f>($AK$3+(O37+X37)*12*7.57%)*SUM(Fasering!$D$5:$D$11)</f>
        <v>3204.8083262460004</v>
      </c>
      <c r="AO37" s="5">
        <f>($AK$3+(I37+AA37)*12*7.57%)*SUM(Fasering!$D$5)</f>
        <v>0</v>
      </c>
      <c r="AP37" s="9">
        <f>($AK$3+(J37+AB37)*12*7.57%)*SUM(Fasering!$D$5:$D$6)</f>
        <v>550.07701749615046</v>
      </c>
      <c r="AQ37" s="9">
        <f>($AK$3+(K37+AC37)*12*7.57%)*SUM(Fasering!$D$5:$D$7)</f>
        <v>953.41020085410594</v>
      </c>
      <c r="AR37" s="9">
        <f>($AK$3+(L37+AD37)*12*7.57%)*SUM(Fasering!$D$5:$D$8)</f>
        <v>1420.705281224431</v>
      </c>
      <c r="AS37" s="9">
        <f>($AK$3+(M37+AE37)*12*7.57%)*SUM(Fasering!$D$5:$D$9)</f>
        <v>1951.9622586071252</v>
      </c>
      <c r="AT37" s="9">
        <f>($AK$3+(N37+AF37)*12*7.57%)*SUM(Fasering!$D$5:$D$10)</f>
        <v>2545.7713419451229</v>
      </c>
      <c r="AU37" s="86">
        <f>($AK$3+(O37+AG37)*12*7.57%)*SUM(Fasering!$D$5:$D$11)</f>
        <v>3204.8083262460004</v>
      </c>
    </row>
    <row r="38" spans="1:47" x14ac:dyDescent="0.3">
      <c r="A38" s="35"/>
      <c r="B38" s="128"/>
      <c r="C38" s="129"/>
      <c r="D38" s="128"/>
      <c r="E38" s="129"/>
      <c r="F38" s="128"/>
      <c r="G38" s="129"/>
      <c r="H38" s="46"/>
      <c r="I38" s="46"/>
      <c r="J38" s="46"/>
      <c r="K38" s="46"/>
      <c r="L38" s="46"/>
      <c r="M38" s="46"/>
      <c r="N38" s="46"/>
      <c r="O38" s="73"/>
      <c r="P38" s="128"/>
      <c r="Q38" s="129"/>
      <c r="R38" s="46"/>
      <c r="S38" s="46"/>
      <c r="T38" s="46"/>
      <c r="U38" s="46"/>
      <c r="V38" s="46"/>
      <c r="W38" s="46"/>
      <c r="X38" s="73"/>
      <c r="Y38" s="128"/>
      <c r="Z38" s="129"/>
      <c r="AA38" s="46"/>
      <c r="AB38" s="46"/>
      <c r="AC38" s="46"/>
      <c r="AD38" s="46"/>
      <c r="AE38" s="46"/>
      <c r="AF38" s="46"/>
      <c r="AG38" s="73"/>
      <c r="AH38" s="87"/>
      <c r="AI38" s="88"/>
      <c r="AJ38" s="88"/>
      <c r="AK38" s="88"/>
      <c r="AL38" s="88"/>
      <c r="AM38" s="88"/>
      <c r="AN38" s="89"/>
      <c r="AO38" s="87"/>
      <c r="AP38" s="88"/>
      <c r="AQ38" s="88"/>
      <c r="AR38" s="88"/>
      <c r="AS38" s="88"/>
      <c r="AT38" s="88"/>
      <c r="AU38" s="89"/>
    </row>
  </sheetData>
  <mergeCells count="166">
    <mergeCell ref="AH6:AN6"/>
    <mergeCell ref="AO6:AU6"/>
    <mergeCell ref="B8:C8"/>
    <mergeCell ref="D8:E8"/>
    <mergeCell ref="F8:G8"/>
    <mergeCell ref="P8:Q8"/>
    <mergeCell ref="Y8:Z8"/>
    <mergeCell ref="B9:C9"/>
    <mergeCell ref="D9:E9"/>
    <mergeCell ref="AA6:AG6"/>
    <mergeCell ref="B7:C7"/>
    <mergeCell ref="D7:E7"/>
    <mergeCell ref="F7:G7"/>
    <mergeCell ref="P7:Q7"/>
    <mergeCell ref="Y7:Z7"/>
    <mergeCell ref="B6:E6"/>
    <mergeCell ref="F6:G6"/>
    <mergeCell ref="P6:Q6"/>
    <mergeCell ref="R6:X6"/>
    <mergeCell ref="Y6:Z6"/>
    <mergeCell ref="H6:O6"/>
    <mergeCell ref="B10:C10"/>
    <mergeCell ref="D10:E10"/>
    <mergeCell ref="F10:G10"/>
    <mergeCell ref="P10:Q10"/>
    <mergeCell ref="Y10:Z10"/>
    <mergeCell ref="B11:C11"/>
    <mergeCell ref="D11:E11"/>
    <mergeCell ref="F11:G11"/>
    <mergeCell ref="P11:Q11"/>
    <mergeCell ref="Y11:Z11"/>
    <mergeCell ref="B12:C12"/>
    <mergeCell ref="D12:E12"/>
    <mergeCell ref="F12:G12"/>
    <mergeCell ref="P12:Q12"/>
    <mergeCell ref="Y12:Z12"/>
    <mergeCell ref="B13:C13"/>
    <mergeCell ref="D13:E13"/>
    <mergeCell ref="F13:G13"/>
    <mergeCell ref="P13:Q13"/>
    <mergeCell ref="Y13:Z13"/>
    <mergeCell ref="B14:C14"/>
    <mergeCell ref="D14:E14"/>
    <mergeCell ref="F14:G14"/>
    <mergeCell ref="P14:Q14"/>
    <mergeCell ref="Y14:Z14"/>
    <mergeCell ref="B15:C15"/>
    <mergeCell ref="D15:E15"/>
    <mergeCell ref="F15:G15"/>
    <mergeCell ref="P15:Q15"/>
    <mergeCell ref="Y15:Z15"/>
    <mergeCell ref="B16:C16"/>
    <mergeCell ref="D16:E16"/>
    <mergeCell ref="F16:G16"/>
    <mergeCell ref="P16:Q16"/>
    <mergeCell ref="Y16:Z16"/>
    <mergeCell ref="B17:C17"/>
    <mergeCell ref="D17:E17"/>
    <mergeCell ref="F17:G17"/>
    <mergeCell ref="P17:Q17"/>
    <mergeCell ref="Y17:Z17"/>
    <mergeCell ref="B18:C18"/>
    <mergeCell ref="D18:E18"/>
    <mergeCell ref="F18:G18"/>
    <mergeCell ref="P18:Q18"/>
    <mergeCell ref="Y18:Z18"/>
    <mergeCell ref="B19:C19"/>
    <mergeCell ref="D19:E19"/>
    <mergeCell ref="F19:G19"/>
    <mergeCell ref="P19:Q19"/>
    <mergeCell ref="Y19:Z19"/>
    <mergeCell ref="B20:C20"/>
    <mergeCell ref="D20:E20"/>
    <mergeCell ref="F20:G20"/>
    <mergeCell ref="P20:Q20"/>
    <mergeCell ref="Y20:Z20"/>
    <mergeCell ref="B21:C21"/>
    <mergeCell ref="D21:E21"/>
    <mergeCell ref="F21:G21"/>
    <mergeCell ref="P21:Q21"/>
    <mergeCell ref="Y21:Z21"/>
    <mergeCell ref="B22:C22"/>
    <mergeCell ref="D22:E22"/>
    <mergeCell ref="F22:G22"/>
    <mergeCell ref="P22:Q22"/>
    <mergeCell ref="Y22:Z22"/>
    <mergeCell ref="B23:C23"/>
    <mergeCell ref="D23:E23"/>
    <mergeCell ref="F23:G23"/>
    <mergeCell ref="P23:Q23"/>
    <mergeCell ref="Y23:Z23"/>
    <mergeCell ref="B24:C24"/>
    <mergeCell ref="D24:E24"/>
    <mergeCell ref="F24:G24"/>
    <mergeCell ref="P24:Q24"/>
    <mergeCell ref="Y24:Z24"/>
    <mergeCell ref="B25:C25"/>
    <mergeCell ref="D25:E25"/>
    <mergeCell ref="F25:G25"/>
    <mergeCell ref="P25:Q25"/>
    <mergeCell ref="Y25:Z25"/>
    <mergeCell ref="B26:C26"/>
    <mergeCell ref="D26:E26"/>
    <mergeCell ref="F26:G26"/>
    <mergeCell ref="P26:Q26"/>
    <mergeCell ref="Y26:Z26"/>
    <mergeCell ref="B27:C27"/>
    <mergeCell ref="D27:E27"/>
    <mergeCell ref="F27:G27"/>
    <mergeCell ref="P27:Q27"/>
    <mergeCell ref="Y27:Z27"/>
    <mergeCell ref="B28:C28"/>
    <mergeCell ref="D28:E28"/>
    <mergeCell ref="F28:G28"/>
    <mergeCell ref="P28:Q28"/>
    <mergeCell ref="Y28:Z28"/>
    <mergeCell ref="B29:C29"/>
    <mergeCell ref="D29:E29"/>
    <mergeCell ref="F29:G29"/>
    <mergeCell ref="P29:Q29"/>
    <mergeCell ref="Y29:Z29"/>
    <mergeCell ref="B30:C30"/>
    <mergeCell ref="D30:E30"/>
    <mergeCell ref="F30:G30"/>
    <mergeCell ref="P30:Q30"/>
    <mergeCell ref="Y30:Z30"/>
    <mergeCell ref="B31:C31"/>
    <mergeCell ref="D31:E31"/>
    <mergeCell ref="F31:G31"/>
    <mergeCell ref="P31:Q31"/>
    <mergeCell ref="Y31:Z31"/>
    <mergeCell ref="B32:C32"/>
    <mergeCell ref="D32:E32"/>
    <mergeCell ref="F32:G32"/>
    <mergeCell ref="P32:Q32"/>
    <mergeCell ref="Y32:Z32"/>
    <mergeCell ref="B33:C33"/>
    <mergeCell ref="D33:E33"/>
    <mergeCell ref="F33:G33"/>
    <mergeCell ref="P33:Q33"/>
    <mergeCell ref="Y33:Z33"/>
    <mergeCell ref="B34:C34"/>
    <mergeCell ref="D34:E34"/>
    <mergeCell ref="F34:G34"/>
    <mergeCell ref="P34:Q34"/>
    <mergeCell ref="Y34:Z34"/>
    <mergeCell ref="B35:C35"/>
    <mergeCell ref="D35:E35"/>
    <mergeCell ref="F35:G35"/>
    <mergeCell ref="P35:Q35"/>
    <mergeCell ref="Y35:Z35"/>
    <mergeCell ref="B38:C38"/>
    <mergeCell ref="D38:E38"/>
    <mergeCell ref="F38:G38"/>
    <mergeCell ref="P38:Q38"/>
    <mergeCell ref="Y38:Z38"/>
    <mergeCell ref="B36:C36"/>
    <mergeCell ref="D36:E36"/>
    <mergeCell ref="F36:G36"/>
    <mergeCell ref="P36:Q36"/>
    <mergeCell ref="Y36:Z36"/>
    <mergeCell ref="B37:C37"/>
    <mergeCell ref="D37:E37"/>
    <mergeCell ref="F37:G37"/>
    <mergeCell ref="P37:Q37"/>
    <mergeCell ref="Y37:Z3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3" manualBreakCount="3">
    <brk id="15" max="1048575" man="1"/>
    <brk id="24" max="1048575" man="1"/>
    <brk id="3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8"/>
  <sheetViews>
    <sheetView zoomScale="80" zoomScaleNormal="80" workbookViewId="0"/>
  </sheetViews>
  <sheetFormatPr defaultRowHeight="15" x14ac:dyDescent="0.3"/>
  <cols>
    <col min="1" max="1" width="3.5" style="23" bestFit="1" customWidth="1"/>
    <col min="2" max="3" width="7.75" style="23" customWidth="1"/>
    <col min="4" max="4" width="8.875" style="23" bestFit="1" customWidth="1"/>
    <col min="5" max="7" width="7.75" style="23" customWidth="1"/>
    <col min="8" max="15" width="11.375" style="23" customWidth="1"/>
    <col min="16" max="17" width="7.75" style="23" customWidth="1"/>
    <col min="18" max="24" width="11.375" style="23" customWidth="1"/>
    <col min="25" max="26" width="7.75" style="23" customWidth="1"/>
    <col min="27" max="33" width="11.375" style="23" customWidth="1"/>
    <col min="34" max="40" width="11.25" customWidth="1"/>
    <col min="41" max="43" width="11.375" customWidth="1"/>
    <col min="44" max="45" width="11.375" style="23" customWidth="1"/>
    <col min="46" max="47" width="11.375" customWidth="1"/>
  </cols>
  <sheetData>
    <row r="1" spans="1:47" s="23" customFormat="1" ht="16.5" x14ac:dyDescent="0.3">
      <c r="A1" s="21" t="s">
        <v>62</v>
      </c>
      <c r="B1" s="21" t="s">
        <v>19</v>
      </c>
      <c r="C1" s="21" t="s">
        <v>63</v>
      </c>
      <c r="D1" s="21"/>
      <c r="E1" s="22"/>
      <c r="G1" s="21"/>
      <c r="H1" s="21"/>
      <c r="I1" s="21"/>
      <c r="L1" s="104">
        <f>D8</f>
        <v>42917</v>
      </c>
      <c r="O1" s="24" t="s">
        <v>64</v>
      </c>
      <c r="AJ1"/>
    </row>
    <row r="2" spans="1:47" s="23" customFormat="1" ht="16.5" x14ac:dyDescent="0.3">
      <c r="A2" s="21"/>
      <c r="B2" s="21"/>
      <c r="C2" s="21"/>
      <c r="D2" s="21"/>
      <c r="E2"/>
      <c r="F2"/>
      <c r="G2"/>
      <c r="H2"/>
      <c r="I2" s="21"/>
      <c r="R2" s="24"/>
      <c r="AH2" s="80" t="str">
        <f>'L4'!$AH$2</f>
        <v>Berekening eindejaarspremie 2015:</v>
      </c>
      <c r="AI2"/>
      <c r="AK2"/>
      <c r="AL2"/>
    </row>
    <row r="3" spans="1:47" s="23" customFormat="1" ht="16.5" x14ac:dyDescent="0.3">
      <c r="A3" s="21"/>
      <c r="B3" s="21"/>
      <c r="C3" s="21"/>
      <c r="D3" s="21"/>
      <c r="E3"/>
      <c r="F3"/>
      <c r="G3"/>
      <c r="H3"/>
      <c r="I3" s="21"/>
      <c r="N3" s="23" t="s">
        <v>21</v>
      </c>
      <c r="O3" s="71">
        <f>'L4'!O3</f>
        <v>1.3194999999999999</v>
      </c>
      <c r="R3" s="24"/>
      <c r="AH3" s="81" t="s">
        <v>94</v>
      </c>
      <c r="AI3"/>
      <c r="AK3" s="82">
        <f>'L4'!$AK$3</f>
        <v>129.11000000000001</v>
      </c>
    </row>
    <row r="4" spans="1:47" s="23" customFormat="1" ht="16.5" x14ac:dyDescent="0.3">
      <c r="A4" s="21"/>
      <c r="B4"/>
      <c r="C4"/>
      <c r="D4"/>
      <c r="E4"/>
      <c r="F4"/>
      <c r="G4"/>
      <c r="H4"/>
      <c r="I4"/>
      <c r="J4"/>
      <c r="K4"/>
      <c r="L4"/>
      <c r="M4"/>
      <c r="V4" s="25"/>
      <c r="AH4" s="81" t="s">
        <v>49</v>
      </c>
      <c r="AI4"/>
    </row>
    <row r="6" spans="1:47" x14ac:dyDescent="0.3">
      <c r="A6" s="28"/>
      <c r="B6" s="134" t="s">
        <v>22</v>
      </c>
      <c r="C6" s="149"/>
      <c r="D6" s="149"/>
      <c r="E6" s="135"/>
      <c r="F6" s="134" t="s">
        <v>23</v>
      </c>
      <c r="G6" s="135"/>
      <c r="H6" s="146" t="s">
        <v>38</v>
      </c>
      <c r="I6" s="147"/>
      <c r="J6" s="147"/>
      <c r="K6" s="147"/>
      <c r="L6" s="147"/>
      <c r="M6" s="147"/>
      <c r="N6" s="147"/>
      <c r="O6" s="148"/>
      <c r="P6" s="134" t="s">
        <v>24</v>
      </c>
      <c r="Q6" s="137"/>
      <c r="R6" s="146" t="s">
        <v>39</v>
      </c>
      <c r="S6" s="147"/>
      <c r="T6" s="147"/>
      <c r="U6" s="147"/>
      <c r="V6" s="147"/>
      <c r="W6" s="147"/>
      <c r="X6" s="148"/>
      <c r="Y6" s="134" t="s">
        <v>25</v>
      </c>
      <c r="Z6" s="135"/>
      <c r="AA6" s="146" t="s">
        <v>40</v>
      </c>
      <c r="AB6" s="147"/>
      <c r="AC6" s="147"/>
      <c r="AD6" s="147"/>
      <c r="AE6" s="147"/>
      <c r="AF6" s="147"/>
      <c r="AG6" s="148"/>
      <c r="AH6" s="146" t="s">
        <v>101</v>
      </c>
      <c r="AI6" s="147"/>
      <c r="AJ6" s="147"/>
      <c r="AK6" s="147"/>
      <c r="AL6" s="147"/>
      <c r="AM6" s="147"/>
      <c r="AN6" s="148"/>
      <c r="AO6" s="146" t="s">
        <v>102</v>
      </c>
      <c r="AP6" s="147"/>
      <c r="AQ6" s="147"/>
      <c r="AR6" s="147"/>
      <c r="AS6" s="147"/>
      <c r="AT6" s="147"/>
      <c r="AU6" s="148"/>
    </row>
    <row r="7" spans="1:47" x14ac:dyDescent="0.3">
      <c r="A7" s="32"/>
      <c r="B7" s="150">
        <v>1</v>
      </c>
      <c r="C7" s="151"/>
      <c r="D7" s="150"/>
      <c r="E7" s="151"/>
      <c r="F7" s="150"/>
      <c r="G7" s="151"/>
      <c r="H7" s="43" t="s">
        <v>107</v>
      </c>
      <c r="I7" s="43" t="s">
        <v>108</v>
      </c>
      <c r="J7" s="43" t="s">
        <v>32</v>
      </c>
      <c r="K7" s="43" t="s">
        <v>33</v>
      </c>
      <c r="L7" s="43" t="s">
        <v>34</v>
      </c>
      <c r="M7" s="43" t="s">
        <v>35</v>
      </c>
      <c r="N7" s="43" t="s">
        <v>36</v>
      </c>
      <c r="O7" s="108" t="s">
        <v>37</v>
      </c>
      <c r="P7" s="150"/>
      <c r="Q7" s="151"/>
      <c r="R7" s="43" t="s">
        <v>109</v>
      </c>
      <c r="S7" s="43" t="s">
        <v>32</v>
      </c>
      <c r="T7" s="43" t="s">
        <v>33</v>
      </c>
      <c r="U7" s="43" t="s">
        <v>34</v>
      </c>
      <c r="V7" s="43" t="s">
        <v>35</v>
      </c>
      <c r="W7" s="43" t="s">
        <v>36</v>
      </c>
      <c r="X7" s="108" t="s">
        <v>37</v>
      </c>
      <c r="Y7" s="152" t="s">
        <v>27</v>
      </c>
      <c r="Z7" s="151"/>
      <c r="AA7" s="43" t="s">
        <v>109</v>
      </c>
      <c r="AB7" s="43" t="s">
        <v>32</v>
      </c>
      <c r="AC7" s="43" t="s">
        <v>33</v>
      </c>
      <c r="AD7" s="43" t="s">
        <v>34</v>
      </c>
      <c r="AE7" s="43" t="s">
        <v>35</v>
      </c>
      <c r="AF7" s="43" t="s">
        <v>36</v>
      </c>
      <c r="AG7" s="108" t="s">
        <v>37</v>
      </c>
      <c r="AH7" s="43" t="s">
        <v>109</v>
      </c>
      <c r="AI7" s="43" t="s">
        <v>32</v>
      </c>
      <c r="AJ7" s="43" t="s">
        <v>33</v>
      </c>
      <c r="AK7" s="43" t="s">
        <v>34</v>
      </c>
      <c r="AL7" s="43" t="s">
        <v>35</v>
      </c>
      <c r="AM7" s="43" t="s">
        <v>36</v>
      </c>
      <c r="AN7" s="108" t="s">
        <v>37</v>
      </c>
      <c r="AO7" s="43" t="s">
        <v>109</v>
      </c>
      <c r="AP7" s="43" t="s">
        <v>32</v>
      </c>
      <c r="AQ7" s="43" t="s">
        <v>33</v>
      </c>
      <c r="AR7" s="43" t="s">
        <v>34</v>
      </c>
      <c r="AS7" s="43" t="s">
        <v>35</v>
      </c>
      <c r="AT7" s="43" t="s">
        <v>36</v>
      </c>
      <c r="AU7" s="108" t="s">
        <v>37</v>
      </c>
    </row>
    <row r="8" spans="1:47" x14ac:dyDescent="0.3">
      <c r="A8" s="32"/>
      <c r="B8" s="138" t="s">
        <v>30</v>
      </c>
      <c r="C8" s="139"/>
      <c r="D8" s="144">
        <f>'L4'!$D$8</f>
        <v>42917</v>
      </c>
      <c r="E8" s="143"/>
      <c r="F8" s="144">
        <f>D8</f>
        <v>42917</v>
      </c>
      <c r="G8" s="145"/>
      <c r="H8" s="47"/>
      <c r="I8" s="47" t="s">
        <v>103</v>
      </c>
      <c r="J8" s="47" t="s">
        <v>104</v>
      </c>
      <c r="K8" s="47" t="s">
        <v>105</v>
      </c>
      <c r="L8" s="47" t="s">
        <v>105</v>
      </c>
      <c r="M8" s="47" t="s">
        <v>105</v>
      </c>
      <c r="N8" s="47" t="s">
        <v>106</v>
      </c>
      <c r="O8" s="53" t="s">
        <v>105</v>
      </c>
      <c r="P8" s="142"/>
      <c r="Q8" s="143"/>
      <c r="R8" s="47" t="s">
        <v>103</v>
      </c>
      <c r="S8" s="47" t="s">
        <v>104</v>
      </c>
      <c r="T8" s="47" t="s">
        <v>105</v>
      </c>
      <c r="U8" s="47" t="s">
        <v>105</v>
      </c>
      <c r="V8" s="47" t="s">
        <v>105</v>
      </c>
      <c r="W8" s="47" t="s">
        <v>106</v>
      </c>
      <c r="X8" s="53" t="s">
        <v>105</v>
      </c>
      <c r="Y8" s="142"/>
      <c r="Z8" s="143"/>
      <c r="AA8" s="47" t="s">
        <v>103</v>
      </c>
      <c r="AB8" s="47" t="s">
        <v>104</v>
      </c>
      <c r="AC8" s="47" t="s">
        <v>105</v>
      </c>
      <c r="AD8" s="47" t="s">
        <v>105</v>
      </c>
      <c r="AE8" s="47" t="s">
        <v>105</v>
      </c>
      <c r="AF8" s="47" t="s">
        <v>106</v>
      </c>
      <c r="AG8" s="53" t="s">
        <v>105</v>
      </c>
      <c r="AH8" s="47" t="s">
        <v>103</v>
      </c>
      <c r="AI8" s="47" t="s">
        <v>104</v>
      </c>
      <c r="AJ8" s="47" t="s">
        <v>105</v>
      </c>
      <c r="AK8" s="47" t="s">
        <v>105</v>
      </c>
      <c r="AL8" s="47" t="s">
        <v>105</v>
      </c>
      <c r="AM8" s="47" t="s">
        <v>106</v>
      </c>
      <c r="AN8" s="53" t="s">
        <v>105</v>
      </c>
      <c r="AO8" s="47" t="s">
        <v>103</v>
      </c>
      <c r="AP8" s="47" t="s">
        <v>104</v>
      </c>
      <c r="AQ8" s="47" t="s">
        <v>105</v>
      </c>
      <c r="AR8" s="47" t="s">
        <v>105</v>
      </c>
      <c r="AS8" s="47" t="s">
        <v>105</v>
      </c>
      <c r="AT8" s="47" t="s">
        <v>106</v>
      </c>
      <c r="AU8" s="53" t="s">
        <v>105</v>
      </c>
    </row>
    <row r="9" spans="1:47" x14ac:dyDescent="0.3">
      <c r="A9" s="32"/>
      <c r="B9" s="134"/>
      <c r="C9" s="135"/>
      <c r="D9" s="136"/>
      <c r="E9" s="137"/>
      <c r="F9" s="59" t="s">
        <v>44</v>
      </c>
      <c r="G9" s="60"/>
      <c r="H9" s="64"/>
      <c r="I9" s="64"/>
      <c r="J9" s="64"/>
      <c r="K9" s="64"/>
      <c r="L9" s="65"/>
      <c r="M9" s="65"/>
      <c r="N9" s="65"/>
      <c r="O9" s="62"/>
      <c r="P9" s="61"/>
      <c r="Q9" s="62"/>
      <c r="R9" s="44"/>
      <c r="S9" s="44"/>
      <c r="T9" s="44"/>
      <c r="U9" s="44"/>
      <c r="V9" s="44"/>
      <c r="W9" s="44"/>
      <c r="X9" s="78"/>
      <c r="Y9" s="61"/>
      <c r="Z9" s="62"/>
      <c r="AA9" s="77"/>
      <c r="AB9" s="44"/>
      <c r="AC9" s="44"/>
      <c r="AD9" s="44"/>
      <c r="AE9" s="44"/>
      <c r="AF9" s="44"/>
      <c r="AG9" s="78"/>
      <c r="AH9" s="83"/>
      <c r="AI9" s="84"/>
      <c r="AJ9" s="84"/>
      <c r="AK9" s="84"/>
      <c r="AL9" s="84"/>
      <c r="AM9" s="84"/>
      <c r="AN9" s="85"/>
      <c r="AO9" s="83"/>
      <c r="AP9" s="84"/>
      <c r="AQ9" s="84"/>
      <c r="AR9" s="84"/>
      <c r="AS9" s="84"/>
      <c r="AT9" s="84"/>
      <c r="AU9" s="85"/>
    </row>
    <row r="10" spans="1:47" x14ac:dyDescent="0.3">
      <c r="A10" s="32">
        <v>0</v>
      </c>
      <c r="B10" s="125">
        <v>15682.44</v>
      </c>
      <c r="C10" s="126"/>
      <c r="D10" s="125">
        <f t="shared" ref="D10:D37" si="0">B10*$O$3</f>
        <v>20692.979579999999</v>
      </c>
      <c r="E10" s="127">
        <f t="shared" ref="E10:E37" si="1">D10/40.3399</f>
        <v>512.96556461468663</v>
      </c>
      <c r="F10" s="132">
        <f t="shared" ref="F10:F37" si="2">B10/12*$O$3</f>
        <v>1724.4149649999999</v>
      </c>
      <c r="G10" s="133"/>
      <c r="H10" s="63">
        <f>'L4'!$H$10</f>
        <v>1674.41</v>
      </c>
      <c r="I10" s="63">
        <f>GEW!$E$12</f>
        <v>1786.2247433333332</v>
      </c>
      <c r="J10" s="63">
        <f>GEW!$E$12</f>
        <v>1786.2247433333332</v>
      </c>
      <c r="K10" s="63">
        <f>GEW!$E$12</f>
        <v>1786.2247433333332</v>
      </c>
      <c r="L10" s="63">
        <f>GEW!$E$12</f>
        <v>1786.2247433333332</v>
      </c>
      <c r="M10" s="63">
        <f>GEW!$E$12</f>
        <v>1786.2247433333332</v>
      </c>
      <c r="N10" s="63">
        <f>GEW!$E$12</f>
        <v>1786.2247433333332</v>
      </c>
      <c r="O10" s="76">
        <f>GEW!$E$12</f>
        <v>1786.2247433333332</v>
      </c>
      <c r="P10" s="130">
        <f t="shared" ref="P10:P37" si="3">((B10&lt;19968.2)*913.03+(B10&gt;19968.2)*(B10&lt;20424.71)*(20424.71-B10+456.51)+(B10&gt;20424.71)*(B10&lt;22659.62)*456.51+(B10&gt;22659.62)*(B10&lt;23116.13)*(23116.13-B10))/12*$O$3</f>
        <v>100.39525708333332</v>
      </c>
      <c r="Q10" s="131">
        <f t="shared" ref="Q10:Q37" si="4">P10/40.3399</f>
        <v>2.4887334148903024</v>
      </c>
      <c r="R10" s="45">
        <f>$P10*SUM(Fasering!$D$5)</f>
        <v>0</v>
      </c>
      <c r="S10" s="45">
        <f>$P10*SUM(Fasering!$D$5:$D$6)</f>
        <v>25.958568383796269</v>
      </c>
      <c r="T10" s="45">
        <f>$P10*SUM(Fasering!$D$5:$D$7)</f>
        <v>40.852602516940827</v>
      </c>
      <c r="U10" s="45">
        <f>$P10*SUM(Fasering!$D$5:$D$8)</f>
        <v>55.746636650085385</v>
      </c>
      <c r="V10" s="45">
        <f>$P10*SUM(Fasering!$D$5:$D$9)</f>
        <v>70.64067078322995</v>
      </c>
      <c r="W10" s="45">
        <f>$P10*SUM(Fasering!$D$5:$D$10)</f>
        <v>85.501222950188776</v>
      </c>
      <c r="X10" s="75">
        <f>$P10*SUM(Fasering!$D$5:$D$11)</f>
        <v>100.39525708333332</v>
      </c>
      <c r="Y10" s="130">
        <f t="shared" ref="Y10:Y37" si="5">((B10&lt;19968.2)*456.51+(B10&gt;19968.2)*(B10&lt;20196.46)*(20196.46-B10+228.26)+(B10&gt;20196.46)*(B10&lt;22659.62)*228.26+(B10&gt;22659.62)*(B10&lt;22887.88)*(22887.88-B10))/12*$O$3</f>
        <v>50.197078749999989</v>
      </c>
      <c r="Z10" s="131">
        <f t="shared" ref="Z10:Z37" si="6">Y10/40.3399</f>
        <v>1.2443530784657371</v>
      </c>
      <c r="AA10" s="74">
        <f>$Y10*SUM(Fasering!$D$5)</f>
        <v>0</v>
      </c>
      <c r="AB10" s="45">
        <f>$Y10*SUM(Fasering!$D$5:$D$6)</f>
        <v>12.979142035734679</v>
      </c>
      <c r="AC10" s="45">
        <f>$Y10*SUM(Fasering!$D$5:$D$7)</f>
        <v>20.426077538535051</v>
      </c>
      <c r="AD10" s="45">
        <f>$Y10*SUM(Fasering!$D$5:$D$8)</f>
        <v>27.873013041335419</v>
      </c>
      <c r="AE10" s="45">
        <f>$Y10*SUM(Fasering!$D$5:$D$9)</f>
        <v>35.319948544135791</v>
      </c>
      <c r="AF10" s="45">
        <f>$Y10*SUM(Fasering!$D$5:$D$10)</f>
        <v>42.750143247199624</v>
      </c>
      <c r="AG10" s="75">
        <f>$Y10*SUM(Fasering!$D$5:$D$11)</f>
        <v>50.197078749999989</v>
      </c>
      <c r="AH10" s="5">
        <f>($AK$3+(I10+R10)*12*7.57%)*SUM(Fasering!$D$5)</f>
        <v>0</v>
      </c>
      <c r="AI10" s="9">
        <f>($AK$3+(J10+S10)*12*7.57%)*SUM(Fasering!$D$5:$D$6)</f>
        <v>459.02743048889994</v>
      </c>
      <c r="AJ10" s="9">
        <f>($AK$3+(K10+T10)*12*7.57%)*SUM(Fasering!$D$5:$D$7)</f>
        <v>727.90531162953266</v>
      </c>
      <c r="AK10" s="9">
        <f>($AK$3+(L10+U10)*12*7.57%)*SUM(Fasering!$D$5:$D$8)</f>
        <v>1000.797574012085</v>
      </c>
      <c r="AL10" s="9">
        <f>($AK$3+(M10+V10)*12*7.57%)*SUM(Fasering!$D$5:$D$9)</f>
        <v>1277.7042176365574</v>
      </c>
      <c r="AM10" s="9">
        <f>($AK$3+(N10+W10)*12*7.57%)*SUM(Fasering!$D$5:$D$10)</f>
        <v>1557.9892266470492</v>
      </c>
      <c r="AN10" s="86">
        <f>($AK$3+(O10+X10)*12*7.57%)*SUM(Fasering!$D$5:$D$11)</f>
        <v>1842.9156083784997</v>
      </c>
      <c r="AO10" s="5">
        <f>($AK$3+(I10+AA10)*12*7.57%)*SUM(Fasering!$D$5)</f>
        <v>0</v>
      </c>
      <c r="AP10" s="9">
        <f>($AK$3+(J10+AB10)*12*7.57%)*SUM(Fasering!$D$5:$D$6)</f>
        <v>455.97883245520217</v>
      </c>
      <c r="AQ10" s="9">
        <f>($AK$3+(K10+AC10)*12*7.57%)*SUM(Fasering!$D$5:$D$7)</f>
        <v>720.35476928797857</v>
      </c>
      <c r="AR10" s="9">
        <f>($AK$3+(L10+AD10)*12*7.57%)*SUM(Fasering!$D$5:$D$8)</f>
        <v>986.73787475787378</v>
      </c>
      <c r="AS10" s="9">
        <f>($AK$3+(M10+AE10)*12*7.57%)*SUM(Fasering!$D$5:$D$9)</f>
        <v>1255.1281488648881</v>
      </c>
      <c r="AT10" s="9">
        <f>($AK$3+(N10+AF10)*12*7.57%)*SUM(Fasering!$D$5:$D$10)</f>
        <v>1524.9154839382584</v>
      </c>
      <c r="AU10" s="86">
        <f>($AK$3+(O10+AG10)*12*7.57%)*SUM(Fasering!$D$5:$D$11)</f>
        <v>1797.3155831804997</v>
      </c>
    </row>
    <row r="11" spans="1:47" x14ac:dyDescent="0.3">
      <c r="A11" s="32">
        <f t="shared" ref="A11:A37" si="7">+A10+1</f>
        <v>1</v>
      </c>
      <c r="B11" s="125">
        <v>16325.8</v>
      </c>
      <c r="C11" s="126"/>
      <c r="D11" s="125">
        <f t="shared" si="0"/>
        <v>21541.893099999998</v>
      </c>
      <c r="E11" s="127">
        <f t="shared" si="1"/>
        <v>534.00958108473242</v>
      </c>
      <c r="F11" s="130">
        <f t="shared" si="2"/>
        <v>1795.1577583333333</v>
      </c>
      <c r="G11" s="131">
        <f t="shared" ref="G11:G37" si="8">F11/40.3399</f>
        <v>44.500798423727709</v>
      </c>
      <c r="H11" s="63">
        <f>'L4'!$H$10</f>
        <v>1674.41</v>
      </c>
      <c r="I11" s="63">
        <f>GEW!$E$12+($F11-GEW!$E$12)*SUM(Fasering!$D$5)</f>
        <v>1786.2247433333332</v>
      </c>
      <c r="J11" s="63">
        <f>GEW!$E$12+($F11-GEW!$E$12)*SUM(Fasering!$D$5:$D$6)</f>
        <v>1788.534496677144</v>
      </c>
      <c r="K11" s="63">
        <f>GEW!$E$12+($F11-GEW!$E$12)*SUM(Fasering!$D$5:$D$7)</f>
        <v>1789.8597448431153</v>
      </c>
      <c r="L11" s="63">
        <f>GEW!$E$12+($F11-GEW!$E$12)*SUM(Fasering!$D$5:$D$8)</f>
        <v>1791.1849930090864</v>
      </c>
      <c r="M11" s="63">
        <f>GEW!$E$12+($F11-GEW!$E$12)*SUM(Fasering!$D$5:$D$9)</f>
        <v>1792.5102411750577</v>
      </c>
      <c r="N11" s="63">
        <f>GEW!$E$12+($F11-GEW!$E$12)*SUM(Fasering!$D$5:$D$10)</f>
        <v>1793.832510167362</v>
      </c>
      <c r="O11" s="76">
        <f>GEW!$E$12+($F11-GEW!$E$12)*SUM(Fasering!$D$5:$D$11)</f>
        <v>1795.1577583333333</v>
      </c>
      <c r="P11" s="130">
        <f t="shared" si="3"/>
        <v>100.39525708333332</v>
      </c>
      <c r="Q11" s="131">
        <f t="shared" si="4"/>
        <v>2.4887334148903024</v>
      </c>
      <c r="R11" s="45">
        <f>$P11*SUM(Fasering!$D$5)</f>
        <v>0</v>
      </c>
      <c r="S11" s="45">
        <f>$P11*SUM(Fasering!$D$5:$D$6)</f>
        <v>25.958568383796269</v>
      </c>
      <c r="T11" s="45">
        <f>$P11*SUM(Fasering!$D$5:$D$7)</f>
        <v>40.852602516940827</v>
      </c>
      <c r="U11" s="45">
        <f>$P11*SUM(Fasering!$D$5:$D$8)</f>
        <v>55.746636650085385</v>
      </c>
      <c r="V11" s="45">
        <f>$P11*SUM(Fasering!$D$5:$D$9)</f>
        <v>70.64067078322995</v>
      </c>
      <c r="W11" s="45">
        <f>$P11*SUM(Fasering!$D$5:$D$10)</f>
        <v>85.501222950188776</v>
      </c>
      <c r="X11" s="75">
        <f>$P11*SUM(Fasering!$D$5:$D$11)</f>
        <v>100.39525708333332</v>
      </c>
      <c r="Y11" s="130">
        <f t="shared" si="5"/>
        <v>50.197078749999989</v>
      </c>
      <c r="Z11" s="131">
        <f t="shared" si="6"/>
        <v>1.2443530784657371</v>
      </c>
      <c r="AA11" s="74">
        <f>$Y11*SUM(Fasering!$D$5)</f>
        <v>0</v>
      </c>
      <c r="AB11" s="45">
        <f>$Y11*SUM(Fasering!$D$5:$D$6)</f>
        <v>12.979142035734679</v>
      </c>
      <c r="AC11" s="45">
        <f>$Y11*SUM(Fasering!$D$5:$D$7)</f>
        <v>20.426077538535051</v>
      </c>
      <c r="AD11" s="45">
        <f>$Y11*SUM(Fasering!$D$5:$D$8)</f>
        <v>27.873013041335419</v>
      </c>
      <c r="AE11" s="45">
        <f>$Y11*SUM(Fasering!$D$5:$D$9)</f>
        <v>35.319948544135791</v>
      </c>
      <c r="AF11" s="45">
        <f>$Y11*SUM(Fasering!$D$5:$D$10)</f>
        <v>42.750143247199624</v>
      </c>
      <c r="AG11" s="75">
        <f>$Y11*SUM(Fasering!$D$5:$D$11)</f>
        <v>50.197078749999989</v>
      </c>
      <c r="AH11" s="5">
        <f>($AK$3+(I11+R11)*12*7.57%)*SUM(Fasering!$D$5)</f>
        <v>0</v>
      </c>
      <c r="AI11" s="9">
        <f>($AK$3+(J11+S11)*12*7.57%)*SUM(Fasering!$D$5:$D$6)</f>
        <v>459.56994364113342</v>
      </c>
      <c r="AJ11" s="9">
        <f>($AK$3+(K11+T11)*12*7.57%)*SUM(Fasering!$D$5:$D$7)</f>
        <v>729.24896811737074</v>
      </c>
      <c r="AK11" s="9">
        <f>($AK$3+(L11+U11)*12*7.57%)*SUM(Fasering!$D$5:$D$8)</f>
        <v>1003.2995672816288</v>
      </c>
      <c r="AL11" s="9">
        <f>($AK$3+(M11+V11)*12*7.57%)*SUM(Fasering!$D$5:$D$9)</f>
        <v>1281.7217411339077</v>
      </c>
      <c r="AM11" s="9">
        <f>($AK$3+(N11+W11)*12*7.57%)*SUM(Fasering!$D$5:$D$10)</f>
        <v>1563.8748633281632</v>
      </c>
      <c r="AN11" s="86">
        <f>($AK$3+(O11+X11)*12*7.57%)*SUM(Fasering!$D$5:$D$11)</f>
        <v>1851.0303592045002</v>
      </c>
      <c r="AO11" s="5">
        <f>($AK$3+(I11+AA11)*12*7.57%)*SUM(Fasering!$D$5)</f>
        <v>0</v>
      </c>
      <c r="AP11" s="9">
        <f>($AK$3+(J11+AB11)*12*7.57%)*SUM(Fasering!$D$5:$D$6)</f>
        <v>456.52134560743571</v>
      </c>
      <c r="AQ11" s="9">
        <f>($AK$3+(K11+AC11)*12*7.57%)*SUM(Fasering!$D$5:$D$7)</f>
        <v>721.69842577581676</v>
      </c>
      <c r="AR11" s="9">
        <f>($AK$3+(L11+AD11)*12*7.57%)*SUM(Fasering!$D$5:$D$8)</f>
        <v>989.23986802741751</v>
      </c>
      <c r="AS11" s="9">
        <f>($AK$3+(M11+AE11)*12*7.57%)*SUM(Fasering!$D$5:$D$9)</f>
        <v>1259.1456723622387</v>
      </c>
      <c r="AT11" s="9">
        <f>($AK$3+(N11+AF11)*12*7.57%)*SUM(Fasering!$D$5:$D$10)</f>
        <v>1530.8011206193723</v>
      </c>
      <c r="AU11" s="86">
        <f>($AK$3+(O11+AG11)*12*7.57%)*SUM(Fasering!$D$5:$D$11)</f>
        <v>1805.4303340064998</v>
      </c>
    </row>
    <row r="12" spans="1:47" x14ac:dyDescent="0.3">
      <c r="A12" s="32">
        <f t="shared" si="7"/>
        <v>2</v>
      </c>
      <c r="B12" s="125">
        <v>16969.169999999998</v>
      </c>
      <c r="C12" s="126"/>
      <c r="D12" s="125">
        <f t="shared" si="0"/>
        <v>22390.819814999995</v>
      </c>
      <c r="E12" s="127">
        <f t="shared" si="1"/>
        <v>555.0539246502841</v>
      </c>
      <c r="F12" s="130">
        <f t="shared" si="2"/>
        <v>1865.9016512499998</v>
      </c>
      <c r="G12" s="131">
        <f t="shared" si="8"/>
        <v>46.254493720857013</v>
      </c>
      <c r="H12" s="63">
        <f>'L4'!$H$10</f>
        <v>1674.41</v>
      </c>
      <c r="I12" s="63">
        <f>GEW!$E$12+($F12-GEW!$E$12)*SUM(Fasering!$D$5)</f>
        <v>1786.2247433333332</v>
      </c>
      <c r="J12" s="63">
        <f>GEW!$E$12+($F12-GEW!$E$12)*SUM(Fasering!$D$5:$D$6)</f>
        <v>1806.8262988535053</v>
      </c>
      <c r="K12" s="63">
        <f>GEW!$E$12+($F12-GEW!$E$12)*SUM(Fasering!$D$5:$D$7)</f>
        <v>1818.6466838060455</v>
      </c>
      <c r="L12" s="63">
        <f>GEW!$E$12+($F12-GEW!$E$12)*SUM(Fasering!$D$5:$D$8)</f>
        <v>1830.4670687585858</v>
      </c>
      <c r="M12" s="63">
        <f>GEW!$E$12+($F12-GEW!$E$12)*SUM(Fasering!$D$5:$D$9)</f>
        <v>1842.2874537111261</v>
      </c>
      <c r="N12" s="63">
        <f>GEW!$E$12+($F12-GEW!$E$12)*SUM(Fasering!$D$5:$D$10)</f>
        <v>1854.0812662974595</v>
      </c>
      <c r="O12" s="76">
        <f>GEW!$E$12+($F12-GEW!$E$12)*SUM(Fasering!$D$5:$D$11)</f>
        <v>1865.9016512499998</v>
      </c>
      <c r="P12" s="130">
        <f t="shared" si="3"/>
        <v>100.39525708333332</v>
      </c>
      <c r="Q12" s="131">
        <f t="shared" si="4"/>
        <v>2.4887334148903024</v>
      </c>
      <c r="R12" s="45">
        <f>$P12*SUM(Fasering!$D$5)</f>
        <v>0</v>
      </c>
      <c r="S12" s="45">
        <f>$P12*SUM(Fasering!$D$5:$D$6)</f>
        <v>25.958568383796269</v>
      </c>
      <c r="T12" s="45">
        <f>$P12*SUM(Fasering!$D$5:$D$7)</f>
        <v>40.852602516940827</v>
      </c>
      <c r="U12" s="45">
        <f>$P12*SUM(Fasering!$D$5:$D$8)</f>
        <v>55.746636650085385</v>
      </c>
      <c r="V12" s="45">
        <f>$P12*SUM(Fasering!$D$5:$D$9)</f>
        <v>70.64067078322995</v>
      </c>
      <c r="W12" s="45">
        <f>$P12*SUM(Fasering!$D$5:$D$10)</f>
        <v>85.501222950188776</v>
      </c>
      <c r="X12" s="75">
        <f>$P12*SUM(Fasering!$D$5:$D$11)</f>
        <v>100.39525708333332</v>
      </c>
      <c r="Y12" s="130">
        <f t="shared" si="5"/>
        <v>50.197078749999989</v>
      </c>
      <c r="Z12" s="131">
        <f t="shared" si="6"/>
        <v>1.2443530784657371</v>
      </c>
      <c r="AA12" s="74">
        <f>$Y12*SUM(Fasering!$D$5)</f>
        <v>0</v>
      </c>
      <c r="AB12" s="45">
        <f>$Y12*SUM(Fasering!$D$5:$D$6)</f>
        <v>12.979142035734679</v>
      </c>
      <c r="AC12" s="45">
        <f>$Y12*SUM(Fasering!$D$5:$D$7)</f>
        <v>20.426077538535051</v>
      </c>
      <c r="AD12" s="45">
        <f>$Y12*SUM(Fasering!$D$5:$D$8)</f>
        <v>27.873013041335419</v>
      </c>
      <c r="AE12" s="45">
        <f>$Y12*SUM(Fasering!$D$5:$D$9)</f>
        <v>35.319948544135791</v>
      </c>
      <c r="AF12" s="45">
        <f>$Y12*SUM(Fasering!$D$5:$D$10)</f>
        <v>42.750143247199624</v>
      </c>
      <c r="AG12" s="75">
        <f>$Y12*SUM(Fasering!$D$5:$D$11)</f>
        <v>50.197078749999989</v>
      </c>
      <c r="AH12" s="5">
        <f>($AK$3+(I12+R12)*12*7.57%)*SUM(Fasering!$D$5)</f>
        <v>0</v>
      </c>
      <c r="AI12" s="9">
        <f>($AK$3+(J12+S12)*12*7.57%)*SUM(Fasering!$D$5:$D$6)</f>
        <v>463.86630856915434</v>
      </c>
      <c r="AJ12" s="9">
        <f>($AK$3+(K12+T12)*12*7.57%)*SUM(Fasering!$D$5:$D$7)</f>
        <v>739.88988730226004</v>
      </c>
      <c r="AK12" s="9">
        <f>($AK$3+(L12+U12)*12*7.57%)*SUM(Fasering!$D$5:$D$8)</f>
        <v>1023.1137894606832</v>
      </c>
      <c r="AL12" s="9">
        <f>($AK$3+(M12+V12)*12*7.57%)*SUM(Fasering!$D$5:$D$9)</f>
        <v>1313.5380150444237</v>
      </c>
      <c r="AM12" s="9">
        <f>($AK$3+(N12+W12)*12*7.57%)*SUM(Fasering!$D$5:$D$10)</f>
        <v>1610.4854255084729</v>
      </c>
      <c r="AN12" s="86">
        <f>($AK$3+(O12+X12)*12*7.57%)*SUM(Fasering!$D$5:$D$11)</f>
        <v>1915.29411153</v>
      </c>
      <c r="AO12" s="5">
        <f>($AK$3+(I12+AA12)*12*7.57%)*SUM(Fasering!$D$5)</f>
        <v>0</v>
      </c>
      <c r="AP12" s="9">
        <f>($AK$3+(J12+AB12)*12*7.57%)*SUM(Fasering!$D$5:$D$6)</f>
        <v>460.81771053545657</v>
      </c>
      <c r="AQ12" s="9">
        <f>($AK$3+(K12+AC12)*12*7.57%)*SUM(Fasering!$D$5:$D$7)</f>
        <v>732.33934496070594</v>
      </c>
      <c r="AR12" s="9">
        <f>($AK$3+(L12+AD12)*12*7.57%)*SUM(Fasering!$D$5:$D$8)</f>
        <v>1009.0540902064719</v>
      </c>
      <c r="AS12" s="9">
        <f>($AK$3+(M12+AE12)*12*7.57%)*SUM(Fasering!$D$5:$D$9)</f>
        <v>1290.9619462727544</v>
      </c>
      <c r="AT12" s="9">
        <f>($AK$3+(N12+AF12)*12*7.57%)*SUM(Fasering!$D$5:$D$10)</f>
        <v>1577.4116827996818</v>
      </c>
      <c r="AU12" s="86">
        <f>($AK$3+(O12+AG12)*12*7.57%)*SUM(Fasering!$D$5:$D$11)</f>
        <v>1869.6940863319996</v>
      </c>
    </row>
    <row r="13" spans="1:47" x14ac:dyDescent="0.3">
      <c r="A13" s="32">
        <f t="shared" si="7"/>
        <v>3</v>
      </c>
      <c r="B13" s="125">
        <v>17612.560000000001</v>
      </c>
      <c r="C13" s="126"/>
      <c r="D13" s="125">
        <f t="shared" si="0"/>
        <v>23239.772919999999</v>
      </c>
      <c r="E13" s="127">
        <f t="shared" si="1"/>
        <v>576.09892240684781</v>
      </c>
      <c r="F13" s="130">
        <f t="shared" si="2"/>
        <v>1936.6477433333332</v>
      </c>
      <c r="G13" s="131">
        <f t="shared" si="8"/>
        <v>48.008243533903979</v>
      </c>
      <c r="H13" s="63">
        <f>'L4'!$H$10</f>
        <v>1674.41</v>
      </c>
      <c r="I13" s="63">
        <f>GEW!$E$12+($F13-GEW!$E$12)*SUM(Fasering!$D$5)</f>
        <v>1786.2247433333332</v>
      </c>
      <c r="J13" s="63">
        <f>GEW!$E$12+($F13-GEW!$E$12)*SUM(Fasering!$D$5:$D$6)</f>
        <v>1825.1186696545201</v>
      </c>
      <c r="K13" s="63">
        <f>GEW!$E$12+($F13-GEW!$E$12)*SUM(Fasering!$D$5:$D$7)</f>
        <v>1847.4345176487172</v>
      </c>
      <c r="L13" s="63">
        <f>GEW!$E$12+($F13-GEW!$E$12)*SUM(Fasering!$D$5:$D$8)</f>
        <v>1869.7503656429144</v>
      </c>
      <c r="M13" s="63">
        <f>GEW!$E$12+($F13-GEW!$E$12)*SUM(Fasering!$D$5:$D$9)</f>
        <v>1892.0662136371113</v>
      </c>
      <c r="N13" s="63">
        <f>GEW!$E$12+($F13-GEW!$E$12)*SUM(Fasering!$D$5:$D$10)</f>
        <v>1914.3318953391361</v>
      </c>
      <c r="O13" s="76">
        <f>GEW!$E$12+($F13-GEW!$E$12)*SUM(Fasering!$D$5:$D$11)</f>
        <v>1936.6477433333332</v>
      </c>
      <c r="P13" s="130">
        <f t="shared" si="3"/>
        <v>100.39525708333332</v>
      </c>
      <c r="Q13" s="131">
        <f t="shared" si="4"/>
        <v>2.4887334148903024</v>
      </c>
      <c r="R13" s="45">
        <f>$P13*SUM(Fasering!$D$5)</f>
        <v>0</v>
      </c>
      <c r="S13" s="45">
        <f>$P13*SUM(Fasering!$D$5:$D$6)</f>
        <v>25.958568383796269</v>
      </c>
      <c r="T13" s="45">
        <f>$P13*SUM(Fasering!$D$5:$D$7)</f>
        <v>40.852602516940827</v>
      </c>
      <c r="U13" s="45">
        <f>$P13*SUM(Fasering!$D$5:$D$8)</f>
        <v>55.746636650085385</v>
      </c>
      <c r="V13" s="45">
        <f>$P13*SUM(Fasering!$D$5:$D$9)</f>
        <v>70.64067078322995</v>
      </c>
      <c r="W13" s="45">
        <f>$P13*SUM(Fasering!$D$5:$D$10)</f>
        <v>85.501222950188776</v>
      </c>
      <c r="X13" s="75">
        <f>$P13*SUM(Fasering!$D$5:$D$11)</f>
        <v>100.39525708333332</v>
      </c>
      <c r="Y13" s="130">
        <f t="shared" si="5"/>
        <v>50.197078749999989</v>
      </c>
      <c r="Z13" s="131">
        <f t="shared" si="6"/>
        <v>1.2443530784657371</v>
      </c>
      <c r="AA13" s="74">
        <f>$Y13*SUM(Fasering!$D$5)</f>
        <v>0</v>
      </c>
      <c r="AB13" s="45">
        <f>$Y13*SUM(Fasering!$D$5:$D$6)</f>
        <v>12.979142035734679</v>
      </c>
      <c r="AC13" s="45">
        <f>$Y13*SUM(Fasering!$D$5:$D$7)</f>
        <v>20.426077538535051</v>
      </c>
      <c r="AD13" s="45">
        <f>$Y13*SUM(Fasering!$D$5:$D$8)</f>
        <v>27.873013041335419</v>
      </c>
      <c r="AE13" s="45">
        <f>$Y13*SUM(Fasering!$D$5:$D$9)</f>
        <v>35.319948544135791</v>
      </c>
      <c r="AF13" s="45">
        <f>$Y13*SUM(Fasering!$D$5:$D$10)</f>
        <v>42.750143247199624</v>
      </c>
      <c r="AG13" s="75">
        <f>$Y13*SUM(Fasering!$D$5:$D$11)</f>
        <v>50.197078749999989</v>
      </c>
      <c r="AH13" s="5">
        <f>($AK$3+(I13+R13)*12*7.57%)*SUM(Fasering!$D$5)</f>
        <v>0</v>
      </c>
      <c r="AI13" s="9">
        <f>($AK$3+(J13+S13)*12*7.57%)*SUM(Fasering!$D$5:$D$6)</f>
        <v>468.16280705531216</v>
      </c>
      <c r="AJ13" s="9">
        <f>($AK$3+(K13+T13)*12*7.57%)*SUM(Fasering!$D$5:$D$7)</f>
        <v>750.53113727407401</v>
      </c>
      <c r="AK13" s="9">
        <f>($AK$3+(L13+U13)*12*7.57%)*SUM(Fasering!$D$5:$D$8)</f>
        <v>1042.9286275908132</v>
      </c>
      <c r="AL13" s="9">
        <f>($AK$3+(M13+V13)*12*7.57%)*SUM(Fasering!$D$5:$D$9)</f>
        <v>1345.3552780055297</v>
      </c>
      <c r="AM13" s="9">
        <f>($AK$3+(N13+W13)*12*7.57%)*SUM(Fasering!$D$5:$D$10)</f>
        <v>1657.0974366392209</v>
      </c>
      <c r="AN13" s="86">
        <f>($AK$3+(O13+X13)*12*7.57%)*SUM(Fasering!$D$5:$D$11)</f>
        <v>1979.5598615784997</v>
      </c>
      <c r="AO13" s="5">
        <f>($AK$3+(I13+AA13)*12*7.57%)*SUM(Fasering!$D$5)</f>
        <v>0</v>
      </c>
      <c r="AP13" s="9">
        <f>($AK$3+(J13+AB13)*12*7.57%)*SUM(Fasering!$D$5:$D$6)</f>
        <v>465.11420902161439</v>
      </c>
      <c r="AQ13" s="9">
        <f>($AK$3+(K13+AC13)*12*7.57%)*SUM(Fasering!$D$5:$D$7)</f>
        <v>742.98059493251981</v>
      </c>
      <c r="AR13" s="9">
        <f>($AK$3+(L13+AD13)*12*7.57%)*SUM(Fasering!$D$5:$D$8)</f>
        <v>1028.868928336602</v>
      </c>
      <c r="AS13" s="9">
        <f>($AK$3+(M13+AE13)*12*7.57%)*SUM(Fasering!$D$5:$D$9)</f>
        <v>1322.7792092338607</v>
      </c>
      <c r="AT13" s="9">
        <f>($AK$3+(N13+AF13)*12*7.57%)*SUM(Fasering!$D$5:$D$10)</f>
        <v>1624.02369393043</v>
      </c>
      <c r="AU13" s="86">
        <f>($AK$3+(O13+AG13)*12*7.57%)*SUM(Fasering!$D$5:$D$11)</f>
        <v>1933.9598363804998</v>
      </c>
    </row>
    <row r="14" spans="1:47" x14ac:dyDescent="0.3">
      <c r="A14" s="32">
        <f t="shared" si="7"/>
        <v>4</v>
      </c>
      <c r="B14" s="125">
        <v>18255.93</v>
      </c>
      <c r="C14" s="126"/>
      <c r="D14" s="125">
        <f t="shared" si="0"/>
        <v>24088.699634999997</v>
      </c>
      <c r="E14" s="127">
        <f t="shared" si="1"/>
        <v>597.14326597239949</v>
      </c>
      <c r="F14" s="130">
        <f t="shared" si="2"/>
        <v>2007.3916362499999</v>
      </c>
      <c r="G14" s="131">
        <f t="shared" si="8"/>
        <v>49.761938831033291</v>
      </c>
      <c r="H14" s="63">
        <f>'L4'!$H$10</f>
        <v>1674.41</v>
      </c>
      <c r="I14" s="63">
        <f>GEW!$E$12+($F14-GEW!$E$12)*SUM(Fasering!$D$5)</f>
        <v>1786.2247433333332</v>
      </c>
      <c r="J14" s="63">
        <f>GEW!$E$12+($F14-GEW!$E$12)*SUM(Fasering!$D$5:$D$6)</f>
        <v>1843.4104718308813</v>
      </c>
      <c r="K14" s="63">
        <f>GEW!$E$12+($F14-GEW!$E$12)*SUM(Fasering!$D$5:$D$7)</f>
        <v>1876.2214566116475</v>
      </c>
      <c r="L14" s="63">
        <f>GEW!$E$12+($F14-GEW!$E$12)*SUM(Fasering!$D$5:$D$8)</f>
        <v>1909.0324413924136</v>
      </c>
      <c r="M14" s="63">
        <f>GEW!$E$12+($F14-GEW!$E$12)*SUM(Fasering!$D$5:$D$9)</f>
        <v>1941.84342617318</v>
      </c>
      <c r="N14" s="63">
        <f>GEW!$E$12+($F14-GEW!$E$12)*SUM(Fasering!$D$5:$D$10)</f>
        <v>1974.5806514692338</v>
      </c>
      <c r="O14" s="76">
        <f>GEW!$E$12+($F14-GEW!$E$12)*SUM(Fasering!$D$5:$D$11)</f>
        <v>2007.3916362499999</v>
      </c>
      <c r="P14" s="130">
        <f t="shared" si="3"/>
        <v>100.39525708333332</v>
      </c>
      <c r="Q14" s="131">
        <f t="shared" si="4"/>
        <v>2.4887334148903024</v>
      </c>
      <c r="R14" s="45">
        <f>$P14*SUM(Fasering!$D$5)</f>
        <v>0</v>
      </c>
      <c r="S14" s="45">
        <f>$P14*SUM(Fasering!$D$5:$D$6)</f>
        <v>25.958568383796269</v>
      </c>
      <c r="T14" s="45">
        <f>$P14*SUM(Fasering!$D$5:$D$7)</f>
        <v>40.852602516940827</v>
      </c>
      <c r="U14" s="45">
        <f>$P14*SUM(Fasering!$D$5:$D$8)</f>
        <v>55.746636650085385</v>
      </c>
      <c r="V14" s="45">
        <f>$P14*SUM(Fasering!$D$5:$D$9)</f>
        <v>70.64067078322995</v>
      </c>
      <c r="W14" s="45">
        <f>$P14*SUM(Fasering!$D$5:$D$10)</f>
        <v>85.501222950188776</v>
      </c>
      <c r="X14" s="75">
        <f>$P14*SUM(Fasering!$D$5:$D$11)</f>
        <v>100.39525708333332</v>
      </c>
      <c r="Y14" s="130">
        <f t="shared" si="5"/>
        <v>50.197078749999989</v>
      </c>
      <c r="Z14" s="131">
        <f t="shared" si="6"/>
        <v>1.2443530784657371</v>
      </c>
      <c r="AA14" s="74">
        <f>$Y14*SUM(Fasering!$D$5)</f>
        <v>0</v>
      </c>
      <c r="AB14" s="45">
        <f>$Y14*SUM(Fasering!$D$5:$D$6)</f>
        <v>12.979142035734679</v>
      </c>
      <c r="AC14" s="45">
        <f>$Y14*SUM(Fasering!$D$5:$D$7)</f>
        <v>20.426077538535051</v>
      </c>
      <c r="AD14" s="45">
        <f>$Y14*SUM(Fasering!$D$5:$D$8)</f>
        <v>27.873013041335419</v>
      </c>
      <c r="AE14" s="45">
        <f>$Y14*SUM(Fasering!$D$5:$D$9)</f>
        <v>35.319948544135791</v>
      </c>
      <c r="AF14" s="45">
        <f>$Y14*SUM(Fasering!$D$5:$D$10)</f>
        <v>42.750143247199624</v>
      </c>
      <c r="AG14" s="75">
        <f>$Y14*SUM(Fasering!$D$5:$D$11)</f>
        <v>50.197078749999989</v>
      </c>
      <c r="AH14" s="5">
        <f>($AK$3+(I14+R14)*12*7.57%)*SUM(Fasering!$D$5)</f>
        <v>0</v>
      </c>
      <c r="AI14" s="9">
        <f>($AK$3+(J14+S14)*12*7.57%)*SUM(Fasering!$D$5:$D$6)</f>
        <v>472.45917198333314</v>
      </c>
      <c r="AJ14" s="9">
        <f>($AK$3+(K14+T14)*12*7.57%)*SUM(Fasering!$D$5:$D$7)</f>
        <v>761.17205645896308</v>
      </c>
      <c r="AK14" s="9">
        <f>($AK$3+(L14+U14)*12*7.57%)*SUM(Fasering!$D$5:$D$8)</f>
        <v>1062.7428497698675</v>
      </c>
      <c r="AL14" s="9">
        <f>($AK$3+(M14+V14)*12*7.57%)*SUM(Fasering!$D$5:$D$9)</f>
        <v>1377.1715519160457</v>
      </c>
      <c r="AM14" s="9">
        <f>($AK$3+(N14+W14)*12*7.57%)*SUM(Fasering!$D$5:$D$10)</f>
        <v>1703.7079988195305</v>
      </c>
      <c r="AN14" s="86">
        <f>($AK$3+(O14+X14)*12*7.57%)*SUM(Fasering!$D$5:$D$11)</f>
        <v>2043.823613904</v>
      </c>
      <c r="AO14" s="5">
        <f>($AK$3+(I14+AA14)*12*7.57%)*SUM(Fasering!$D$5)</f>
        <v>0</v>
      </c>
      <c r="AP14" s="9">
        <f>($AK$3+(J14+AB14)*12*7.57%)*SUM(Fasering!$D$5:$D$6)</f>
        <v>469.41057394963542</v>
      </c>
      <c r="AQ14" s="9">
        <f>($AK$3+(K14+AC14)*12*7.57%)*SUM(Fasering!$D$5:$D$7)</f>
        <v>753.62151411740911</v>
      </c>
      <c r="AR14" s="9">
        <f>($AK$3+(L14+AD14)*12*7.57%)*SUM(Fasering!$D$5:$D$8)</f>
        <v>1048.6831505156563</v>
      </c>
      <c r="AS14" s="9">
        <f>($AK$3+(M14+AE14)*12*7.57%)*SUM(Fasering!$D$5:$D$9)</f>
        <v>1354.5954831443769</v>
      </c>
      <c r="AT14" s="9">
        <f>($AK$3+(N14+AF14)*12*7.57%)*SUM(Fasering!$D$5:$D$10)</f>
        <v>1670.6342561107392</v>
      </c>
      <c r="AU14" s="86">
        <f>($AK$3+(O14+AG14)*12*7.57%)*SUM(Fasering!$D$5:$D$11)</f>
        <v>1998.2235887060001</v>
      </c>
    </row>
    <row r="15" spans="1:47" x14ac:dyDescent="0.3">
      <c r="A15" s="32">
        <f t="shared" si="7"/>
        <v>5</v>
      </c>
      <c r="B15" s="125">
        <v>18255.93</v>
      </c>
      <c r="C15" s="126"/>
      <c r="D15" s="125">
        <f t="shared" si="0"/>
        <v>24088.699634999997</v>
      </c>
      <c r="E15" s="127">
        <f t="shared" si="1"/>
        <v>597.14326597239949</v>
      </c>
      <c r="F15" s="130">
        <f t="shared" si="2"/>
        <v>2007.3916362499999</v>
      </c>
      <c r="G15" s="131">
        <f t="shared" si="8"/>
        <v>49.761938831033291</v>
      </c>
      <c r="H15" s="63">
        <f>'L4'!$H$10</f>
        <v>1674.41</v>
      </c>
      <c r="I15" s="63">
        <f>GEW!$E$12+($F15-GEW!$E$12)*SUM(Fasering!$D$5)</f>
        <v>1786.2247433333332</v>
      </c>
      <c r="J15" s="63">
        <f>GEW!$E$12+($F15-GEW!$E$12)*SUM(Fasering!$D$5:$D$6)</f>
        <v>1843.4104718308813</v>
      </c>
      <c r="K15" s="63">
        <f>GEW!$E$12+($F15-GEW!$E$12)*SUM(Fasering!$D$5:$D$7)</f>
        <v>1876.2214566116475</v>
      </c>
      <c r="L15" s="63">
        <f>GEW!$E$12+($F15-GEW!$E$12)*SUM(Fasering!$D$5:$D$8)</f>
        <v>1909.0324413924136</v>
      </c>
      <c r="M15" s="63">
        <f>GEW!$E$12+($F15-GEW!$E$12)*SUM(Fasering!$D$5:$D$9)</f>
        <v>1941.84342617318</v>
      </c>
      <c r="N15" s="63">
        <f>GEW!$E$12+($F15-GEW!$E$12)*SUM(Fasering!$D$5:$D$10)</f>
        <v>1974.5806514692338</v>
      </c>
      <c r="O15" s="76">
        <f>GEW!$E$12+($F15-GEW!$E$12)*SUM(Fasering!$D$5:$D$11)</f>
        <v>2007.3916362499999</v>
      </c>
      <c r="P15" s="130">
        <f t="shared" si="3"/>
        <v>100.39525708333332</v>
      </c>
      <c r="Q15" s="131">
        <f t="shared" si="4"/>
        <v>2.4887334148903024</v>
      </c>
      <c r="R15" s="45">
        <f>$P15*SUM(Fasering!$D$5)</f>
        <v>0</v>
      </c>
      <c r="S15" s="45">
        <f>$P15*SUM(Fasering!$D$5:$D$6)</f>
        <v>25.958568383796269</v>
      </c>
      <c r="T15" s="45">
        <f>$P15*SUM(Fasering!$D$5:$D$7)</f>
        <v>40.852602516940827</v>
      </c>
      <c r="U15" s="45">
        <f>$P15*SUM(Fasering!$D$5:$D$8)</f>
        <v>55.746636650085385</v>
      </c>
      <c r="V15" s="45">
        <f>$P15*SUM(Fasering!$D$5:$D$9)</f>
        <v>70.64067078322995</v>
      </c>
      <c r="W15" s="45">
        <f>$P15*SUM(Fasering!$D$5:$D$10)</f>
        <v>85.501222950188776</v>
      </c>
      <c r="X15" s="75">
        <f>$P15*SUM(Fasering!$D$5:$D$11)</f>
        <v>100.39525708333332</v>
      </c>
      <c r="Y15" s="130">
        <f t="shared" si="5"/>
        <v>50.197078749999989</v>
      </c>
      <c r="Z15" s="131">
        <f t="shared" si="6"/>
        <v>1.2443530784657371</v>
      </c>
      <c r="AA15" s="74">
        <f>$Y15*SUM(Fasering!$D$5)</f>
        <v>0</v>
      </c>
      <c r="AB15" s="45">
        <f>$Y15*SUM(Fasering!$D$5:$D$6)</f>
        <v>12.979142035734679</v>
      </c>
      <c r="AC15" s="45">
        <f>$Y15*SUM(Fasering!$D$5:$D$7)</f>
        <v>20.426077538535051</v>
      </c>
      <c r="AD15" s="45">
        <f>$Y15*SUM(Fasering!$D$5:$D$8)</f>
        <v>27.873013041335419</v>
      </c>
      <c r="AE15" s="45">
        <f>$Y15*SUM(Fasering!$D$5:$D$9)</f>
        <v>35.319948544135791</v>
      </c>
      <c r="AF15" s="45">
        <f>$Y15*SUM(Fasering!$D$5:$D$10)</f>
        <v>42.750143247199624</v>
      </c>
      <c r="AG15" s="75">
        <f>$Y15*SUM(Fasering!$D$5:$D$11)</f>
        <v>50.197078749999989</v>
      </c>
      <c r="AH15" s="5">
        <f>($AK$3+(I15+R15)*12*7.57%)*SUM(Fasering!$D$5)</f>
        <v>0</v>
      </c>
      <c r="AI15" s="9">
        <f>($AK$3+(J15+S15)*12*7.57%)*SUM(Fasering!$D$5:$D$6)</f>
        <v>472.45917198333314</v>
      </c>
      <c r="AJ15" s="9">
        <f>($AK$3+(K15+T15)*12*7.57%)*SUM(Fasering!$D$5:$D$7)</f>
        <v>761.17205645896308</v>
      </c>
      <c r="AK15" s="9">
        <f>($AK$3+(L15+U15)*12*7.57%)*SUM(Fasering!$D$5:$D$8)</f>
        <v>1062.7428497698675</v>
      </c>
      <c r="AL15" s="9">
        <f>($AK$3+(M15+V15)*12*7.57%)*SUM(Fasering!$D$5:$D$9)</f>
        <v>1377.1715519160457</v>
      </c>
      <c r="AM15" s="9">
        <f>($AK$3+(N15+W15)*12*7.57%)*SUM(Fasering!$D$5:$D$10)</f>
        <v>1703.7079988195305</v>
      </c>
      <c r="AN15" s="86">
        <f>($AK$3+(O15+X15)*12*7.57%)*SUM(Fasering!$D$5:$D$11)</f>
        <v>2043.823613904</v>
      </c>
      <c r="AO15" s="5">
        <f>($AK$3+(I15+AA15)*12*7.57%)*SUM(Fasering!$D$5)</f>
        <v>0</v>
      </c>
      <c r="AP15" s="9">
        <f>($AK$3+(J15+AB15)*12*7.57%)*SUM(Fasering!$D$5:$D$6)</f>
        <v>469.41057394963542</v>
      </c>
      <c r="AQ15" s="9">
        <f>($AK$3+(K15+AC15)*12*7.57%)*SUM(Fasering!$D$5:$D$7)</f>
        <v>753.62151411740911</v>
      </c>
      <c r="AR15" s="9">
        <f>($AK$3+(L15+AD15)*12*7.57%)*SUM(Fasering!$D$5:$D$8)</f>
        <v>1048.6831505156563</v>
      </c>
      <c r="AS15" s="9">
        <f>($AK$3+(M15+AE15)*12*7.57%)*SUM(Fasering!$D$5:$D$9)</f>
        <v>1354.5954831443769</v>
      </c>
      <c r="AT15" s="9">
        <f>($AK$3+(N15+AF15)*12*7.57%)*SUM(Fasering!$D$5:$D$10)</f>
        <v>1670.6342561107392</v>
      </c>
      <c r="AU15" s="86">
        <f>($AK$3+(O15+AG15)*12*7.57%)*SUM(Fasering!$D$5:$D$11)</f>
        <v>1998.2235887060001</v>
      </c>
    </row>
    <row r="16" spans="1:47" x14ac:dyDescent="0.3">
      <c r="A16" s="32">
        <f t="shared" si="7"/>
        <v>6</v>
      </c>
      <c r="B16" s="125">
        <v>19172.88</v>
      </c>
      <c r="C16" s="126"/>
      <c r="D16" s="125">
        <f t="shared" si="0"/>
        <v>25298.615159999998</v>
      </c>
      <c r="E16" s="127">
        <f t="shared" si="1"/>
        <v>627.13628838941088</v>
      </c>
      <c r="F16" s="125">
        <f t="shared" si="2"/>
        <v>2108.2179299999998</v>
      </c>
      <c r="G16" s="127">
        <f t="shared" si="8"/>
        <v>52.261357365784242</v>
      </c>
      <c r="H16" s="63">
        <f>'L4'!$H$10</f>
        <v>1674.41</v>
      </c>
      <c r="I16" s="63">
        <f>GEW!$E$12+($F16-GEW!$E$12)*SUM(Fasering!$D$5)</f>
        <v>1786.2247433333332</v>
      </c>
      <c r="J16" s="63">
        <f>GEW!$E$12+($F16-GEW!$E$12)*SUM(Fasering!$D$5:$D$6)</f>
        <v>1869.480490646826</v>
      </c>
      <c r="K16" s="63">
        <f>GEW!$E$12+($F16-GEW!$E$12)*SUM(Fasering!$D$5:$D$7)</f>
        <v>1917.2494555579131</v>
      </c>
      <c r="L16" s="63">
        <f>GEW!$E$12+($F16-GEW!$E$12)*SUM(Fasering!$D$5:$D$8)</f>
        <v>1965.0184204690001</v>
      </c>
      <c r="M16" s="63">
        <f>GEW!$E$12+($F16-GEW!$E$12)*SUM(Fasering!$D$5:$D$9)</f>
        <v>2012.7873853800872</v>
      </c>
      <c r="N16" s="63">
        <f>GEW!$E$12+($F16-GEW!$E$12)*SUM(Fasering!$D$5:$D$10)</f>
        <v>2060.4489650889127</v>
      </c>
      <c r="O16" s="76">
        <f>GEW!$E$12+($F16-GEW!$E$12)*SUM(Fasering!$D$5:$D$11)</f>
        <v>2108.2179299999998</v>
      </c>
      <c r="P16" s="130">
        <f t="shared" si="3"/>
        <v>100.39525708333332</v>
      </c>
      <c r="Q16" s="131">
        <f t="shared" si="4"/>
        <v>2.4887334148903024</v>
      </c>
      <c r="R16" s="45">
        <f>$P16*SUM(Fasering!$D$5)</f>
        <v>0</v>
      </c>
      <c r="S16" s="45">
        <f>$P16*SUM(Fasering!$D$5:$D$6)</f>
        <v>25.958568383796269</v>
      </c>
      <c r="T16" s="45">
        <f>$P16*SUM(Fasering!$D$5:$D$7)</f>
        <v>40.852602516940827</v>
      </c>
      <c r="U16" s="45">
        <f>$P16*SUM(Fasering!$D$5:$D$8)</f>
        <v>55.746636650085385</v>
      </c>
      <c r="V16" s="45">
        <f>$P16*SUM(Fasering!$D$5:$D$9)</f>
        <v>70.64067078322995</v>
      </c>
      <c r="W16" s="45">
        <f>$P16*SUM(Fasering!$D$5:$D$10)</f>
        <v>85.501222950188776</v>
      </c>
      <c r="X16" s="75">
        <f>$P16*SUM(Fasering!$D$5:$D$11)</f>
        <v>100.39525708333332</v>
      </c>
      <c r="Y16" s="130">
        <f t="shared" si="5"/>
        <v>50.197078749999989</v>
      </c>
      <c r="Z16" s="131">
        <f t="shared" si="6"/>
        <v>1.2443530784657371</v>
      </c>
      <c r="AA16" s="74">
        <f>$Y16*SUM(Fasering!$D$5)</f>
        <v>0</v>
      </c>
      <c r="AB16" s="45">
        <f>$Y16*SUM(Fasering!$D$5:$D$6)</f>
        <v>12.979142035734679</v>
      </c>
      <c r="AC16" s="45">
        <f>$Y16*SUM(Fasering!$D$5:$D$7)</f>
        <v>20.426077538535051</v>
      </c>
      <c r="AD16" s="45">
        <f>$Y16*SUM(Fasering!$D$5:$D$8)</f>
        <v>27.873013041335419</v>
      </c>
      <c r="AE16" s="45">
        <f>$Y16*SUM(Fasering!$D$5:$D$9)</f>
        <v>35.319948544135791</v>
      </c>
      <c r="AF16" s="45">
        <f>$Y16*SUM(Fasering!$D$5:$D$10)</f>
        <v>42.750143247199624</v>
      </c>
      <c r="AG16" s="75">
        <f>$Y16*SUM(Fasering!$D$5:$D$11)</f>
        <v>50.197078749999989</v>
      </c>
      <c r="AH16" s="5">
        <f>($AK$3+(I16+R16)*12*7.57%)*SUM(Fasering!$D$5)</f>
        <v>0</v>
      </c>
      <c r="AI16" s="9">
        <f>($AK$3+(J16+S16)*12*7.57%)*SUM(Fasering!$D$5:$D$6)</f>
        <v>478.58247866649947</v>
      </c>
      <c r="AJ16" s="9">
        <f>($AK$3+(K16+T16)*12*7.57%)*SUM(Fasering!$D$5:$D$7)</f>
        <v>776.33780998583609</v>
      </c>
      <c r="AK16" s="9">
        <f>($AK$3+(L16+U16)*12*7.57%)*SUM(Fasering!$D$5:$D$8)</f>
        <v>1090.9826667135917</v>
      </c>
      <c r="AL16" s="9">
        <f>($AK$3+(M16+V16)*12*7.57%)*SUM(Fasering!$D$5:$D$9)</f>
        <v>1422.5170488497661</v>
      </c>
      <c r="AM16" s="9">
        <f>($AK$3+(N16+W16)*12*7.57%)*SUM(Fasering!$D$5:$D$10)</f>
        <v>1770.1387540478361</v>
      </c>
      <c r="AN16" s="86">
        <f>($AK$3+(O16+X16)*12*7.57%)*SUM(Fasering!$D$5:$D$11)</f>
        <v>2135.4142191465003</v>
      </c>
      <c r="AO16" s="5">
        <f>($AK$3+(I16+AA16)*12*7.57%)*SUM(Fasering!$D$5)</f>
        <v>0</v>
      </c>
      <c r="AP16" s="9">
        <f>($AK$3+(J16+AB16)*12*7.57%)*SUM(Fasering!$D$5:$D$6)</f>
        <v>475.53388063280175</v>
      </c>
      <c r="AQ16" s="9">
        <f>($AK$3+(K16+AC16)*12*7.57%)*SUM(Fasering!$D$5:$D$7)</f>
        <v>768.78726764428211</v>
      </c>
      <c r="AR16" s="9">
        <f>($AK$3+(L16+AD16)*12*7.57%)*SUM(Fasering!$D$5:$D$8)</f>
        <v>1076.9229674593805</v>
      </c>
      <c r="AS16" s="9">
        <f>($AK$3+(M16+AE16)*12*7.57%)*SUM(Fasering!$D$5:$D$9)</f>
        <v>1399.9409800780968</v>
      </c>
      <c r="AT16" s="9">
        <f>($AK$3+(N16+AF16)*12*7.57%)*SUM(Fasering!$D$5:$D$10)</f>
        <v>1737.0650113390448</v>
      </c>
      <c r="AU16" s="86">
        <f>($AK$3+(O16+AG16)*12*7.57%)*SUM(Fasering!$D$5:$D$11)</f>
        <v>2089.8141939484999</v>
      </c>
    </row>
    <row r="17" spans="1:47" x14ac:dyDescent="0.3">
      <c r="A17" s="32">
        <f t="shared" si="7"/>
        <v>7</v>
      </c>
      <c r="B17" s="125">
        <v>19172.88</v>
      </c>
      <c r="C17" s="126"/>
      <c r="D17" s="125">
        <f t="shared" si="0"/>
        <v>25298.615159999998</v>
      </c>
      <c r="E17" s="127">
        <f t="shared" si="1"/>
        <v>627.13628838941088</v>
      </c>
      <c r="F17" s="125">
        <f t="shared" si="2"/>
        <v>2108.2179299999998</v>
      </c>
      <c r="G17" s="127">
        <f t="shared" si="8"/>
        <v>52.261357365784242</v>
      </c>
      <c r="H17" s="63">
        <f>'L4'!$H$10</f>
        <v>1674.41</v>
      </c>
      <c r="I17" s="63">
        <f>GEW!$E$12+($F17-GEW!$E$12)*SUM(Fasering!$D$5)</f>
        <v>1786.2247433333332</v>
      </c>
      <c r="J17" s="63">
        <f>GEW!$E$12+($F17-GEW!$E$12)*SUM(Fasering!$D$5:$D$6)</f>
        <v>1869.480490646826</v>
      </c>
      <c r="K17" s="63">
        <f>GEW!$E$12+($F17-GEW!$E$12)*SUM(Fasering!$D$5:$D$7)</f>
        <v>1917.2494555579131</v>
      </c>
      <c r="L17" s="63">
        <f>GEW!$E$12+($F17-GEW!$E$12)*SUM(Fasering!$D$5:$D$8)</f>
        <v>1965.0184204690001</v>
      </c>
      <c r="M17" s="63">
        <f>GEW!$E$12+($F17-GEW!$E$12)*SUM(Fasering!$D$5:$D$9)</f>
        <v>2012.7873853800872</v>
      </c>
      <c r="N17" s="63">
        <f>GEW!$E$12+($F17-GEW!$E$12)*SUM(Fasering!$D$5:$D$10)</f>
        <v>2060.4489650889127</v>
      </c>
      <c r="O17" s="76">
        <f>GEW!$E$12+($F17-GEW!$E$12)*SUM(Fasering!$D$5:$D$11)</f>
        <v>2108.2179299999998</v>
      </c>
      <c r="P17" s="130">
        <f t="shared" si="3"/>
        <v>100.39525708333332</v>
      </c>
      <c r="Q17" s="131">
        <f t="shared" si="4"/>
        <v>2.4887334148903024</v>
      </c>
      <c r="R17" s="45">
        <f>$P17*SUM(Fasering!$D$5)</f>
        <v>0</v>
      </c>
      <c r="S17" s="45">
        <f>$P17*SUM(Fasering!$D$5:$D$6)</f>
        <v>25.958568383796269</v>
      </c>
      <c r="T17" s="45">
        <f>$P17*SUM(Fasering!$D$5:$D$7)</f>
        <v>40.852602516940827</v>
      </c>
      <c r="U17" s="45">
        <f>$P17*SUM(Fasering!$D$5:$D$8)</f>
        <v>55.746636650085385</v>
      </c>
      <c r="V17" s="45">
        <f>$P17*SUM(Fasering!$D$5:$D$9)</f>
        <v>70.64067078322995</v>
      </c>
      <c r="W17" s="45">
        <f>$P17*SUM(Fasering!$D$5:$D$10)</f>
        <v>85.501222950188776</v>
      </c>
      <c r="X17" s="75">
        <f>$P17*SUM(Fasering!$D$5:$D$11)</f>
        <v>100.39525708333332</v>
      </c>
      <c r="Y17" s="130">
        <f t="shared" si="5"/>
        <v>50.197078749999989</v>
      </c>
      <c r="Z17" s="131">
        <f t="shared" si="6"/>
        <v>1.2443530784657371</v>
      </c>
      <c r="AA17" s="74">
        <f>$Y17*SUM(Fasering!$D$5)</f>
        <v>0</v>
      </c>
      <c r="AB17" s="45">
        <f>$Y17*SUM(Fasering!$D$5:$D$6)</f>
        <v>12.979142035734679</v>
      </c>
      <c r="AC17" s="45">
        <f>$Y17*SUM(Fasering!$D$5:$D$7)</f>
        <v>20.426077538535051</v>
      </c>
      <c r="AD17" s="45">
        <f>$Y17*SUM(Fasering!$D$5:$D$8)</f>
        <v>27.873013041335419</v>
      </c>
      <c r="AE17" s="45">
        <f>$Y17*SUM(Fasering!$D$5:$D$9)</f>
        <v>35.319948544135791</v>
      </c>
      <c r="AF17" s="45">
        <f>$Y17*SUM(Fasering!$D$5:$D$10)</f>
        <v>42.750143247199624</v>
      </c>
      <c r="AG17" s="75">
        <f>$Y17*SUM(Fasering!$D$5:$D$11)</f>
        <v>50.197078749999989</v>
      </c>
      <c r="AH17" s="5">
        <f>($AK$3+(I17+R17)*12*7.57%)*SUM(Fasering!$D$5)</f>
        <v>0</v>
      </c>
      <c r="AI17" s="9">
        <f>($AK$3+(J17+S17)*12*7.57%)*SUM(Fasering!$D$5:$D$6)</f>
        <v>478.58247866649947</v>
      </c>
      <c r="AJ17" s="9">
        <f>($AK$3+(K17+T17)*12*7.57%)*SUM(Fasering!$D$5:$D$7)</f>
        <v>776.33780998583609</v>
      </c>
      <c r="AK17" s="9">
        <f>($AK$3+(L17+U17)*12*7.57%)*SUM(Fasering!$D$5:$D$8)</f>
        <v>1090.9826667135917</v>
      </c>
      <c r="AL17" s="9">
        <f>($AK$3+(M17+V17)*12*7.57%)*SUM(Fasering!$D$5:$D$9)</f>
        <v>1422.5170488497661</v>
      </c>
      <c r="AM17" s="9">
        <f>($AK$3+(N17+W17)*12*7.57%)*SUM(Fasering!$D$5:$D$10)</f>
        <v>1770.1387540478361</v>
      </c>
      <c r="AN17" s="86">
        <f>($AK$3+(O17+X17)*12*7.57%)*SUM(Fasering!$D$5:$D$11)</f>
        <v>2135.4142191465003</v>
      </c>
      <c r="AO17" s="5">
        <f>($AK$3+(I17+AA17)*12*7.57%)*SUM(Fasering!$D$5)</f>
        <v>0</v>
      </c>
      <c r="AP17" s="9">
        <f>($AK$3+(J17+AB17)*12*7.57%)*SUM(Fasering!$D$5:$D$6)</f>
        <v>475.53388063280175</v>
      </c>
      <c r="AQ17" s="9">
        <f>($AK$3+(K17+AC17)*12*7.57%)*SUM(Fasering!$D$5:$D$7)</f>
        <v>768.78726764428211</v>
      </c>
      <c r="AR17" s="9">
        <f>($AK$3+(L17+AD17)*12*7.57%)*SUM(Fasering!$D$5:$D$8)</f>
        <v>1076.9229674593805</v>
      </c>
      <c r="AS17" s="9">
        <f>($AK$3+(M17+AE17)*12*7.57%)*SUM(Fasering!$D$5:$D$9)</f>
        <v>1399.9409800780968</v>
      </c>
      <c r="AT17" s="9">
        <f>($AK$3+(N17+AF17)*12*7.57%)*SUM(Fasering!$D$5:$D$10)</f>
        <v>1737.0650113390448</v>
      </c>
      <c r="AU17" s="86">
        <f>($AK$3+(O17+AG17)*12*7.57%)*SUM(Fasering!$D$5:$D$11)</f>
        <v>2089.8141939484999</v>
      </c>
    </row>
    <row r="18" spans="1:47" x14ac:dyDescent="0.3">
      <c r="A18" s="32">
        <f t="shared" si="7"/>
        <v>8</v>
      </c>
      <c r="B18" s="125">
        <v>20089.87</v>
      </c>
      <c r="C18" s="126"/>
      <c r="D18" s="125">
        <f t="shared" si="0"/>
        <v>26508.583464999996</v>
      </c>
      <c r="E18" s="127">
        <f t="shared" si="1"/>
        <v>657.13061918844608</v>
      </c>
      <c r="F18" s="125">
        <f t="shared" si="2"/>
        <v>2209.0486220833332</v>
      </c>
      <c r="G18" s="127">
        <f t="shared" si="8"/>
        <v>54.760884932370509</v>
      </c>
      <c r="H18" s="63">
        <f>'L4'!$H$10</f>
        <v>1674.41</v>
      </c>
      <c r="I18" s="63">
        <f>GEW!$E$12+($F18-GEW!$E$12)*SUM(Fasering!$D$5)</f>
        <v>1786.2247433333332</v>
      </c>
      <c r="J18" s="63">
        <f>GEW!$E$12+($F18-GEW!$E$12)*SUM(Fasering!$D$5:$D$6)</f>
        <v>1895.5516467120783</v>
      </c>
      <c r="K18" s="63">
        <f>GEW!$E$12+($F18-GEW!$E$12)*SUM(Fasering!$D$5:$D$7)</f>
        <v>1958.2792442636617</v>
      </c>
      <c r="L18" s="63">
        <f>GEW!$E$12+($F18-GEW!$E$12)*SUM(Fasering!$D$5:$D$8)</f>
        <v>2021.006841815245</v>
      </c>
      <c r="M18" s="63">
        <f>GEW!$E$12+($F18-GEW!$E$12)*SUM(Fasering!$D$5:$D$9)</f>
        <v>2083.7344393668282</v>
      </c>
      <c r="N18" s="63">
        <f>GEW!$E$12+($F18-GEW!$E$12)*SUM(Fasering!$D$5:$D$10)</f>
        <v>2146.32102453175</v>
      </c>
      <c r="O18" s="76">
        <f>GEW!$E$12+($F18-GEW!$E$12)*SUM(Fasering!$D$5:$D$11)</f>
        <v>2209.0486220833332</v>
      </c>
      <c r="P18" s="130">
        <f t="shared" si="3"/>
        <v>87.015527083333339</v>
      </c>
      <c r="Q18" s="131">
        <f t="shared" si="4"/>
        <v>2.1570585718688777</v>
      </c>
      <c r="R18" s="45">
        <f>$P18*SUM(Fasering!$D$5)</f>
        <v>0</v>
      </c>
      <c r="S18" s="45">
        <f>$P18*SUM(Fasering!$D$5:$D$6)</f>
        <v>22.499055989964386</v>
      </c>
      <c r="T18" s="45">
        <f>$P18*SUM(Fasering!$D$5:$D$7)</f>
        <v>35.408154169940893</v>
      </c>
      <c r="U18" s="45">
        <f>$P18*SUM(Fasering!$D$5:$D$8)</f>
        <v>48.317252349917396</v>
      </c>
      <c r="V18" s="45">
        <f>$P18*SUM(Fasering!$D$5:$D$9)</f>
        <v>61.226350529893899</v>
      </c>
      <c r="W18" s="45">
        <f>$P18*SUM(Fasering!$D$5:$D$10)</f>
        <v>74.106428903356843</v>
      </c>
      <c r="X18" s="75">
        <f>$P18*SUM(Fasering!$D$5:$D$11)</f>
        <v>87.015527083333339</v>
      </c>
      <c r="Y18" s="130">
        <f t="shared" si="5"/>
        <v>36.819547916666679</v>
      </c>
      <c r="Z18" s="131">
        <f t="shared" si="6"/>
        <v>0.91273275136196863</v>
      </c>
      <c r="AA18" s="74">
        <f>$Y18*SUM(Fasering!$D$5)</f>
        <v>0</v>
      </c>
      <c r="AB18" s="45">
        <f>$Y18*SUM(Fasering!$D$5:$D$6)</f>
        <v>9.5201982665566138</v>
      </c>
      <c r="AC18" s="45">
        <f>$Y18*SUM(Fasering!$D$5:$D$7)</f>
        <v>14.982524071276565</v>
      </c>
      <c r="AD18" s="45">
        <f>$Y18*SUM(Fasering!$D$5:$D$8)</f>
        <v>20.444849875996518</v>
      </c>
      <c r="AE18" s="45">
        <f>$Y18*SUM(Fasering!$D$5:$D$9)</f>
        <v>25.90717568071647</v>
      </c>
      <c r="AF18" s="45">
        <f>$Y18*SUM(Fasering!$D$5:$D$10)</f>
        <v>31.357222111946729</v>
      </c>
      <c r="AG18" s="75">
        <f>$Y18*SUM(Fasering!$D$5:$D$11)</f>
        <v>36.819547916666679</v>
      </c>
      <c r="AH18" s="5">
        <f>($AK$3+(I18+R18)*12*7.57%)*SUM(Fasering!$D$5)</f>
        <v>0</v>
      </c>
      <c r="AI18" s="9">
        <f>($AK$3+(J18+S18)*12*7.57%)*SUM(Fasering!$D$5:$D$6)</f>
        <v>483.89348476082199</v>
      </c>
      <c r="AJ18" s="9">
        <f>($AK$3+(K18+T18)*12*7.57%)*SUM(Fasering!$D$5:$D$7)</f>
        <v>789.4917174371227</v>
      </c>
      <c r="AK18" s="9">
        <f>($AK$3+(L18+U18)*12*7.57%)*SUM(Fasering!$D$5:$D$8)</f>
        <v>1115.4762692148331</v>
      </c>
      <c r="AL18" s="9">
        <f>($AK$3+(M18+V18)*12*7.57%)*SUM(Fasering!$D$5:$D$9)</f>
        <v>1461.8471400939525</v>
      </c>
      <c r="AM18" s="9">
        <f>($AK$3+(N18+W18)*12*7.57%)*SUM(Fasering!$D$5:$D$10)</f>
        <v>1827.7569927092939</v>
      </c>
      <c r="AN18" s="86">
        <f>($AK$3+(O18+X18)*12*7.57%)*SUM(Fasering!$D$5:$D$11)</f>
        <v>2214.8546731030001</v>
      </c>
      <c r="AO18" s="5">
        <f>($AK$3+(I18+AA18)*12*7.57%)*SUM(Fasering!$D$5)</f>
        <v>0</v>
      </c>
      <c r="AP18" s="9">
        <f>($AK$3+(J18+AB18)*12*7.57%)*SUM(Fasering!$D$5:$D$6)</f>
        <v>480.84502028526134</v>
      </c>
      <c r="AQ18" s="9">
        <f>($AK$3+(K18+AC18)*12*7.57%)*SUM(Fasering!$D$5:$D$7)</f>
        <v>781.9415058824934</v>
      </c>
      <c r="AR18" s="9">
        <f>($AK$3+(L18+AD18)*12*7.57%)*SUM(Fasering!$D$5:$D$8)</f>
        <v>1101.4171859116977</v>
      </c>
      <c r="AS18" s="9">
        <f>($AK$3+(M18+AE18)*12*7.57%)*SUM(Fasering!$D$5:$D$9)</f>
        <v>1439.2720603728737</v>
      </c>
      <c r="AT18" s="9">
        <f>($AK$3+(N18+AF18)*12*7.57%)*SUM(Fasering!$D$5:$D$10)</f>
        <v>1794.6846989509409</v>
      </c>
      <c r="AU18" s="86">
        <f>($AK$3+(O18+AG18)*12*7.57%)*SUM(Fasering!$D$5:$D$11)</f>
        <v>2169.2566456279997</v>
      </c>
    </row>
    <row r="19" spans="1:47" x14ac:dyDescent="0.3">
      <c r="A19" s="32">
        <f t="shared" si="7"/>
        <v>9</v>
      </c>
      <c r="B19" s="125">
        <v>20089.87</v>
      </c>
      <c r="C19" s="126"/>
      <c r="D19" s="125">
        <f t="shared" si="0"/>
        <v>26508.583464999996</v>
      </c>
      <c r="E19" s="127">
        <f t="shared" si="1"/>
        <v>657.13061918844608</v>
      </c>
      <c r="F19" s="125">
        <f t="shared" si="2"/>
        <v>2209.0486220833332</v>
      </c>
      <c r="G19" s="127">
        <f t="shared" si="8"/>
        <v>54.760884932370509</v>
      </c>
      <c r="H19" s="63">
        <f>'L4'!$H$10</f>
        <v>1674.41</v>
      </c>
      <c r="I19" s="63">
        <f>GEW!$E$12+($F19-GEW!$E$12)*SUM(Fasering!$D$5)</f>
        <v>1786.2247433333332</v>
      </c>
      <c r="J19" s="63">
        <f>GEW!$E$12+($F19-GEW!$E$12)*SUM(Fasering!$D$5:$D$6)</f>
        <v>1895.5516467120783</v>
      </c>
      <c r="K19" s="63">
        <f>GEW!$E$12+($F19-GEW!$E$12)*SUM(Fasering!$D$5:$D$7)</f>
        <v>1958.2792442636617</v>
      </c>
      <c r="L19" s="63">
        <f>GEW!$E$12+($F19-GEW!$E$12)*SUM(Fasering!$D$5:$D$8)</f>
        <v>2021.006841815245</v>
      </c>
      <c r="M19" s="63">
        <f>GEW!$E$12+($F19-GEW!$E$12)*SUM(Fasering!$D$5:$D$9)</f>
        <v>2083.7344393668282</v>
      </c>
      <c r="N19" s="63">
        <f>GEW!$E$12+($F19-GEW!$E$12)*SUM(Fasering!$D$5:$D$10)</f>
        <v>2146.32102453175</v>
      </c>
      <c r="O19" s="76">
        <f>GEW!$E$12+($F19-GEW!$E$12)*SUM(Fasering!$D$5:$D$11)</f>
        <v>2209.0486220833332</v>
      </c>
      <c r="P19" s="130">
        <f t="shared" si="3"/>
        <v>87.015527083333339</v>
      </c>
      <c r="Q19" s="131">
        <f t="shared" si="4"/>
        <v>2.1570585718688777</v>
      </c>
      <c r="R19" s="45">
        <f>$P19*SUM(Fasering!$D$5)</f>
        <v>0</v>
      </c>
      <c r="S19" s="45">
        <f>$P19*SUM(Fasering!$D$5:$D$6)</f>
        <v>22.499055989964386</v>
      </c>
      <c r="T19" s="45">
        <f>$P19*SUM(Fasering!$D$5:$D$7)</f>
        <v>35.408154169940893</v>
      </c>
      <c r="U19" s="45">
        <f>$P19*SUM(Fasering!$D$5:$D$8)</f>
        <v>48.317252349917396</v>
      </c>
      <c r="V19" s="45">
        <f>$P19*SUM(Fasering!$D$5:$D$9)</f>
        <v>61.226350529893899</v>
      </c>
      <c r="W19" s="45">
        <f>$P19*SUM(Fasering!$D$5:$D$10)</f>
        <v>74.106428903356843</v>
      </c>
      <c r="X19" s="75">
        <f>$P19*SUM(Fasering!$D$5:$D$11)</f>
        <v>87.015527083333339</v>
      </c>
      <c r="Y19" s="130">
        <f t="shared" si="5"/>
        <v>36.819547916666679</v>
      </c>
      <c r="Z19" s="131">
        <f t="shared" si="6"/>
        <v>0.91273275136196863</v>
      </c>
      <c r="AA19" s="74">
        <f>$Y19*SUM(Fasering!$D$5)</f>
        <v>0</v>
      </c>
      <c r="AB19" s="45">
        <f>$Y19*SUM(Fasering!$D$5:$D$6)</f>
        <v>9.5201982665566138</v>
      </c>
      <c r="AC19" s="45">
        <f>$Y19*SUM(Fasering!$D$5:$D$7)</f>
        <v>14.982524071276565</v>
      </c>
      <c r="AD19" s="45">
        <f>$Y19*SUM(Fasering!$D$5:$D$8)</f>
        <v>20.444849875996518</v>
      </c>
      <c r="AE19" s="45">
        <f>$Y19*SUM(Fasering!$D$5:$D$9)</f>
        <v>25.90717568071647</v>
      </c>
      <c r="AF19" s="45">
        <f>$Y19*SUM(Fasering!$D$5:$D$10)</f>
        <v>31.357222111946729</v>
      </c>
      <c r="AG19" s="75">
        <f>$Y19*SUM(Fasering!$D$5:$D$11)</f>
        <v>36.819547916666679</v>
      </c>
      <c r="AH19" s="5">
        <f>($AK$3+(I19+R19)*12*7.57%)*SUM(Fasering!$D$5)</f>
        <v>0</v>
      </c>
      <c r="AI19" s="9">
        <f>($AK$3+(J19+S19)*12*7.57%)*SUM(Fasering!$D$5:$D$6)</f>
        <v>483.89348476082199</v>
      </c>
      <c r="AJ19" s="9">
        <f>($AK$3+(K19+T19)*12*7.57%)*SUM(Fasering!$D$5:$D$7)</f>
        <v>789.4917174371227</v>
      </c>
      <c r="AK19" s="9">
        <f>($AK$3+(L19+U19)*12*7.57%)*SUM(Fasering!$D$5:$D$8)</f>
        <v>1115.4762692148331</v>
      </c>
      <c r="AL19" s="9">
        <f>($AK$3+(M19+V19)*12*7.57%)*SUM(Fasering!$D$5:$D$9)</f>
        <v>1461.8471400939525</v>
      </c>
      <c r="AM19" s="9">
        <f>($AK$3+(N19+W19)*12*7.57%)*SUM(Fasering!$D$5:$D$10)</f>
        <v>1827.7569927092939</v>
      </c>
      <c r="AN19" s="86">
        <f>($AK$3+(O19+X19)*12*7.57%)*SUM(Fasering!$D$5:$D$11)</f>
        <v>2214.8546731030001</v>
      </c>
      <c r="AO19" s="5">
        <f>($AK$3+(I19+AA19)*12*7.57%)*SUM(Fasering!$D$5)</f>
        <v>0</v>
      </c>
      <c r="AP19" s="9">
        <f>($AK$3+(J19+AB19)*12*7.57%)*SUM(Fasering!$D$5:$D$6)</f>
        <v>480.84502028526134</v>
      </c>
      <c r="AQ19" s="9">
        <f>($AK$3+(K19+AC19)*12*7.57%)*SUM(Fasering!$D$5:$D$7)</f>
        <v>781.9415058824934</v>
      </c>
      <c r="AR19" s="9">
        <f>($AK$3+(L19+AD19)*12*7.57%)*SUM(Fasering!$D$5:$D$8)</f>
        <v>1101.4171859116977</v>
      </c>
      <c r="AS19" s="9">
        <f>($AK$3+(M19+AE19)*12*7.57%)*SUM(Fasering!$D$5:$D$9)</f>
        <v>1439.2720603728737</v>
      </c>
      <c r="AT19" s="9">
        <f>($AK$3+(N19+AF19)*12*7.57%)*SUM(Fasering!$D$5:$D$10)</f>
        <v>1794.6846989509409</v>
      </c>
      <c r="AU19" s="86">
        <f>($AK$3+(O19+AG19)*12*7.57%)*SUM(Fasering!$D$5:$D$11)</f>
        <v>2169.2566456279997</v>
      </c>
    </row>
    <row r="20" spans="1:47" x14ac:dyDescent="0.3">
      <c r="A20" s="32">
        <f t="shared" si="7"/>
        <v>10</v>
      </c>
      <c r="B20" s="125">
        <v>21006.86</v>
      </c>
      <c r="C20" s="126"/>
      <c r="D20" s="125">
        <f t="shared" si="0"/>
        <v>27718.551769999998</v>
      </c>
      <c r="E20" s="127">
        <f t="shared" si="1"/>
        <v>687.12494998748139</v>
      </c>
      <c r="F20" s="125">
        <f t="shared" si="2"/>
        <v>2309.8793141666665</v>
      </c>
      <c r="G20" s="127">
        <f t="shared" si="8"/>
        <v>57.260412498956775</v>
      </c>
      <c r="H20" s="63">
        <f>'L4'!$H$10</f>
        <v>1674.41</v>
      </c>
      <c r="I20" s="63">
        <f>GEW!$E$12+($F20-GEW!$E$12)*SUM(Fasering!$D$5)</f>
        <v>1786.2247433333332</v>
      </c>
      <c r="J20" s="63">
        <f>GEW!$E$12+($F20-GEW!$E$12)*SUM(Fasering!$D$5:$D$6)</f>
        <v>1921.6228027773307</v>
      </c>
      <c r="K20" s="63">
        <f>GEW!$E$12+($F20-GEW!$E$12)*SUM(Fasering!$D$5:$D$7)</f>
        <v>1999.3090329694101</v>
      </c>
      <c r="L20" s="63">
        <f>GEW!$E$12+($F20-GEW!$E$12)*SUM(Fasering!$D$5:$D$8)</f>
        <v>2076.9952631614897</v>
      </c>
      <c r="M20" s="63">
        <f>GEW!$E$12+($F20-GEW!$E$12)*SUM(Fasering!$D$5:$D$9)</f>
        <v>2154.6814933535693</v>
      </c>
      <c r="N20" s="63">
        <f>GEW!$E$12+($F20-GEW!$E$12)*SUM(Fasering!$D$5:$D$10)</f>
        <v>2232.1930839745869</v>
      </c>
      <c r="O20" s="76">
        <f>GEW!$E$12+($F20-GEW!$E$12)*SUM(Fasering!$D$5:$D$11)</f>
        <v>2309.8793141666665</v>
      </c>
      <c r="P20" s="125">
        <f t="shared" si="3"/>
        <v>50.197078749999989</v>
      </c>
      <c r="Q20" s="127">
        <f t="shared" si="4"/>
        <v>1.2443530784657371</v>
      </c>
      <c r="R20" s="45">
        <f>$P20*SUM(Fasering!$D$5)</f>
        <v>0</v>
      </c>
      <c r="S20" s="45">
        <f>$P20*SUM(Fasering!$D$5:$D$6)</f>
        <v>12.979142035734679</v>
      </c>
      <c r="T20" s="45">
        <f>$P20*SUM(Fasering!$D$5:$D$7)</f>
        <v>20.426077538535051</v>
      </c>
      <c r="U20" s="45">
        <f>$P20*SUM(Fasering!$D$5:$D$8)</f>
        <v>27.873013041335419</v>
      </c>
      <c r="V20" s="45">
        <f>$P20*SUM(Fasering!$D$5:$D$9)</f>
        <v>35.319948544135791</v>
      </c>
      <c r="W20" s="45">
        <f>$P20*SUM(Fasering!$D$5:$D$10)</f>
        <v>42.750143247199624</v>
      </c>
      <c r="X20" s="75">
        <f>$P20*SUM(Fasering!$D$5:$D$11)</f>
        <v>50.197078749999989</v>
      </c>
      <c r="Y20" s="125">
        <f t="shared" si="5"/>
        <v>25.099089166666662</v>
      </c>
      <c r="Z20" s="127">
        <f t="shared" si="6"/>
        <v>0.62219016821228268</v>
      </c>
      <c r="AA20" s="74">
        <f>$Y20*SUM(Fasering!$D$5)</f>
        <v>0</v>
      </c>
      <c r="AB20" s="45">
        <f>$Y20*SUM(Fasering!$D$5:$D$6)</f>
        <v>6.4897131740307943</v>
      </c>
      <c r="AC20" s="45">
        <f>$Y20*SUM(Fasering!$D$5:$D$7)</f>
        <v>10.213262489202888</v>
      </c>
      <c r="AD20" s="45">
        <f>$Y20*SUM(Fasering!$D$5:$D$8)</f>
        <v>13.936811804374981</v>
      </c>
      <c r="AE20" s="45">
        <f>$Y20*SUM(Fasering!$D$5:$D$9)</f>
        <v>17.660361119547076</v>
      </c>
      <c r="AF20" s="45">
        <f>$Y20*SUM(Fasering!$D$5:$D$10)</f>
        <v>21.375539851494572</v>
      </c>
      <c r="AG20" s="75">
        <f>$Y20*SUM(Fasering!$D$5:$D$11)</f>
        <v>25.099089166666662</v>
      </c>
      <c r="AH20" s="5">
        <f>($AK$3+(I20+R20)*12*7.57%)*SUM(Fasering!$D$5)</f>
        <v>0</v>
      </c>
      <c r="AI20" s="9">
        <f>($AK$3+(J20+S20)*12*7.57%)*SUM(Fasering!$D$5:$D$6)</f>
        <v>487.78102823168228</v>
      </c>
      <c r="AJ20" s="9">
        <f>($AK$3+(K20+T20)*12*7.57%)*SUM(Fasering!$D$5:$D$7)</f>
        <v>799.12009784572638</v>
      </c>
      <c r="AK20" s="9">
        <f>($AK$3+(L20+U20)*12*7.57%)*SUM(Fasering!$D$5:$D$8)</f>
        <v>1133.4050651511316</v>
      </c>
      <c r="AL20" s="9">
        <f>($AK$3+(M20+V20)*12*7.57%)*SUM(Fasering!$D$5:$D$9)</f>
        <v>1490.6359301478983</v>
      </c>
      <c r="AM20" s="9">
        <f>($AK$3+(N20+W20)*12*7.57%)*SUM(Fasering!$D$5:$D$10)</f>
        <v>1869.9323175974093</v>
      </c>
      <c r="AN20" s="86">
        <f>($AK$3+(O20+X20)*12*7.57%)*SUM(Fasering!$D$5:$D$11)</f>
        <v>2273.0033953255002</v>
      </c>
      <c r="AO20" s="5">
        <f>($AK$3+(I20+AA20)*12*7.57%)*SUM(Fasering!$D$5)</f>
        <v>0</v>
      </c>
      <c r="AP20" s="9">
        <f>($AK$3+(J20+AB20)*12*7.57%)*SUM(Fasering!$D$5:$D$6)</f>
        <v>486.25679599390196</v>
      </c>
      <c r="AQ20" s="9">
        <f>($AK$3+(K20+AC20)*12*7.57%)*SUM(Fasering!$D$5:$D$7)</f>
        <v>795.34499206841144</v>
      </c>
      <c r="AR20" s="9">
        <f>($AK$3+(L20+AD20)*12*7.57%)*SUM(Fasering!$D$5:$D$8)</f>
        <v>1126.375523499564</v>
      </c>
      <c r="AS20" s="9">
        <f>($AK$3+(M20+AE20)*12*7.57%)*SUM(Fasering!$D$5:$D$9)</f>
        <v>1479.3483902873588</v>
      </c>
      <c r="AT20" s="9">
        <f>($AK$3+(N20+AF20)*12*7.57%)*SUM(Fasering!$D$5:$D$10)</f>
        <v>1853.396170718233</v>
      </c>
      <c r="AU20" s="86">
        <f>($AK$3+(O20+AG20)*12*7.57%)*SUM(Fasering!$D$5:$D$11)</f>
        <v>2250.2043815880002</v>
      </c>
    </row>
    <row r="21" spans="1:47" x14ac:dyDescent="0.3">
      <c r="A21" s="32">
        <f t="shared" si="7"/>
        <v>11</v>
      </c>
      <c r="B21" s="125">
        <v>21006.86</v>
      </c>
      <c r="C21" s="126"/>
      <c r="D21" s="125">
        <f t="shared" si="0"/>
        <v>27718.551769999998</v>
      </c>
      <c r="E21" s="127">
        <f t="shared" si="1"/>
        <v>687.12494998748139</v>
      </c>
      <c r="F21" s="125">
        <f t="shared" si="2"/>
        <v>2309.8793141666665</v>
      </c>
      <c r="G21" s="127">
        <f t="shared" si="8"/>
        <v>57.260412498956775</v>
      </c>
      <c r="H21" s="63">
        <f>'L4'!$H$10</f>
        <v>1674.41</v>
      </c>
      <c r="I21" s="63">
        <f>GEW!$E$12+($F21-GEW!$E$12)*SUM(Fasering!$D$5)</f>
        <v>1786.2247433333332</v>
      </c>
      <c r="J21" s="63">
        <f>GEW!$E$12+($F21-GEW!$E$12)*SUM(Fasering!$D$5:$D$6)</f>
        <v>1921.6228027773307</v>
      </c>
      <c r="K21" s="63">
        <f>GEW!$E$12+($F21-GEW!$E$12)*SUM(Fasering!$D$5:$D$7)</f>
        <v>1999.3090329694101</v>
      </c>
      <c r="L21" s="63">
        <f>GEW!$E$12+($F21-GEW!$E$12)*SUM(Fasering!$D$5:$D$8)</f>
        <v>2076.9952631614897</v>
      </c>
      <c r="M21" s="63">
        <f>GEW!$E$12+($F21-GEW!$E$12)*SUM(Fasering!$D$5:$D$9)</f>
        <v>2154.6814933535693</v>
      </c>
      <c r="N21" s="63">
        <f>GEW!$E$12+($F21-GEW!$E$12)*SUM(Fasering!$D$5:$D$10)</f>
        <v>2232.1930839745869</v>
      </c>
      <c r="O21" s="76">
        <f>GEW!$E$12+($F21-GEW!$E$12)*SUM(Fasering!$D$5:$D$11)</f>
        <v>2309.8793141666665</v>
      </c>
      <c r="P21" s="125">
        <f t="shared" si="3"/>
        <v>50.197078749999989</v>
      </c>
      <c r="Q21" s="127">
        <f t="shared" si="4"/>
        <v>1.2443530784657371</v>
      </c>
      <c r="R21" s="45">
        <f>$P21*SUM(Fasering!$D$5)</f>
        <v>0</v>
      </c>
      <c r="S21" s="45">
        <f>$P21*SUM(Fasering!$D$5:$D$6)</f>
        <v>12.979142035734679</v>
      </c>
      <c r="T21" s="45">
        <f>$P21*SUM(Fasering!$D$5:$D$7)</f>
        <v>20.426077538535051</v>
      </c>
      <c r="U21" s="45">
        <f>$P21*SUM(Fasering!$D$5:$D$8)</f>
        <v>27.873013041335419</v>
      </c>
      <c r="V21" s="45">
        <f>$P21*SUM(Fasering!$D$5:$D$9)</f>
        <v>35.319948544135791</v>
      </c>
      <c r="W21" s="45">
        <f>$P21*SUM(Fasering!$D$5:$D$10)</f>
        <v>42.750143247199624</v>
      </c>
      <c r="X21" s="75">
        <f>$P21*SUM(Fasering!$D$5:$D$11)</f>
        <v>50.197078749999989</v>
      </c>
      <c r="Y21" s="125">
        <f t="shared" si="5"/>
        <v>25.099089166666662</v>
      </c>
      <c r="Z21" s="127">
        <f t="shared" si="6"/>
        <v>0.62219016821228268</v>
      </c>
      <c r="AA21" s="74">
        <f>$Y21*SUM(Fasering!$D$5)</f>
        <v>0</v>
      </c>
      <c r="AB21" s="45">
        <f>$Y21*SUM(Fasering!$D$5:$D$6)</f>
        <v>6.4897131740307943</v>
      </c>
      <c r="AC21" s="45">
        <f>$Y21*SUM(Fasering!$D$5:$D$7)</f>
        <v>10.213262489202888</v>
      </c>
      <c r="AD21" s="45">
        <f>$Y21*SUM(Fasering!$D$5:$D$8)</f>
        <v>13.936811804374981</v>
      </c>
      <c r="AE21" s="45">
        <f>$Y21*SUM(Fasering!$D$5:$D$9)</f>
        <v>17.660361119547076</v>
      </c>
      <c r="AF21" s="45">
        <f>$Y21*SUM(Fasering!$D$5:$D$10)</f>
        <v>21.375539851494572</v>
      </c>
      <c r="AG21" s="75">
        <f>$Y21*SUM(Fasering!$D$5:$D$11)</f>
        <v>25.099089166666662</v>
      </c>
      <c r="AH21" s="5">
        <f>($AK$3+(I21+R21)*12*7.57%)*SUM(Fasering!$D$5)</f>
        <v>0</v>
      </c>
      <c r="AI21" s="9">
        <f>($AK$3+(J21+S21)*12*7.57%)*SUM(Fasering!$D$5:$D$6)</f>
        <v>487.78102823168228</v>
      </c>
      <c r="AJ21" s="9">
        <f>($AK$3+(K21+T21)*12*7.57%)*SUM(Fasering!$D$5:$D$7)</f>
        <v>799.12009784572638</v>
      </c>
      <c r="AK21" s="9">
        <f>($AK$3+(L21+U21)*12*7.57%)*SUM(Fasering!$D$5:$D$8)</f>
        <v>1133.4050651511316</v>
      </c>
      <c r="AL21" s="9">
        <f>($AK$3+(M21+V21)*12*7.57%)*SUM(Fasering!$D$5:$D$9)</f>
        <v>1490.6359301478983</v>
      </c>
      <c r="AM21" s="9">
        <f>($AK$3+(N21+W21)*12*7.57%)*SUM(Fasering!$D$5:$D$10)</f>
        <v>1869.9323175974093</v>
      </c>
      <c r="AN21" s="86">
        <f>($AK$3+(O21+X21)*12*7.57%)*SUM(Fasering!$D$5:$D$11)</f>
        <v>2273.0033953255002</v>
      </c>
      <c r="AO21" s="5">
        <f>($AK$3+(I21+AA21)*12*7.57%)*SUM(Fasering!$D$5)</f>
        <v>0</v>
      </c>
      <c r="AP21" s="9">
        <f>($AK$3+(J21+AB21)*12*7.57%)*SUM(Fasering!$D$5:$D$6)</f>
        <v>486.25679599390196</v>
      </c>
      <c r="AQ21" s="9">
        <f>($AK$3+(K21+AC21)*12*7.57%)*SUM(Fasering!$D$5:$D$7)</f>
        <v>795.34499206841144</v>
      </c>
      <c r="AR21" s="9">
        <f>($AK$3+(L21+AD21)*12*7.57%)*SUM(Fasering!$D$5:$D$8)</f>
        <v>1126.375523499564</v>
      </c>
      <c r="AS21" s="9">
        <f>($AK$3+(M21+AE21)*12*7.57%)*SUM(Fasering!$D$5:$D$9)</f>
        <v>1479.3483902873588</v>
      </c>
      <c r="AT21" s="9">
        <f>($AK$3+(N21+AF21)*12*7.57%)*SUM(Fasering!$D$5:$D$10)</f>
        <v>1853.396170718233</v>
      </c>
      <c r="AU21" s="86">
        <f>($AK$3+(O21+AG21)*12*7.57%)*SUM(Fasering!$D$5:$D$11)</f>
        <v>2250.2043815880002</v>
      </c>
    </row>
    <row r="22" spans="1:47" x14ac:dyDescent="0.3">
      <c r="A22" s="32">
        <f t="shared" si="7"/>
        <v>12</v>
      </c>
      <c r="B22" s="125">
        <v>21923.82</v>
      </c>
      <c r="C22" s="126"/>
      <c r="D22" s="125">
        <f t="shared" si="0"/>
        <v>28928.480489999998</v>
      </c>
      <c r="E22" s="127">
        <f t="shared" si="1"/>
        <v>717.11829949999867</v>
      </c>
      <c r="F22" s="125">
        <f t="shared" si="2"/>
        <v>2410.7067074999995</v>
      </c>
      <c r="G22" s="127">
        <f t="shared" si="8"/>
        <v>59.759858291666553</v>
      </c>
      <c r="H22" s="63">
        <f>'L4'!$H$10</f>
        <v>1674.41</v>
      </c>
      <c r="I22" s="63">
        <f>GEW!$E$12+($F22-GEW!$E$12)*SUM(Fasering!$D$5)</f>
        <v>1786.2247433333332</v>
      </c>
      <c r="J22" s="63">
        <f>GEW!$E$12+($F22-GEW!$E$12)*SUM(Fasering!$D$5:$D$6)</f>
        <v>1947.6931059056021</v>
      </c>
      <c r="K22" s="63">
        <f>GEW!$E$12+($F22-GEW!$E$12)*SUM(Fasering!$D$5:$D$7)</f>
        <v>2040.3374793555463</v>
      </c>
      <c r="L22" s="63">
        <f>GEW!$E$12+($F22-GEW!$E$12)*SUM(Fasering!$D$5:$D$8)</f>
        <v>2132.9818528054907</v>
      </c>
      <c r="M22" s="63">
        <f>GEW!$E$12+($F22-GEW!$E$12)*SUM(Fasering!$D$5:$D$9)</f>
        <v>2225.6262262554346</v>
      </c>
      <c r="N22" s="63">
        <f>GEW!$E$12+($F22-GEW!$E$12)*SUM(Fasering!$D$5:$D$10)</f>
        <v>2318.0623340500556</v>
      </c>
      <c r="O22" s="76">
        <f>GEW!$E$12+($F22-GEW!$E$12)*SUM(Fasering!$D$5:$D$11)</f>
        <v>2410.7067074999995</v>
      </c>
      <c r="P22" s="125">
        <f t="shared" si="3"/>
        <v>50.197078749999989</v>
      </c>
      <c r="Q22" s="127">
        <f t="shared" si="4"/>
        <v>1.2443530784657371</v>
      </c>
      <c r="R22" s="45">
        <f>$P22*SUM(Fasering!$D$5)</f>
        <v>0</v>
      </c>
      <c r="S22" s="45">
        <f>$P22*SUM(Fasering!$D$5:$D$6)</f>
        <v>12.979142035734679</v>
      </c>
      <c r="T22" s="45">
        <f>$P22*SUM(Fasering!$D$5:$D$7)</f>
        <v>20.426077538535051</v>
      </c>
      <c r="U22" s="45">
        <f>$P22*SUM(Fasering!$D$5:$D$8)</f>
        <v>27.873013041335419</v>
      </c>
      <c r="V22" s="45">
        <f>$P22*SUM(Fasering!$D$5:$D$9)</f>
        <v>35.319948544135791</v>
      </c>
      <c r="W22" s="45">
        <f>$P22*SUM(Fasering!$D$5:$D$10)</f>
        <v>42.750143247199624</v>
      </c>
      <c r="X22" s="75">
        <f>$P22*SUM(Fasering!$D$5:$D$11)</f>
        <v>50.197078749999989</v>
      </c>
      <c r="Y22" s="125">
        <f t="shared" si="5"/>
        <v>25.099089166666662</v>
      </c>
      <c r="Z22" s="127">
        <f t="shared" si="6"/>
        <v>0.62219016821228268</v>
      </c>
      <c r="AA22" s="74">
        <f>$Y22*SUM(Fasering!$D$5)</f>
        <v>0</v>
      </c>
      <c r="AB22" s="45">
        <f>$Y22*SUM(Fasering!$D$5:$D$6)</f>
        <v>6.4897131740307943</v>
      </c>
      <c r="AC22" s="45">
        <f>$Y22*SUM(Fasering!$D$5:$D$7)</f>
        <v>10.213262489202888</v>
      </c>
      <c r="AD22" s="45">
        <f>$Y22*SUM(Fasering!$D$5:$D$8)</f>
        <v>13.936811804374981</v>
      </c>
      <c r="AE22" s="45">
        <f>$Y22*SUM(Fasering!$D$5:$D$9)</f>
        <v>17.660361119547076</v>
      </c>
      <c r="AF22" s="45">
        <f>$Y22*SUM(Fasering!$D$5:$D$10)</f>
        <v>21.375539851494572</v>
      </c>
      <c r="AG22" s="75">
        <f>$Y22*SUM(Fasering!$D$5:$D$11)</f>
        <v>25.099089166666662</v>
      </c>
      <c r="AH22" s="5">
        <f>($AK$3+(I22+R22)*12*7.57%)*SUM(Fasering!$D$5)</f>
        <v>0</v>
      </c>
      <c r="AI22" s="9">
        <f>($AK$3+(J22+S22)*12*7.57%)*SUM(Fasering!$D$5:$D$6)</f>
        <v>493.90440169391724</v>
      </c>
      <c r="AJ22" s="9">
        <f>($AK$3+(K22+T22)*12*7.57%)*SUM(Fasering!$D$5:$D$7)</f>
        <v>814.28601676606161</v>
      </c>
      <c r="AK22" s="9">
        <f>($AK$3+(L22+U22)*12*7.57%)*SUM(Fasering!$D$5:$D$8)</f>
        <v>1161.6451900703937</v>
      </c>
      <c r="AL22" s="9">
        <f>($AK$3+(M22+V22)*12*7.57%)*SUM(Fasering!$D$5:$D$9)</f>
        <v>1535.9819216069136</v>
      </c>
      <c r="AM22" s="9">
        <f>($AK$3+(N22+W22)*12*7.57%)*SUM(Fasering!$D$5:$D$10)</f>
        <v>1936.363797300934</v>
      </c>
      <c r="AN22" s="86">
        <f>($AK$3+(O22+X22)*12*7.57%)*SUM(Fasering!$D$5:$D$11)</f>
        <v>2364.5949994294997</v>
      </c>
      <c r="AO22" s="5">
        <f>($AK$3+(I22+AA22)*12*7.57%)*SUM(Fasering!$D$5)</f>
        <v>0</v>
      </c>
      <c r="AP22" s="9">
        <f>($AK$3+(J22+AB22)*12*7.57%)*SUM(Fasering!$D$5:$D$6)</f>
        <v>492.3801694561368</v>
      </c>
      <c r="AQ22" s="9">
        <f>($AK$3+(K22+AC22)*12*7.57%)*SUM(Fasering!$D$5:$D$7)</f>
        <v>810.5109109887469</v>
      </c>
      <c r="AR22" s="9">
        <f>($AK$3+(L22+AD22)*12*7.57%)*SUM(Fasering!$D$5:$D$8)</f>
        <v>1154.6156484188259</v>
      </c>
      <c r="AS22" s="9">
        <f>($AK$3+(M22+AE22)*12*7.57%)*SUM(Fasering!$D$5:$D$9)</f>
        <v>1524.6943817463739</v>
      </c>
      <c r="AT22" s="9">
        <f>($AK$3+(N22+AF22)*12*7.57%)*SUM(Fasering!$D$5:$D$10)</f>
        <v>1919.8276504217577</v>
      </c>
      <c r="AU22" s="86">
        <f>($AK$3+(O22+AG22)*12*7.57%)*SUM(Fasering!$D$5:$D$11)</f>
        <v>2341.7959856919997</v>
      </c>
    </row>
    <row r="23" spans="1:47" x14ac:dyDescent="0.3">
      <c r="A23" s="32">
        <f t="shared" si="7"/>
        <v>13</v>
      </c>
      <c r="B23" s="125">
        <v>21923.82</v>
      </c>
      <c r="C23" s="126"/>
      <c r="D23" s="125">
        <f t="shared" si="0"/>
        <v>28928.480489999998</v>
      </c>
      <c r="E23" s="127">
        <f t="shared" si="1"/>
        <v>717.11829949999867</v>
      </c>
      <c r="F23" s="125">
        <f t="shared" si="2"/>
        <v>2410.7067074999995</v>
      </c>
      <c r="G23" s="127">
        <f t="shared" si="8"/>
        <v>59.759858291666553</v>
      </c>
      <c r="H23" s="63">
        <f>'L4'!$H$10</f>
        <v>1674.41</v>
      </c>
      <c r="I23" s="63">
        <f>GEW!$E$12+($F23-GEW!$E$12)*SUM(Fasering!$D$5)</f>
        <v>1786.2247433333332</v>
      </c>
      <c r="J23" s="63">
        <f>GEW!$E$12+($F23-GEW!$E$12)*SUM(Fasering!$D$5:$D$6)</f>
        <v>1947.6931059056021</v>
      </c>
      <c r="K23" s="63">
        <f>GEW!$E$12+($F23-GEW!$E$12)*SUM(Fasering!$D$5:$D$7)</f>
        <v>2040.3374793555463</v>
      </c>
      <c r="L23" s="63">
        <f>GEW!$E$12+($F23-GEW!$E$12)*SUM(Fasering!$D$5:$D$8)</f>
        <v>2132.9818528054907</v>
      </c>
      <c r="M23" s="63">
        <f>GEW!$E$12+($F23-GEW!$E$12)*SUM(Fasering!$D$5:$D$9)</f>
        <v>2225.6262262554346</v>
      </c>
      <c r="N23" s="63">
        <f>GEW!$E$12+($F23-GEW!$E$12)*SUM(Fasering!$D$5:$D$10)</f>
        <v>2318.0623340500556</v>
      </c>
      <c r="O23" s="76">
        <f>GEW!$E$12+($F23-GEW!$E$12)*SUM(Fasering!$D$5:$D$11)</f>
        <v>2410.7067074999995</v>
      </c>
      <c r="P23" s="125">
        <f t="shared" si="3"/>
        <v>50.197078749999989</v>
      </c>
      <c r="Q23" s="127">
        <f t="shared" si="4"/>
        <v>1.2443530784657371</v>
      </c>
      <c r="R23" s="45">
        <f>$P23*SUM(Fasering!$D$5)</f>
        <v>0</v>
      </c>
      <c r="S23" s="45">
        <f>$P23*SUM(Fasering!$D$5:$D$6)</f>
        <v>12.979142035734679</v>
      </c>
      <c r="T23" s="45">
        <f>$P23*SUM(Fasering!$D$5:$D$7)</f>
        <v>20.426077538535051</v>
      </c>
      <c r="U23" s="45">
        <f>$P23*SUM(Fasering!$D$5:$D$8)</f>
        <v>27.873013041335419</v>
      </c>
      <c r="V23" s="45">
        <f>$P23*SUM(Fasering!$D$5:$D$9)</f>
        <v>35.319948544135791</v>
      </c>
      <c r="W23" s="45">
        <f>$P23*SUM(Fasering!$D$5:$D$10)</f>
        <v>42.750143247199624</v>
      </c>
      <c r="X23" s="75">
        <f>$P23*SUM(Fasering!$D$5:$D$11)</f>
        <v>50.197078749999989</v>
      </c>
      <c r="Y23" s="125">
        <f t="shared" si="5"/>
        <v>25.099089166666662</v>
      </c>
      <c r="Z23" s="127">
        <f t="shared" si="6"/>
        <v>0.62219016821228268</v>
      </c>
      <c r="AA23" s="74">
        <f>$Y23*SUM(Fasering!$D$5)</f>
        <v>0</v>
      </c>
      <c r="AB23" s="45">
        <f>$Y23*SUM(Fasering!$D$5:$D$6)</f>
        <v>6.4897131740307943</v>
      </c>
      <c r="AC23" s="45">
        <f>$Y23*SUM(Fasering!$D$5:$D$7)</f>
        <v>10.213262489202888</v>
      </c>
      <c r="AD23" s="45">
        <f>$Y23*SUM(Fasering!$D$5:$D$8)</f>
        <v>13.936811804374981</v>
      </c>
      <c r="AE23" s="45">
        <f>$Y23*SUM(Fasering!$D$5:$D$9)</f>
        <v>17.660361119547076</v>
      </c>
      <c r="AF23" s="45">
        <f>$Y23*SUM(Fasering!$D$5:$D$10)</f>
        <v>21.375539851494572</v>
      </c>
      <c r="AG23" s="75">
        <f>$Y23*SUM(Fasering!$D$5:$D$11)</f>
        <v>25.099089166666662</v>
      </c>
      <c r="AH23" s="5">
        <f>($AK$3+(I23+R23)*12*7.57%)*SUM(Fasering!$D$5)</f>
        <v>0</v>
      </c>
      <c r="AI23" s="9">
        <f>($AK$3+(J23+S23)*12*7.57%)*SUM(Fasering!$D$5:$D$6)</f>
        <v>493.90440169391724</v>
      </c>
      <c r="AJ23" s="9">
        <f>($AK$3+(K23+T23)*12*7.57%)*SUM(Fasering!$D$5:$D$7)</f>
        <v>814.28601676606161</v>
      </c>
      <c r="AK23" s="9">
        <f>($AK$3+(L23+U23)*12*7.57%)*SUM(Fasering!$D$5:$D$8)</f>
        <v>1161.6451900703937</v>
      </c>
      <c r="AL23" s="9">
        <f>($AK$3+(M23+V23)*12*7.57%)*SUM(Fasering!$D$5:$D$9)</f>
        <v>1535.9819216069136</v>
      </c>
      <c r="AM23" s="9">
        <f>($AK$3+(N23+W23)*12*7.57%)*SUM(Fasering!$D$5:$D$10)</f>
        <v>1936.363797300934</v>
      </c>
      <c r="AN23" s="86">
        <f>($AK$3+(O23+X23)*12*7.57%)*SUM(Fasering!$D$5:$D$11)</f>
        <v>2364.5949994294997</v>
      </c>
      <c r="AO23" s="5">
        <f>($AK$3+(I23+AA23)*12*7.57%)*SUM(Fasering!$D$5)</f>
        <v>0</v>
      </c>
      <c r="AP23" s="9">
        <f>($AK$3+(J23+AB23)*12*7.57%)*SUM(Fasering!$D$5:$D$6)</f>
        <v>492.3801694561368</v>
      </c>
      <c r="AQ23" s="9">
        <f>($AK$3+(K23+AC23)*12*7.57%)*SUM(Fasering!$D$5:$D$7)</f>
        <v>810.5109109887469</v>
      </c>
      <c r="AR23" s="9">
        <f>($AK$3+(L23+AD23)*12*7.57%)*SUM(Fasering!$D$5:$D$8)</f>
        <v>1154.6156484188259</v>
      </c>
      <c r="AS23" s="9">
        <f>($AK$3+(M23+AE23)*12*7.57%)*SUM(Fasering!$D$5:$D$9)</f>
        <v>1524.6943817463739</v>
      </c>
      <c r="AT23" s="9">
        <f>($AK$3+(N23+AF23)*12*7.57%)*SUM(Fasering!$D$5:$D$10)</f>
        <v>1919.8276504217577</v>
      </c>
      <c r="AU23" s="86">
        <f>($AK$3+(O23+AG23)*12*7.57%)*SUM(Fasering!$D$5:$D$11)</f>
        <v>2341.7959856919997</v>
      </c>
    </row>
    <row r="24" spans="1:47" x14ac:dyDescent="0.3">
      <c r="A24" s="32">
        <f t="shared" si="7"/>
        <v>14</v>
      </c>
      <c r="B24" s="125">
        <v>22840.81</v>
      </c>
      <c r="C24" s="126"/>
      <c r="D24" s="125">
        <f t="shared" si="0"/>
        <v>30138.448795</v>
      </c>
      <c r="E24" s="127">
        <f t="shared" si="1"/>
        <v>747.11263029903398</v>
      </c>
      <c r="F24" s="125">
        <f t="shared" si="2"/>
        <v>2511.5373995833334</v>
      </c>
      <c r="G24" s="127">
        <f t="shared" si="8"/>
        <v>62.259385858252827</v>
      </c>
      <c r="H24" s="63">
        <f>'L4'!$H$10</f>
        <v>1674.41</v>
      </c>
      <c r="I24" s="63">
        <f>GEW!$E$12+($F24-GEW!$E$12)*SUM(Fasering!$D$5)</f>
        <v>1786.2247433333332</v>
      </c>
      <c r="J24" s="63">
        <f>GEW!$E$12+($F24-GEW!$E$12)*SUM(Fasering!$D$5:$D$6)</f>
        <v>1973.7642619708547</v>
      </c>
      <c r="K24" s="63">
        <f>GEW!$E$12+($F24-GEW!$E$12)*SUM(Fasering!$D$5:$D$7)</f>
        <v>2081.3672680612949</v>
      </c>
      <c r="L24" s="63">
        <f>GEW!$E$12+($F24-GEW!$E$12)*SUM(Fasering!$D$5:$D$8)</f>
        <v>2188.9702741517353</v>
      </c>
      <c r="M24" s="63">
        <f>GEW!$E$12+($F24-GEW!$E$12)*SUM(Fasering!$D$5:$D$9)</f>
        <v>2296.5732802421758</v>
      </c>
      <c r="N24" s="63">
        <f>GEW!$E$12+($F24-GEW!$E$12)*SUM(Fasering!$D$5:$D$10)</f>
        <v>2403.9343934928929</v>
      </c>
      <c r="O24" s="76">
        <f>GEW!$E$12+($F24-GEW!$E$12)*SUM(Fasering!$D$5:$D$11)</f>
        <v>2511.5373995833334</v>
      </c>
      <c r="P24" s="125">
        <f t="shared" si="3"/>
        <v>30.273728333333299</v>
      </c>
      <c r="Q24" s="127">
        <f t="shared" si="4"/>
        <v>0.7504661224577478</v>
      </c>
      <c r="R24" s="45">
        <f>$P24*SUM(Fasering!$D$5)</f>
        <v>0</v>
      </c>
      <c r="S24" s="45">
        <f>$P24*SUM(Fasering!$D$5:$D$6)</f>
        <v>7.8276869844657702</v>
      </c>
      <c r="T24" s="45">
        <f>$P24*SUM(Fasering!$D$5:$D$7)</f>
        <v>12.318914520841744</v>
      </c>
      <c r="U24" s="45">
        <f>$P24*SUM(Fasering!$D$5:$D$8)</f>
        <v>16.810142057217718</v>
      </c>
      <c r="V24" s="45">
        <f>$P24*SUM(Fasering!$D$5:$D$9)</f>
        <v>21.301369593593691</v>
      </c>
      <c r="W24" s="45">
        <f>$P24*SUM(Fasering!$D$5:$D$10)</f>
        <v>25.782500796957329</v>
      </c>
      <c r="X24" s="75">
        <f>$P24*SUM(Fasering!$D$5:$D$11)</f>
        <v>30.273728333333299</v>
      </c>
      <c r="Y24" s="125">
        <f t="shared" si="5"/>
        <v>5.1757387499999679</v>
      </c>
      <c r="Z24" s="127">
        <f t="shared" si="6"/>
        <v>0.12830321220429322</v>
      </c>
      <c r="AA24" s="74">
        <f>$Y24*SUM(Fasering!$D$5)</f>
        <v>0</v>
      </c>
      <c r="AB24" s="45">
        <f>$Y24*SUM(Fasering!$D$5:$D$6)</f>
        <v>1.3382581227618842</v>
      </c>
      <c r="AC24" s="45">
        <f>$Y24*SUM(Fasering!$D$5:$D$7)</f>
        <v>2.1060994715095815</v>
      </c>
      <c r="AD24" s="45">
        <f>$Y24*SUM(Fasering!$D$5:$D$8)</f>
        <v>2.8739408202572787</v>
      </c>
      <c r="AE24" s="45">
        <f>$Y24*SUM(Fasering!$D$5:$D$9)</f>
        <v>3.6417821690049759</v>
      </c>
      <c r="AF24" s="45">
        <f>$Y24*SUM(Fasering!$D$5:$D$10)</f>
        <v>4.4078974012522707</v>
      </c>
      <c r="AG24" s="75">
        <f>$Y24*SUM(Fasering!$D$5:$D$11)</f>
        <v>5.1757387499999679</v>
      </c>
      <c r="AH24" s="5">
        <f>($AK$3+(I24+R24)*12*7.57%)*SUM(Fasering!$D$5)</f>
        <v>0</v>
      </c>
      <c r="AI24" s="9">
        <f>($AK$3+(J24+S24)*12*7.57%)*SUM(Fasering!$D$5:$D$6)</f>
        <v>498.81800555178717</v>
      </c>
      <c r="AJ24" s="9">
        <f>($AK$3+(K24+T24)*12*7.57%)*SUM(Fasering!$D$5:$D$7)</f>
        <v>826.45566772311827</v>
      </c>
      <c r="AK24" s="9">
        <f>($AK$3+(L24+U24)*12*7.57%)*SUM(Fasering!$D$5:$D$8)</f>
        <v>1184.3060301458529</v>
      </c>
      <c r="AL24" s="9">
        <f>($AK$3+(M24+V24)*12*7.57%)*SUM(Fasering!$D$5:$D$9)</f>
        <v>1572.369092819991</v>
      </c>
      <c r="AM24" s="9">
        <f>($AK$3+(N24+W24)*12*7.57%)*SUM(Fasering!$D$5:$D$10)</f>
        <v>1989.6706839326882</v>
      </c>
      <c r="AN24" s="86">
        <f>($AK$3+(O24+X24)*12*7.57%)*SUM(Fasering!$D$5:$D$11)</f>
        <v>2438.0912285995</v>
      </c>
      <c r="AO24" s="5">
        <f>($AK$3+(I24+AA24)*12*7.57%)*SUM(Fasering!$D$5)</f>
        <v>0</v>
      </c>
      <c r="AP24" s="9">
        <f>($AK$3+(J24+AB24)*12*7.57%)*SUM(Fasering!$D$5:$D$6)</f>
        <v>497.29377331400673</v>
      </c>
      <c r="AQ24" s="9">
        <f>($AK$3+(K24+AC24)*12*7.57%)*SUM(Fasering!$D$5:$D$7)</f>
        <v>822.68056194580333</v>
      </c>
      <c r="AR24" s="9">
        <f>($AK$3+(L24+AD24)*12*7.57%)*SUM(Fasering!$D$5:$D$8)</f>
        <v>1177.2764884942851</v>
      </c>
      <c r="AS24" s="9">
        <f>($AK$3+(M24+AE24)*12*7.57%)*SUM(Fasering!$D$5:$D$9)</f>
        <v>1561.0815529594518</v>
      </c>
      <c r="AT24" s="9">
        <f>($AK$3+(N24+AF24)*12*7.57%)*SUM(Fasering!$D$5:$D$10)</f>
        <v>1973.1345370535123</v>
      </c>
      <c r="AU24" s="86">
        <f>($AK$3+(O24+AG24)*12*7.57%)*SUM(Fasering!$D$5:$D$11)</f>
        <v>2415.2922148620005</v>
      </c>
    </row>
    <row r="25" spans="1:47" x14ac:dyDescent="0.3">
      <c r="A25" s="32">
        <f t="shared" si="7"/>
        <v>15</v>
      </c>
      <c r="B25" s="125">
        <v>22840.81</v>
      </c>
      <c r="C25" s="126"/>
      <c r="D25" s="125">
        <f t="shared" si="0"/>
        <v>30138.448795</v>
      </c>
      <c r="E25" s="127">
        <f t="shared" si="1"/>
        <v>747.11263029903398</v>
      </c>
      <c r="F25" s="125">
        <f t="shared" si="2"/>
        <v>2511.5373995833334</v>
      </c>
      <c r="G25" s="127">
        <f t="shared" si="8"/>
        <v>62.259385858252827</v>
      </c>
      <c r="H25" s="63">
        <f>'L4'!$H$10</f>
        <v>1674.41</v>
      </c>
      <c r="I25" s="63">
        <f>GEW!$E$12+($F25-GEW!$E$12)*SUM(Fasering!$D$5)</f>
        <v>1786.2247433333332</v>
      </c>
      <c r="J25" s="63">
        <f>GEW!$E$12+($F25-GEW!$E$12)*SUM(Fasering!$D$5:$D$6)</f>
        <v>1973.7642619708547</v>
      </c>
      <c r="K25" s="63">
        <f>GEW!$E$12+($F25-GEW!$E$12)*SUM(Fasering!$D$5:$D$7)</f>
        <v>2081.3672680612949</v>
      </c>
      <c r="L25" s="63">
        <f>GEW!$E$12+($F25-GEW!$E$12)*SUM(Fasering!$D$5:$D$8)</f>
        <v>2188.9702741517353</v>
      </c>
      <c r="M25" s="63">
        <f>GEW!$E$12+($F25-GEW!$E$12)*SUM(Fasering!$D$5:$D$9)</f>
        <v>2296.5732802421758</v>
      </c>
      <c r="N25" s="63">
        <f>GEW!$E$12+($F25-GEW!$E$12)*SUM(Fasering!$D$5:$D$10)</f>
        <v>2403.9343934928929</v>
      </c>
      <c r="O25" s="76">
        <f>GEW!$E$12+($F25-GEW!$E$12)*SUM(Fasering!$D$5:$D$11)</f>
        <v>2511.5373995833334</v>
      </c>
      <c r="P25" s="125">
        <f t="shared" si="3"/>
        <v>30.273728333333299</v>
      </c>
      <c r="Q25" s="127">
        <f t="shared" si="4"/>
        <v>0.7504661224577478</v>
      </c>
      <c r="R25" s="45">
        <f>$P25*SUM(Fasering!$D$5)</f>
        <v>0</v>
      </c>
      <c r="S25" s="45">
        <f>$P25*SUM(Fasering!$D$5:$D$6)</f>
        <v>7.8276869844657702</v>
      </c>
      <c r="T25" s="45">
        <f>$P25*SUM(Fasering!$D$5:$D$7)</f>
        <v>12.318914520841744</v>
      </c>
      <c r="U25" s="45">
        <f>$P25*SUM(Fasering!$D$5:$D$8)</f>
        <v>16.810142057217718</v>
      </c>
      <c r="V25" s="45">
        <f>$P25*SUM(Fasering!$D$5:$D$9)</f>
        <v>21.301369593593691</v>
      </c>
      <c r="W25" s="45">
        <f>$P25*SUM(Fasering!$D$5:$D$10)</f>
        <v>25.782500796957329</v>
      </c>
      <c r="X25" s="75">
        <f>$P25*SUM(Fasering!$D$5:$D$11)</f>
        <v>30.273728333333299</v>
      </c>
      <c r="Y25" s="125">
        <f t="shared" si="5"/>
        <v>5.1757387499999679</v>
      </c>
      <c r="Z25" s="127">
        <f t="shared" si="6"/>
        <v>0.12830321220429322</v>
      </c>
      <c r="AA25" s="74">
        <f>$Y25*SUM(Fasering!$D$5)</f>
        <v>0</v>
      </c>
      <c r="AB25" s="45">
        <f>$Y25*SUM(Fasering!$D$5:$D$6)</f>
        <v>1.3382581227618842</v>
      </c>
      <c r="AC25" s="45">
        <f>$Y25*SUM(Fasering!$D$5:$D$7)</f>
        <v>2.1060994715095815</v>
      </c>
      <c r="AD25" s="45">
        <f>$Y25*SUM(Fasering!$D$5:$D$8)</f>
        <v>2.8739408202572787</v>
      </c>
      <c r="AE25" s="45">
        <f>$Y25*SUM(Fasering!$D$5:$D$9)</f>
        <v>3.6417821690049759</v>
      </c>
      <c r="AF25" s="45">
        <f>$Y25*SUM(Fasering!$D$5:$D$10)</f>
        <v>4.4078974012522707</v>
      </c>
      <c r="AG25" s="75">
        <f>$Y25*SUM(Fasering!$D$5:$D$11)</f>
        <v>5.1757387499999679</v>
      </c>
      <c r="AH25" s="5">
        <f>($AK$3+(I25+R25)*12*7.57%)*SUM(Fasering!$D$5)</f>
        <v>0</v>
      </c>
      <c r="AI25" s="9">
        <f>($AK$3+(J25+S25)*12*7.57%)*SUM(Fasering!$D$5:$D$6)</f>
        <v>498.81800555178717</v>
      </c>
      <c r="AJ25" s="9">
        <f>($AK$3+(K25+T25)*12*7.57%)*SUM(Fasering!$D$5:$D$7)</f>
        <v>826.45566772311827</v>
      </c>
      <c r="AK25" s="9">
        <f>($AK$3+(L25+U25)*12*7.57%)*SUM(Fasering!$D$5:$D$8)</f>
        <v>1184.3060301458529</v>
      </c>
      <c r="AL25" s="9">
        <f>($AK$3+(M25+V25)*12*7.57%)*SUM(Fasering!$D$5:$D$9)</f>
        <v>1572.369092819991</v>
      </c>
      <c r="AM25" s="9">
        <f>($AK$3+(N25+W25)*12*7.57%)*SUM(Fasering!$D$5:$D$10)</f>
        <v>1989.6706839326882</v>
      </c>
      <c r="AN25" s="86">
        <f>($AK$3+(O25+X25)*12*7.57%)*SUM(Fasering!$D$5:$D$11)</f>
        <v>2438.0912285995</v>
      </c>
      <c r="AO25" s="5">
        <f>($AK$3+(I25+AA25)*12*7.57%)*SUM(Fasering!$D$5)</f>
        <v>0</v>
      </c>
      <c r="AP25" s="9">
        <f>($AK$3+(J25+AB25)*12*7.57%)*SUM(Fasering!$D$5:$D$6)</f>
        <v>497.29377331400673</v>
      </c>
      <c r="AQ25" s="9">
        <f>($AK$3+(K25+AC25)*12*7.57%)*SUM(Fasering!$D$5:$D$7)</f>
        <v>822.68056194580333</v>
      </c>
      <c r="AR25" s="9">
        <f>($AK$3+(L25+AD25)*12*7.57%)*SUM(Fasering!$D$5:$D$8)</f>
        <v>1177.2764884942851</v>
      </c>
      <c r="AS25" s="9">
        <f>($AK$3+(M25+AE25)*12*7.57%)*SUM(Fasering!$D$5:$D$9)</f>
        <v>1561.0815529594518</v>
      </c>
      <c r="AT25" s="9">
        <f>($AK$3+(N25+AF25)*12*7.57%)*SUM(Fasering!$D$5:$D$10)</f>
        <v>1973.1345370535123</v>
      </c>
      <c r="AU25" s="86">
        <f>($AK$3+(O25+AG25)*12*7.57%)*SUM(Fasering!$D$5:$D$11)</f>
        <v>2415.2922148620005</v>
      </c>
    </row>
    <row r="26" spans="1:47" x14ac:dyDescent="0.3">
      <c r="A26" s="32">
        <f t="shared" si="7"/>
        <v>16</v>
      </c>
      <c r="B26" s="125">
        <v>23757.8</v>
      </c>
      <c r="C26" s="126"/>
      <c r="D26" s="125">
        <f t="shared" si="0"/>
        <v>31348.417099999995</v>
      </c>
      <c r="E26" s="127">
        <f t="shared" si="1"/>
        <v>777.10696109806906</v>
      </c>
      <c r="F26" s="125">
        <f t="shared" si="2"/>
        <v>2612.3680916666663</v>
      </c>
      <c r="G26" s="127">
        <f t="shared" si="8"/>
        <v>64.758913424839079</v>
      </c>
      <c r="H26" s="63">
        <f>'L4'!$H$10</f>
        <v>1674.41</v>
      </c>
      <c r="I26" s="63">
        <f>GEW!$E$12+($F26-GEW!$E$12)*SUM(Fasering!$D$5)</f>
        <v>1786.2247433333332</v>
      </c>
      <c r="J26" s="63">
        <f>GEW!$E$12+($F26-GEW!$E$12)*SUM(Fasering!$D$5:$D$6)</f>
        <v>1999.8354180361068</v>
      </c>
      <c r="K26" s="63">
        <f>GEW!$E$12+($F26-GEW!$E$12)*SUM(Fasering!$D$5:$D$7)</f>
        <v>2122.3970567670435</v>
      </c>
      <c r="L26" s="63">
        <f>GEW!$E$12+($F26-GEW!$E$12)*SUM(Fasering!$D$5:$D$8)</f>
        <v>2244.95869549798</v>
      </c>
      <c r="M26" s="63">
        <f>GEW!$E$12+($F26-GEW!$E$12)*SUM(Fasering!$D$5:$D$9)</f>
        <v>2367.5203342289165</v>
      </c>
      <c r="N26" s="63">
        <f>GEW!$E$12+($F26-GEW!$E$12)*SUM(Fasering!$D$5:$D$10)</f>
        <v>2489.8064529357298</v>
      </c>
      <c r="O26" s="76">
        <f>GEW!$E$12+($F26-GEW!$E$12)*SUM(Fasering!$D$5:$D$11)</f>
        <v>2612.3680916666663</v>
      </c>
      <c r="P26" s="125">
        <f t="shared" si="3"/>
        <v>0</v>
      </c>
      <c r="Q26" s="127">
        <f t="shared" si="4"/>
        <v>0</v>
      </c>
      <c r="R26" s="45">
        <f>$P26*SUM(Fasering!$D$5)</f>
        <v>0</v>
      </c>
      <c r="S26" s="45">
        <f>$P26*SUM(Fasering!$D$5:$D$6)</f>
        <v>0</v>
      </c>
      <c r="T26" s="45">
        <f>$P26*SUM(Fasering!$D$5:$D$7)</f>
        <v>0</v>
      </c>
      <c r="U26" s="45">
        <f>$P26*SUM(Fasering!$D$5:$D$8)</f>
        <v>0</v>
      </c>
      <c r="V26" s="45">
        <f>$P26*SUM(Fasering!$D$5:$D$9)</f>
        <v>0</v>
      </c>
      <c r="W26" s="45">
        <f>$P26*SUM(Fasering!$D$5:$D$10)</f>
        <v>0</v>
      </c>
      <c r="X26" s="75">
        <f>$P26*SUM(Fasering!$D$5:$D$11)</f>
        <v>0</v>
      </c>
      <c r="Y26" s="125">
        <f t="shared" si="5"/>
        <v>0</v>
      </c>
      <c r="Z26" s="127">
        <f t="shared" si="6"/>
        <v>0</v>
      </c>
      <c r="AA26" s="74">
        <f>$Y26*SUM(Fasering!$D$5)</f>
        <v>0</v>
      </c>
      <c r="AB26" s="45">
        <f>$Y26*SUM(Fasering!$D$5:$D$6)</f>
        <v>0</v>
      </c>
      <c r="AC26" s="45">
        <f>$Y26*SUM(Fasering!$D$5:$D$7)</f>
        <v>0</v>
      </c>
      <c r="AD26" s="45">
        <f>$Y26*SUM(Fasering!$D$5:$D$8)</f>
        <v>0</v>
      </c>
      <c r="AE26" s="45">
        <f>$Y26*SUM(Fasering!$D$5:$D$9)</f>
        <v>0</v>
      </c>
      <c r="AF26" s="45">
        <f>$Y26*SUM(Fasering!$D$5:$D$10)</f>
        <v>0</v>
      </c>
      <c r="AG26" s="75">
        <f>$Y26*SUM(Fasering!$D$5:$D$11)</f>
        <v>0</v>
      </c>
      <c r="AH26" s="5">
        <f>($AK$3+(I26+R26)*12*7.57%)*SUM(Fasering!$D$5)</f>
        <v>0</v>
      </c>
      <c r="AI26" s="9">
        <f>($AK$3+(J26+S26)*12*7.57%)*SUM(Fasering!$D$5:$D$6)</f>
        <v>503.1030180381685</v>
      </c>
      <c r="AJ26" s="9">
        <f>($AK$3+(K26+T26)*12*7.57%)*SUM(Fasering!$D$5:$D$7)</f>
        <v>837.06847001941412</v>
      </c>
      <c r="AK26" s="9">
        <f>($AK$3+(L26+U26)*12*7.57%)*SUM(Fasering!$D$5:$D$8)</f>
        <v>1204.0678964834715</v>
      </c>
      <c r="AL26" s="9">
        <f>($AK$3+(M26+V26)*12*7.57%)*SUM(Fasering!$D$5:$D$9)</f>
        <v>1604.1012974303408</v>
      </c>
      <c r="AM26" s="9">
        <f>($AK$3+(N26+W26)*12*7.57%)*SUM(Fasering!$D$5:$D$10)</f>
        <v>2036.1580853257267</v>
      </c>
      <c r="AN26" s="86">
        <f>($AK$3+(O26+X26)*12*7.57%)*SUM(Fasering!$D$5:$D$11)</f>
        <v>2502.1851744699998</v>
      </c>
      <c r="AO26" s="5">
        <f>($AK$3+(I26+AA26)*12*7.57%)*SUM(Fasering!$D$5)</f>
        <v>0</v>
      </c>
      <c r="AP26" s="9">
        <f>($AK$3+(J26+AB26)*12*7.57%)*SUM(Fasering!$D$5:$D$6)</f>
        <v>503.1030180381685</v>
      </c>
      <c r="AQ26" s="9">
        <f>($AK$3+(K26+AC26)*12*7.57%)*SUM(Fasering!$D$5:$D$7)</f>
        <v>837.06847001941412</v>
      </c>
      <c r="AR26" s="9">
        <f>($AK$3+(L26+AD26)*12*7.57%)*SUM(Fasering!$D$5:$D$8)</f>
        <v>1204.0678964834715</v>
      </c>
      <c r="AS26" s="9">
        <f>($AK$3+(M26+AE26)*12*7.57%)*SUM(Fasering!$D$5:$D$9)</f>
        <v>1604.1012974303408</v>
      </c>
      <c r="AT26" s="9">
        <f>($AK$3+(N26+AF26)*12*7.57%)*SUM(Fasering!$D$5:$D$10)</f>
        <v>2036.1580853257267</v>
      </c>
      <c r="AU26" s="86">
        <f>($AK$3+(O26+AG26)*12*7.57%)*SUM(Fasering!$D$5:$D$11)</f>
        <v>2502.1851744699998</v>
      </c>
    </row>
    <row r="27" spans="1:47" x14ac:dyDescent="0.3">
      <c r="A27" s="32">
        <f t="shared" si="7"/>
        <v>17</v>
      </c>
      <c r="B27" s="125">
        <v>23757.8</v>
      </c>
      <c r="C27" s="126"/>
      <c r="D27" s="125">
        <f t="shared" si="0"/>
        <v>31348.417099999995</v>
      </c>
      <c r="E27" s="127">
        <f t="shared" si="1"/>
        <v>777.10696109806906</v>
      </c>
      <c r="F27" s="125">
        <f t="shared" si="2"/>
        <v>2612.3680916666663</v>
      </c>
      <c r="G27" s="127">
        <f t="shared" si="8"/>
        <v>64.758913424839079</v>
      </c>
      <c r="H27" s="63">
        <f>'L4'!$H$10</f>
        <v>1674.41</v>
      </c>
      <c r="I27" s="63">
        <f>GEW!$E$12+($F27-GEW!$E$12)*SUM(Fasering!$D$5)</f>
        <v>1786.2247433333332</v>
      </c>
      <c r="J27" s="63">
        <f>GEW!$E$12+($F27-GEW!$E$12)*SUM(Fasering!$D$5:$D$6)</f>
        <v>1999.8354180361068</v>
      </c>
      <c r="K27" s="63">
        <f>GEW!$E$12+($F27-GEW!$E$12)*SUM(Fasering!$D$5:$D$7)</f>
        <v>2122.3970567670435</v>
      </c>
      <c r="L27" s="63">
        <f>GEW!$E$12+($F27-GEW!$E$12)*SUM(Fasering!$D$5:$D$8)</f>
        <v>2244.95869549798</v>
      </c>
      <c r="M27" s="63">
        <f>GEW!$E$12+($F27-GEW!$E$12)*SUM(Fasering!$D$5:$D$9)</f>
        <v>2367.5203342289165</v>
      </c>
      <c r="N27" s="63">
        <f>GEW!$E$12+($F27-GEW!$E$12)*SUM(Fasering!$D$5:$D$10)</f>
        <v>2489.8064529357298</v>
      </c>
      <c r="O27" s="76">
        <f>GEW!$E$12+($F27-GEW!$E$12)*SUM(Fasering!$D$5:$D$11)</f>
        <v>2612.3680916666663</v>
      </c>
      <c r="P27" s="125">
        <f t="shared" si="3"/>
        <v>0</v>
      </c>
      <c r="Q27" s="127">
        <f t="shared" si="4"/>
        <v>0</v>
      </c>
      <c r="R27" s="45">
        <f>$P27*SUM(Fasering!$D$5)</f>
        <v>0</v>
      </c>
      <c r="S27" s="45">
        <f>$P27*SUM(Fasering!$D$5:$D$6)</f>
        <v>0</v>
      </c>
      <c r="T27" s="45">
        <f>$P27*SUM(Fasering!$D$5:$D$7)</f>
        <v>0</v>
      </c>
      <c r="U27" s="45">
        <f>$P27*SUM(Fasering!$D$5:$D$8)</f>
        <v>0</v>
      </c>
      <c r="V27" s="45">
        <f>$P27*SUM(Fasering!$D$5:$D$9)</f>
        <v>0</v>
      </c>
      <c r="W27" s="45">
        <f>$P27*SUM(Fasering!$D$5:$D$10)</f>
        <v>0</v>
      </c>
      <c r="X27" s="75">
        <f>$P27*SUM(Fasering!$D$5:$D$11)</f>
        <v>0</v>
      </c>
      <c r="Y27" s="125">
        <f t="shared" si="5"/>
        <v>0</v>
      </c>
      <c r="Z27" s="127">
        <f t="shared" si="6"/>
        <v>0</v>
      </c>
      <c r="AA27" s="74">
        <f>$Y27*SUM(Fasering!$D$5)</f>
        <v>0</v>
      </c>
      <c r="AB27" s="45">
        <f>$Y27*SUM(Fasering!$D$5:$D$6)</f>
        <v>0</v>
      </c>
      <c r="AC27" s="45">
        <f>$Y27*SUM(Fasering!$D$5:$D$7)</f>
        <v>0</v>
      </c>
      <c r="AD27" s="45">
        <f>$Y27*SUM(Fasering!$D$5:$D$8)</f>
        <v>0</v>
      </c>
      <c r="AE27" s="45">
        <f>$Y27*SUM(Fasering!$D$5:$D$9)</f>
        <v>0</v>
      </c>
      <c r="AF27" s="45">
        <f>$Y27*SUM(Fasering!$D$5:$D$10)</f>
        <v>0</v>
      </c>
      <c r="AG27" s="75">
        <f>$Y27*SUM(Fasering!$D$5:$D$11)</f>
        <v>0</v>
      </c>
      <c r="AH27" s="5">
        <f>($AK$3+(I27+R27)*12*7.57%)*SUM(Fasering!$D$5)</f>
        <v>0</v>
      </c>
      <c r="AI27" s="9">
        <f>($AK$3+(J27+S27)*12*7.57%)*SUM(Fasering!$D$5:$D$6)</f>
        <v>503.1030180381685</v>
      </c>
      <c r="AJ27" s="9">
        <f>($AK$3+(K27+T27)*12*7.57%)*SUM(Fasering!$D$5:$D$7)</f>
        <v>837.06847001941412</v>
      </c>
      <c r="AK27" s="9">
        <f>($AK$3+(L27+U27)*12*7.57%)*SUM(Fasering!$D$5:$D$8)</f>
        <v>1204.0678964834715</v>
      </c>
      <c r="AL27" s="9">
        <f>($AK$3+(M27+V27)*12*7.57%)*SUM(Fasering!$D$5:$D$9)</f>
        <v>1604.1012974303408</v>
      </c>
      <c r="AM27" s="9">
        <f>($AK$3+(N27+W27)*12*7.57%)*SUM(Fasering!$D$5:$D$10)</f>
        <v>2036.1580853257267</v>
      </c>
      <c r="AN27" s="86">
        <f>($AK$3+(O27+X27)*12*7.57%)*SUM(Fasering!$D$5:$D$11)</f>
        <v>2502.1851744699998</v>
      </c>
      <c r="AO27" s="5">
        <f>($AK$3+(I27+AA27)*12*7.57%)*SUM(Fasering!$D$5)</f>
        <v>0</v>
      </c>
      <c r="AP27" s="9">
        <f>($AK$3+(J27+AB27)*12*7.57%)*SUM(Fasering!$D$5:$D$6)</f>
        <v>503.1030180381685</v>
      </c>
      <c r="AQ27" s="9">
        <f>($AK$3+(K27+AC27)*12*7.57%)*SUM(Fasering!$D$5:$D$7)</f>
        <v>837.06847001941412</v>
      </c>
      <c r="AR27" s="9">
        <f>($AK$3+(L27+AD27)*12*7.57%)*SUM(Fasering!$D$5:$D$8)</f>
        <v>1204.0678964834715</v>
      </c>
      <c r="AS27" s="9">
        <f>($AK$3+(M27+AE27)*12*7.57%)*SUM(Fasering!$D$5:$D$9)</f>
        <v>1604.1012974303408</v>
      </c>
      <c r="AT27" s="9">
        <f>($AK$3+(N27+AF27)*12*7.57%)*SUM(Fasering!$D$5:$D$10)</f>
        <v>2036.1580853257267</v>
      </c>
      <c r="AU27" s="86">
        <f>($AK$3+(O27+AG27)*12*7.57%)*SUM(Fasering!$D$5:$D$11)</f>
        <v>2502.1851744699998</v>
      </c>
    </row>
    <row r="28" spans="1:47" x14ac:dyDescent="0.3">
      <c r="A28" s="32">
        <f t="shared" si="7"/>
        <v>18</v>
      </c>
      <c r="B28" s="125">
        <v>24674.75</v>
      </c>
      <c r="C28" s="126"/>
      <c r="D28" s="125">
        <f t="shared" si="0"/>
        <v>32558.332624999999</v>
      </c>
      <c r="E28" s="127">
        <f t="shared" si="1"/>
        <v>807.09998351508057</v>
      </c>
      <c r="F28" s="125">
        <f t="shared" si="2"/>
        <v>2713.1943854166661</v>
      </c>
      <c r="G28" s="127">
        <f t="shared" si="8"/>
        <v>67.258331959590038</v>
      </c>
      <c r="H28" s="63">
        <f>'L4'!$H$10</f>
        <v>1674.41</v>
      </c>
      <c r="I28" s="63">
        <f>GEW!$E$12+($F28-GEW!$E$12)*SUM(Fasering!$D$5)</f>
        <v>1786.2247433333332</v>
      </c>
      <c r="J28" s="63">
        <f>GEW!$E$12+($F28-GEW!$E$12)*SUM(Fasering!$D$5:$D$6)</f>
        <v>2025.9054368520515</v>
      </c>
      <c r="K28" s="63">
        <f>GEW!$E$12+($F28-GEW!$E$12)*SUM(Fasering!$D$5:$D$7)</f>
        <v>2163.4250557133091</v>
      </c>
      <c r="L28" s="63">
        <f>GEW!$E$12+($F28-GEW!$E$12)*SUM(Fasering!$D$5:$D$8)</f>
        <v>2300.9446745745663</v>
      </c>
      <c r="M28" s="63">
        <f>GEW!$E$12+($F28-GEW!$E$12)*SUM(Fasering!$D$5:$D$9)</f>
        <v>2438.4642934358239</v>
      </c>
      <c r="N28" s="63">
        <f>GEW!$E$12+($F28-GEW!$E$12)*SUM(Fasering!$D$5:$D$10)</f>
        <v>2575.674766555409</v>
      </c>
      <c r="O28" s="76">
        <f>GEW!$E$12+($F28-GEW!$E$12)*SUM(Fasering!$D$5:$D$11)</f>
        <v>2713.1943854166661</v>
      </c>
      <c r="P28" s="125">
        <f t="shared" si="3"/>
        <v>0</v>
      </c>
      <c r="Q28" s="127">
        <f t="shared" si="4"/>
        <v>0</v>
      </c>
      <c r="R28" s="45">
        <f>$P28*SUM(Fasering!$D$5)</f>
        <v>0</v>
      </c>
      <c r="S28" s="45">
        <f>$P28*SUM(Fasering!$D$5:$D$6)</f>
        <v>0</v>
      </c>
      <c r="T28" s="45">
        <f>$P28*SUM(Fasering!$D$5:$D$7)</f>
        <v>0</v>
      </c>
      <c r="U28" s="45">
        <f>$P28*SUM(Fasering!$D$5:$D$8)</f>
        <v>0</v>
      </c>
      <c r="V28" s="45">
        <f>$P28*SUM(Fasering!$D$5:$D$9)</f>
        <v>0</v>
      </c>
      <c r="W28" s="45">
        <f>$P28*SUM(Fasering!$D$5:$D$10)</f>
        <v>0</v>
      </c>
      <c r="X28" s="75">
        <f>$P28*SUM(Fasering!$D$5:$D$11)</f>
        <v>0</v>
      </c>
      <c r="Y28" s="125">
        <f t="shared" si="5"/>
        <v>0</v>
      </c>
      <c r="Z28" s="127">
        <f t="shared" si="6"/>
        <v>0</v>
      </c>
      <c r="AA28" s="74">
        <f>$Y28*SUM(Fasering!$D$5)</f>
        <v>0</v>
      </c>
      <c r="AB28" s="45">
        <f>$Y28*SUM(Fasering!$D$5:$D$6)</f>
        <v>0</v>
      </c>
      <c r="AC28" s="45">
        <f>$Y28*SUM(Fasering!$D$5:$D$7)</f>
        <v>0</v>
      </c>
      <c r="AD28" s="45">
        <f>$Y28*SUM(Fasering!$D$5:$D$8)</f>
        <v>0</v>
      </c>
      <c r="AE28" s="45">
        <f>$Y28*SUM(Fasering!$D$5:$D$9)</f>
        <v>0</v>
      </c>
      <c r="AF28" s="45">
        <f>$Y28*SUM(Fasering!$D$5:$D$10)</f>
        <v>0</v>
      </c>
      <c r="AG28" s="75">
        <f>$Y28*SUM(Fasering!$D$5:$D$11)</f>
        <v>0</v>
      </c>
      <c r="AH28" s="5">
        <f>($AK$3+(I28+R28)*12*7.57%)*SUM(Fasering!$D$5)</f>
        <v>0</v>
      </c>
      <c r="AI28" s="9">
        <f>($AK$3+(J28+S28)*12*7.57%)*SUM(Fasering!$D$5:$D$6)</f>
        <v>509.22632472133483</v>
      </c>
      <c r="AJ28" s="9">
        <f>($AK$3+(K28+T28)*12*7.57%)*SUM(Fasering!$D$5:$D$7)</f>
        <v>852.23422354628713</v>
      </c>
      <c r="AK28" s="9">
        <f>($AK$3+(L28+U28)*12*7.57%)*SUM(Fasering!$D$5:$D$8)</f>
        <v>1232.3077134271955</v>
      </c>
      <c r="AL28" s="9">
        <f>($AK$3+(M28+V28)*12*7.57%)*SUM(Fasering!$D$5:$D$9)</f>
        <v>1649.4467943640611</v>
      </c>
      <c r="AM28" s="9">
        <f>($AK$3+(N28+W28)*12*7.57%)*SUM(Fasering!$D$5:$D$10)</f>
        <v>2102.5888405540322</v>
      </c>
      <c r="AN28" s="86">
        <f>($AK$3+(O28+X28)*12*7.57%)*SUM(Fasering!$D$5:$D$11)</f>
        <v>2593.7757797125</v>
      </c>
      <c r="AO28" s="5">
        <f>($AK$3+(I28+AA28)*12*7.57%)*SUM(Fasering!$D$5)</f>
        <v>0</v>
      </c>
      <c r="AP28" s="9">
        <f>($AK$3+(J28+AB28)*12*7.57%)*SUM(Fasering!$D$5:$D$6)</f>
        <v>509.22632472133483</v>
      </c>
      <c r="AQ28" s="9">
        <f>($AK$3+(K28+AC28)*12*7.57%)*SUM(Fasering!$D$5:$D$7)</f>
        <v>852.23422354628713</v>
      </c>
      <c r="AR28" s="9">
        <f>($AK$3+(L28+AD28)*12*7.57%)*SUM(Fasering!$D$5:$D$8)</f>
        <v>1232.3077134271955</v>
      </c>
      <c r="AS28" s="9">
        <f>($AK$3+(M28+AE28)*12*7.57%)*SUM(Fasering!$D$5:$D$9)</f>
        <v>1649.4467943640611</v>
      </c>
      <c r="AT28" s="9">
        <f>($AK$3+(N28+AF28)*12*7.57%)*SUM(Fasering!$D$5:$D$10)</f>
        <v>2102.5888405540322</v>
      </c>
      <c r="AU28" s="86">
        <f>($AK$3+(O28+AG28)*12*7.57%)*SUM(Fasering!$D$5:$D$11)</f>
        <v>2593.7757797125</v>
      </c>
    </row>
    <row r="29" spans="1:47" x14ac:dyDescent="0.3">
      <c r="A29" s="32">
        <f t="shared" si="7"/>
        <v>19</v>
      </c>
      <c r="B29" s="125">
        <v>24674.75</v>
      </c>
      <c r="C29" s="126"/>
      <c r="D29" s="125">
        <f t="shared" si="0"/>
        <v>32558.332624999999</v>
      </c>
      <c r="E29" s="127">
        <f t="shared" si="1"/>
        <v>807.09998351508057</v>
      </c>
      <c r="F29" s="125">
        <f t="shared" si="2"/>
        <v>2713.1943854166661</v>
      </c>
      <c r="G29" s="127">
        <f t="shared" si="8"/>
        <v>67.258331959590038</v>
      </c>
      <c r="H29" s="63">
        <f>'L4'!$H$10</f>
        <v>1674.41</v>
      </c>
      <c r="I29" s="63">
        <f>GEW!$E$12+($F29-GEW!$E$12)*SUM(Fasering!$D$5)</f>
        <v>1786.2247433333332</v>
      </c>
      <c r="J29" s="63">
        <f>GEW!$E$12+($F29-GEW!$E$12)*SUM(Fasering!$D$5:$D$6)</f>
        <v>2025.9054368520515</v>
      </c>
      <c r="K29" s="63">
        <f>GEW!$E$12+($F29-GEW!$E$12)*SUM(Fasering!$D$5:$D$7)</f>
        <v>2163.4250557133091</v>
      </c>
      <c r="L29" s="63">
        <f>GEW!$E$12+($F29-GEW!$E$12)*SUM(Fasering!$D$5:$D$8)</f>
        <v>2300.9446745745663</v>
      </c>
      <c r="M29" s="63">
        <f>GEW!$E$12+($F29-GEW!$E$12)*SUM(Fasering!$D$5:$D$9)</f>
        <v>2438.4642934358239</v>
      </c>
      <c r="N29" s="63">
        <f>GEW!$E$12+($F29-GEW!$E$12)*SUM(Fasering!$D$5:$D$10)</f>
        <v>2575.674766555409</v>
      </c>
      <c r="O29" s="76">
        <f>GEW!$E$12+($F29-GEW!$E$12)*SUM(Fasering!$D$5:$D$11)</f>
        <v>2713.1943854166661</v>
      </c>
      <c r="P29" s="125">
        <f t="shared" si="3"/>
        <v>0</v>
      </c>
      <c r="Q29" s="127">
        <f t="shared" si="4"/>
        <v>0</v>
      </c>
      <c r="R29" s="45">
        <f>$P29*SUM(Fasering!$D$5)</f>
        <v>0</v>
      </c>
      <c r="S29" s="45">
        <f>$P29*SUM(Fasering!$D$5:$D$6)</f>
        <v>0</v>
      </c>
      <c r="T29" s="45">
        <f>$P29*SUM(Fasering!$D$5:$D$7)</f>
        <v>0</v>
      </c>
      <c r="U29" s="45">
        <f>$P29*SUM(Fasering!$D$5:$D$8)</f>
        <v>0</v>
      </c>
      <c r="V29" s="45">
        <f>$P29*SUM(Fasering!$D$5:$D$9)</f>
        <v>0</v>
      </c>
      <c r="W29" s="45">
        <f>$P29*SUM(Fasering!$D$5:$D$10)</f>
        <v>0</v>
      </c>
      <c r="X29" s="75">
        <f>$P29*SUM(Fasering!$D$5:$D$11)</f>
        <v>0</v>
      </c>
      <c r="Y29" s="125">
        <f t="shared" si="5"/>
        <v>0</v>
      </c>
      <c r="Z29" s="127">
        <f t="shared" si="6"/>
        <v>0</v>
      </c>
      <c r="AA29" s="74">
        <f>$Y29*SUM(Fasering!$D$5)</f>
        <v>0</v>
      </c>
      <c r="AB29" s="45">
        <f>$Y29*SUM(Fasering!$D$5:$D$6)</f>
        <v>0</v>
      </c>
      <c r="AC29" s="45">
        <f>$Y29*SUM(Fasering!$D$5:$D$7)</f>
        <v>0</v>
      </c>
      <c r="AD29" s="45">
        <f>$Y29*SUM(Fasering!$D$5:$D$8)</f>
        <v>0</v>
      </c>
      <c r="AE29" s="45">
        <f>$Y29*SUM(Fasering!$D$5:$D$9)</f>
        <v>0</v>
      </c>
      <c r="AF29" s="45">
        <f>$Y29*SUM(Fasering!$D$5:$D$10)</f>
        <v>0</v>
      </c>
      <c r="AG29" s="75">
        <f>$Y29*SUM(Fasering!$D$5:$D$11)</f>
        <v>0</v>
      </c>
      <c r="AH29" s="5">
        <f>($AK$3+(I29+R29)*12*7.57%)*SUM(Fasering!$D$5)</f>
        <v>0</v>
      </c>
      <c r="AI29" s="9">
        <f>($AK$3+(J29+S29)*12*7.57%)*SUM(Fasering!$D$5:$D$6)</f>
        <v>509.22632472133483</v>
      </c>
      <c r="AJ29" s="9">
        <f>($AK$3+(K29+T29)*12*7.57%)*SUM(Fasering!$D$5:$D$7)</f>
        <v>852.23422354628713</v>
      </c>
      <c r="AK29" s="9">
        <f>($AK$3+(L29+U29)*12*7.57%)*SUM(Fasering!$D$5:$D$8)</f>
        <v>1232.3077134271955</v>
      </c>
      <c r="AL29" s="9">
        <f>($AK$3+(M29+V29)*12*7.57%)*SUM(Fasering!$D$5:$D$9)</f>
        <v>1649.4467943640611</v>
      </c>
      <c r="AM29" s="9">
        <f>($AK$3+(N29+W29)*12*7.57%)*SUM(Fasering!$D$5:$D$10)</f>
        <v>2102.5888405540322</v>
      </c>
      <c r="AN29" s="86">
        <f>($AK$3+(O29+X29)*12*7.57%)*SUM(Fasering!$D$5:$D$11)</f>
        <v>2593.7757797125</v>
      </c>
      <c r="AO29" s="5">
        <f>($AK$3+(I29+AA29)*12*7.57%)*SUM(Fasering!$D$5)</f>
        <v>0</v>
      </c>
      <c r="AP29" s="9">
        <f>($AK$3+(J29+AB29)*12*7.57%)*SUM(Fasering!$D$5:$D$6)</f>
        <v>509.22632472133483</v>
      </c>
      <c r="AQ29" s="9">
        <f>($AK$3+(K29+AC29)*12*7.57%)*SUM(Fasering!$D$5:$D$7)</f>
        <v>852.23422354628713</v>
      </c>
      <c r="AR29" s="9">
        <f>($AK$3+(L29+AD29)*12*7.57%)*SUM(Fasering!$D$5:$D$8)</f>
        <v>1232.3077134271955</v>
      </c>
      <c r="AS29" s="9">
        <f>($AK$3+(M29+AE29)*12*7.57%)*SUM(Fasering!$D$5:$D$9)</f>
        <v>1649.4467943640611</v>
      </c>
      <c r="AT29" s="9">
        <f>($AK$3+(N29+AF29)*12*7.57%)*SUM(Fasering!$D$5:$D$10)</f>
        <v>2102.5888405540322</v>
      </c>
      <c r="AU29" s="86">
        <f>($AK$3+(O29+AG29)*12*7.57%)*SUM(Fasering!$D$5:$D$11)</f>
        <v>2593.7757797125</v>
      </c>
    </row>
    <row r="30" spans="1:47" x14ac:dyDescent="0.3">
      <c r="A30" s="32">
        <f t="shared" si="7"/>
        <v>20</v>
      </c>
      <c r="B30" s="125">
        <v>25591.74</v>
      </c>
      <c r="C30" s="126"/>
      <c r="D30" s="125">
        <f t="shared" si="0"/>
        <v>33768.300929999998</v>
      </c>
      <c r="E30" s="127">
        <f t="shared" si="1"/>
        <v>837.09431431411576</v>
      </c>
      <c r="F30" s="125">
        <f t="shared" si="2"/>
        <v>2814.0250775</v>
      </c>
      <c r="G30" s="127">
        <f t="shared" si="8"/>
        <v>69.757859526176318</v>
      </c>
      <c r="H30" s="63">
        <f>'L4'!$H$10</f>
        <v>1674.41</v>
      </c>
      <c r="I30" s="63">
        <f>GEW!$E$12+($F30-GEW!$E$12)*SUM(Fasering!$D$5)</f>
        <v>1786.2247433333332</v>
      </c>
      <c r="J30" s="63">
        <f>GEW!$E$12+($F30-GEW!$E$12)*SUM(Fasering!$D$5:$D$6)</f>
        <v>2051.9765929173041</v>
      </c>
      <c r="K30" s="63">
        <f>GEW!$E$12+($F30-GEW!$E$12)*SUM(Fasering!$D$5:$D$7)</f>
        <v>2204.4548444190577</v>
      </c>
      <c r="L30" s="63">
        <f>GEW!$E$12+($F30-GEW!$E$12)*SUM(Fasering!$D$5:$D$8)</f>
        <v>2356.9330959208114</v>
      </c>
      <c r="M30" s="63">
        <f>GEW!$E$12+($F30-GEW!$E$12)*SUM(Fasering!$D$5:$D$9)</f>
        <v>2509.4113474225651</v>
      </c>
      <c r="N30" s="63">
        <f>GEW!$E$12+($F30-GEW!$E$12)*SUM(Fasering!$D$5:$D$10)</f>
        <v>2661.5468259982463</v>
      </c>
      <c r="O30" s="76">
        <f>GEW!$E$12+($F30-GEW!$E$12)*SUM(Fasering!$D$5:$D$11)</f>
        <v>2814.0250775</v>
      </c>
      <c r="P30" s="125">
        <f t="shared" si="3"/>
        <v>0</v>
      </c>
      <c r="Q30" s="127">
        <f t="shared" si="4"/>
        <v>0</v>
      </c>
      <c r="R30" s="45">
        <f>$P30*SUM(Fasering!$D$5)</f>
        <v>0</v>
      </c>
      <c r="S30" s="45">
        <f>$P30*SUM(Fasering!$D$5:$D$6)</f>
        <v>0</v>
      </c>
      <c r="T30" s="45">
        <f>$P30*SUM(Fasering!$D$5:$D$7)</f>
        <v>0</v>
      </c>
      <c r="U30" s="45">
        <f>$P30*SUM(Fasering!$D$5:$D$8)</f>
        <v>0</v>
      </c>
      <c r="V30" s="45">
        <f>$P30*SUM(Fasering!$D$5:$D$9)</f>
        <v>0</v>
      </c>
      <c r="W30" s="45">
        <f>$P30*SUM(Fasering!$D$5:$D$10)</f>
        <v>0</v>
      </c>
      <c r="X30" s="75">
        <f>$P30*SUM(Fasering!$D$5:$D$11)</f>
        <v>0</v>
      </c>
      <c r="Y30" s="125">
        <f t="shared" si="5"/>
        <v>0</v>
      </c>
      <c r="Z30" s="127">
        <f t="shared" si="6"/>
        <v>0</v>
      </c>
      <c r="AA30" s="74">
        <f>$Y30*SUM(Fasering!$D$5)</f>
        <v>0</v>
      </c>
      <c r="AB30" s="45">
        <f>$Y30*SUM(Fasering!$D$5:$D$6)</f>
        <v>0</v>
      </c>
      <c r="AC30" s="45">
        <f>$Y30*SUM(Fasering!$D$5:$D$7)</f>
        <v>0</v>
      </c>
      <c r="AD30" s="45">
        <f>$Y30*SUM(Fasering!$D$5:$D$8)</f>
        <v>0</v>
      </c>
      <c r="AE30" s="45">
        <f>$Y30*SUM(Fasering!$D$5:$D$9)</f>
        <v>0</v>
      </c>
      <c r="AF30" s="45">
        <f>$Y30*SUM(Fasering!$D$5:$D$10)</f>
        <v>0</v>
      </c>
      <c r="AG30" s="75">
        <f>$Y30*SUM(Fasering!$D$5:$D$11)</f>
        <v>0</v>
      </c>
      <c r="AH30" s="5">
        <f>($AK$3+(I30+R30)*12*7.57%)*SUM(Fasering!$D$5)</f>
        <v>0</v>
      </c>
      <c r="AI30" s="9">
        <f>($AK$3+(J30+S30)*12*7.57%)*SUM(Fasering!$D$5:$D$6)</f>
        <v>515.34989852077524</v>
      </c>
      <c r="AJ30" s="9">
        <f>($AK$3+(K30+T30)*12*7.57%)*SUM(Fasering!$D$5:$D$7)</f>
        <v>867.40063864700915</v>
      </c>
      <c r="AK30" s="9">
        <f>($AK$3+(L30+U30)*12*7.57%)*SUM(Fasering!$D$5:$D$8)</f>
        <v>1260.5487622730716</v>
      </c>
      <c r="AL30" s="9">
        <f>($AK$3+(M30+V30)*12*7.57%)*SUM(Fasering!$D$5:$D$9)</f>
        <v>1694.7942693989619</v>
      </c>
      <c r="AM30" s="9">
        <f>($AK$3+(N30+W30)*12*7.57%)*SUM(Fasering!$D$5:$D$10)</f>
        <v>2169.0224936832146</v>
      </c>
      <c r="AN30" s="86">
        <f>($AK$3+(O30+X30)*12*7.57%)*SUM(Fasering!$D$5:$D$11)</f>
        <v>2685.3703804010001</v>
      </c>
      <c r="AO30" s="5">
        <f>($AK$3+(I30+AA30)*12*7.57%)*SUM(Fasering!$D$5)</f>
        <v>0</v>
      </c>
      <c r="AP30" s="9">
        <f>($AK$3+(J30+AB30)*12*7.57%)*SUM(Fasering!$D$5:$D$6)</f>
        <v>515.34989852077524</v>
      </c>
      <c r="AQ30" s="9">
        <f>($AK$3+(K30+AC30)*12*7.57%)*SUM(Fasering!$D$5:$D$7)</f>
        <v>867.40063864700915</v>
      </c>
      <c r="AR30" s="9">
        <f>($AK$3+(L30+AD30)*12*7.57%)*SUM(Fasering!$D$5:$D$8)</f>
        <v>1260.5487622730716</v>
      </c>
      <c r="AS30" s="9">
        <f>($AK$3+(M30+AE30)*12*7.57%)*SUM(Fasering!$D$5:$D$9)</f>
        <v>1694.7942693989619</v>
      </c>
      <c r="AT30" s="9">
        <f>($AK$3+(N30+AF30)*12*7.57%)*SUM(Fasering!$D$5:$D$10)</f>
        <v>2169.0224936832146</v>
      </c>
      <c r="AU30" s="86">
        <f>($AK$3+(O30+AG30)*12*7.57%)*SUM(Fasering!$D$5:$D$11)</f>
        <v>2685.3703804010001</v>
      </c>
    </row>
    <row r="31" spans="1:47" x14ac:dyDescent="0.3">
      <c r="A31" s="32">
        <f t="shared" si="7"/>
        <v>21</v>
      </c>
      <c r="B31" s="125">
        <v>25591.74</v>
      </c>
      <c r="C31" s="126"/>
      <c r="D31" s="125">
        <f t="shared" si="0"/>
        <v>33768.300929999998</v>
      </c>
      <c r="E31" s="127">
        <f t="shared" si="1"/>
        <v>837.09431431411576</v>
      </c>
      <c r="F31" s="125">
        <f t="shared" si="2"/>
        <v>2814.0250775</v>
      </c>
      <c r="G31" s="127">
        <f t="shared" si="8"/>
        <v>69.757859526176318</v>
      </c>
      <c r="H31" s="63">
        <f>'L4'!$H$10</f>
        <v>1674.41</v>
      </c>
      <c r="I31" s="63">
        <f>GEW!$E$12+($F31-GEW!$E$12)*SUM(Fasering!$D$5)</f>
        <v>1786.2247433333332</v>
      </c>
      <c r="J31" s="63">
        <f>GEW!$E$12+($F31-GEW!$E$12)*SUM(Fasering!$D$5:$D$6)</f>
        <v>2051.9765929173041</v>
      </c>
      <c r="K31" s="63">
        <f>GEW!$E$12+($F31-GEW!$E$12)*SUM(Fasering!$D$5:$D$7)</f>
        <v>2204.4548444190577</v>
      </c>
      <c r="L31" s="63">
        <f>GEW!$E$12+($F31-GEW!$E$12)*SUM(Fasering!$D$5:$D$8)</f>
        <v>2356.9330959208114</v>
      </c>
      <c r="M31" s="63">
        <f>GEW!$E$12+($F31-GEW!$E$12)*SUM(Fasering!$D$5:$D$9)</f>
        <v>2509.4113474225651</v>
      </c>
      <c r="N31" s="63">
        <f>GEW!$E$12+($F31-GEW!$E$12)*SUM(Fasering!$D$5:$D$10)</f>
        <v>2661.5468259982463</v>
      </c>
      <c r="O31" s="76">
        <f>GEW!$E$12+($F31-GEW!$E$12)*SUM(Fasering!$D$5:$D$11)</f>
        <v>2814.0250775</v>
      </c>
      <c r="P31" s="125">
        <f t="shared" si="3"/>
        <v>0</v>
      </c>
      <c r="Q31" s="127">
        <f t="shared" si="4"/>
        <v>0</v>
      </c>
      <c r="R31" s="45">
        <f>$P31*SUM(Fasering!$D$5)</f>
        <v>0</v>
      </c>
      <c r="S31" s="45">
        <f>$P31*SUM(Fasering!$D$5:$D$6)</f>
        <v>0</v>
      </c>
      <c r="T31" s="45">
        <f>$P31*SUM(Fasering!$D$5:$D$7)</f>
        <v>0</v>
      </c>
      <c r="U31" s="45">
        <f>$P31*SUM(Fasering!$D$5:$D$8)</f>
        <v>0</v>
      </c>
      <c r="V31" s="45">
        <f>$P31*SUM(Fasering!$D$5:$D$9)</f>
        <v>0</v>
      </c>
      <c r="W31" s="45">
        <f>$P31*SUM(Fasering!$D$5:$D$10)</f>
        <v>0</v>
      </c>
      <c r="X31" s="75">
        <f>$P31*SUM(Fasering!$D$5:$D$11)</f>
        <v>0</v>
      </c>
      <c r="Y31" s="125">
        <f t="shared" si="5"/>
        <v>0</v>
      </c>
      <c r="Z31" s="127">
        <f t="shared" si="6"/>
        <v>0</v>
      </c>
      <c r="AA31" s="74">
        <f>$Y31*SUM(Fasering!$D$5)</f>
        <v>0</v>
      </c>
      <c r="AB31" s="45">
        <f>$Y31*SUM(Fasering!$D$5:$D$6)</f>
        <v>0</v>
      </c>
      <c r="AC31" s="45">
        <f>$Y31*SUM(Fasering!$D$5:$D$7)</f>
        <v>0</v>
      </c>
      <c r="AD31" s="45">
        <f>$Y31*SUM(Fasering!$D$5:$D$8)</f>
        <v>0</v>
      </c>
      <c r="AE31" s="45">
        <f>$Y31*SUM(Fasering!$D$5:$D$9)</f>
        <v>0</v>
      </c>
      <c r="AF31" s="45">
        <f>$Y31*SUM(Fasering!$D$5:$D$10)</f>
        <v>0</v>
      </c>
      <c r="AG31" s="75">
        <f>$Y31*SUM(Fasering!$D$5:$D$11)</f>
        <v>0</v>
      </c>
      <c r="AH31" s="5">
        <f>($AK$3+(I31+R31)*12*7.57%)*SUM(Fasering!$D$5)</f>
        <v>0</v>
      </c>
      <c r="AI31" s="9">
        <f>($AK$3+(J31+S31)*12*7.57%)*SUM(Fasering!$D$5:$D$6)</f>
        <v>515.34989852077524</v>
      </c>
      <c r="AJ31" s="9">
        <f>($AK$3+(K31+T31)*12*7.57%)*SUM(Fasering!$D$5:$D$7)</f>
        <v>867.40063864700915</v>
      </c>
      <c r="AK31" s="9">
        <f>($AK$3+(L31+U31)*12*7.57%)*SUM(Fasering!$D$5:$D$8)</f>
        <v>1260.5487622730716</v>
      </c>
      <c r="AL31" s="9">
        <f>($AK$3+(M31+V31)*12*7.57%)*SUM(Fasering!$D$5:$D$9)</f>
        <v>1694.7942693989619</v>
      </c>
      <c r="AM31" s="9">
        <f>($AK$3+(N31+W31)*12*7.57%)*SUM(Fasering!$D$5:$D$10)</f>
        <v>2169.0224936832146</v>
      </c>
      <c r="AN31" s="86">
        <f>($AK$3+(O31+X31)*12*7.57%)*SUM(Fasering!$D$5:$D$11)</f>
        <v>2685.3703804010001</v>
      </c>
      <c r="AO31" s="5">
        <f>($AK$3+(I31+AA31)*12*7.57%)*SUM(Fasering!$D$5)</f>
        <v>0</v>
      </c>
      <c r="AP31" s="9">
        <f>($AK$3+(J31+AB31)*12*7.57%)*SUM(Fasering!$D$5:$D$6)</f>
        <v>515.34989852077524</v>
      </c>
      <c r="AQ31" s="9">
        <f>($AK$3+(K31+AC31)*12*7.57%)*SUM(Fasering!$D$5:$D$7)</f>
        <v>867.40063864700915</v>
      </c>
      <c r="AR31" s="9">
        <f>($AK$3+(L31+AD31)*12*7.57%)*SUM(Fasering!$D$5:$D$8)</f>
        <v>1260.5487622730716</v>
      </c>
      <c r="AS31" s="9">
        <f>($AK$3+(M31+AE31)*12*7.57%)*SUM(Fasering!$D$5:$D$9)</f>
        <v>1694.7942693989619</v>
      </c>
      <c r="AT31" s="9">
        <f>($AK$3+(N31+AF31)*12*7.57%)*SUM(Fasering!$D$5:$D$10)</f>
        <v>2169.0224936832146</v>
      </c>
      <c r="AU31" s="86">
        <f>($AK$3+(O31+AG31)*12*7.57%)*SUM(Fasering!$D$5:$D$11)</f>
        <v>2685.3703804010001</v>
      </c>
    </row>
    <row r="32" spans="1:47" x14ac:dyDescent="0.3">
      <c r="A32" s="32">
        <f t="shared" si="7"/>
        <v>22</v>
      </c>
      <c r="B32" s="125">
        <v>26508.73</v>
      </c>
      <c r="C32" s="126"/>
      <c r="D32" s="125">
        <f t="shared" si="0"/>
        <v>34978.269235</v>
      </c>
      <c r="E32" s="127">
        <f t="shared" si="1"/>
        <v>867.08864511315096</v>
      </c>
      <c r="F32" s="125">
        <f t="shared" si="2"/>
        <v>2914.8557695833333</v>
      </c>
      <c r="G32" s="127">
        <f t="shared" si="8"/>
        <v>72.257387092762585</v>
      </c>
      <c r="H32" s="63">
        <f>'L4'!$H$10</f>
        <v>1674.41</v>
      </c>
      <c r="I32" s="63">
        <f>GEW!$E$12+($F32-GEW!$E$12)*SUM(Fasering!$D$5)</f>
        <v>1786.2247433333332</v>
      </c>
      <c r="J32" s="63">
        <f>GEW!$E$12+($F32-GEW!$E$12)*SUM(Fasering!$D$5:$D$6)</f>
        <v>2078.0477489825562</v>
      </c>
      <c r="K32" s="63">
        <f>GEW!$E$12+($F32-GEW!$E$12)*SUM(Fasering!$D$5:$D$7)</f>
        <v>2245.4846331248064</v>
      </c>
      <c r="L32" s="63">
        <f>GEW!$E$12+($F32-GEW!$E$12)*SUM(Fasering!$D$5:$D$8)</f>
        <v>2412.9215172670561</v>
      </c>
      <c r="M32" s="63">
        <f>GEW!$E$12+($F32-GEW!$E$12)*SUM(Fasering!$D$5:$D$9)</f>
        <v>2580.3584014093058</v>
      </c>
      <c r="N32" s="63">
        <f>GEW!$E$12+($F32-GEW!$E$12)*SUM(Fasering!$D$5:$D$10)</f>
        <v>2747.4188854410836</v>
      </c>
      <c r="O32" s="76">
        <f>GEW!$E$12+($F32-GEW!$E$12)*SUM(Fasering!$D$5:$D$11)</f>
        <v>2914.8557695833333</v>
      </c>
      <c r="P32" s="125">
        <f t="shared" si="3"/>
        <v>0</v>
      </c>
      <c r="Q32" s="127">
        <f t="shared" si="4"/>
        <v>0</v>
      </c>
      <c r="R32" s="45">
        <f>$P32*SUM(Fasering!$D$5)</f>
        <v>0</v>
      </c>
      <c r="S32" s="45">
        <f>$P32*SUM(Fasering!$D$5:$D$6)</f>
        <v>0</v>
      </c>
      <c r="T32" s="45">
        <f>$P32*SUM(Fasering!$D$5:$D$7)</f>
        <v>0</v>
      </c>
      <c r="U32" s="45">
        <f>$P32*SUM(Fasering!$D$5:$D$8)</f>
        <v>0</v>
      </c>
      <c r="V32" s="45">
        <f>$P32*SUM(Fasering!$D$5:$D$9)</f>
        <v>0</v>
      </c>
      <c r="W32" s="45">
        <f>$P32*SUM(Fasering!$D$5:$D$10)</f>
        <v>0</v>
      </c>
      <c r="X32" s="75">
        <f>$P32*SUM(Fasering!$D$5:$D$11)</f>
        <v>0</v>
      </c>
      <c r="Y32" s="125">
        <f t="shared" si="5"/>
        <v>0</v>
      </c>
      <c r="Z32" s="127">
        <f t="shared" si="6"/>
        <v>0</v>
      </c>
      <c r="AA32" s="74">
        <f>$Y32*SUM(Fasering!$D$5)</f>
        <v>0</v>
      </c>
      <c r="AB32" s="45">
        <f>$Y32*SUM(Fasering!$D$5:$D$6)</f>
        <v>0</v>
      </c>
      <c r="AC32" s="45">
        <f>$Y32*SUM(Fasering!$D$5:$D$7)</f>
        <v>0</v>
      </c>
      <c r="AD32" s="45">
        <f>$Y32*SUM(Fasering!$D$5:$D$8)</f>
        <v>0</v>
      </c>
      <c r="AE32" s="45">
        <f>$Y32*SUM(Fasering!$D$5:$D$9)</f>
        <v>0</v>
      </c>
      <c r="AF32" s="45">
        <f>$Y32*SUM(Fasering!$D$5:$D$10)</f>
        <v>0</v>
      </c>
      <c r="AG32" s="75">
        <f>$Y32*SUM(Fasering!$D$5:$D$11)</f>
        <v>0</v>
      </c>
      <c r="AH32" s="5">
        <f>($AK$3+(I32+R32)*12*7.57%)*SUM(Fasering!$D$5)</f>
        <v>0</v>
      </c>
      <c r="AI32" s="9">
        <f>($AK$3+(J32+S32)*12*7.57%)*SUM(Fasering!$D$5:$D$6)</f>
        <v>521.47347232021548</v>
      </c>
      <c r="AJ32" s="9">
        <f>($AK$3+(K32+T32)*12*7.57%)*SUM(Fasering!$D$5:$D$7)</f>
        <v>882.56705374773151</v>
      </c>
      <c r="AK32" s="9">
        <f>($AK$3+(L32+U32)*12*7.57%)*SUM(Fasering!$D$5:$D$8)</f>
        <v>1288.7898111189472</v>
      </c>
      <c r="AL32" s="9">
        <f>($AK$3+(M32+V32)*12*7.57%)*SUM(Fasering!$D$5:$D$9)</f>
        <v>1740.1417444338624</v>
      </c>
      <c r="AM32" s="9">
        <f>($AK$3+(N32+W32)*12*7.57%)*SUM(Fasering!$D$5:$D$10)</f>
        <v>2235.456146812397</v>
      </c>
      <c r="AN32" s="86">
        <f>($AK$3+(O32+X32)*12*7.57%)*SUM(Fasering!$D$5:$D$11)</f>
        <v>2776.9649810895003</v>
      </c>
      <c r="AO32" s="5">
        <f>($AK$3+(I32+AA32)*12*7.57%)*SUM(Fasering!$D$5)</f>
        <v>0</v>
      </c>
      <c r="AP32" s="9">
        <f>($AK$3+(J32+AB32)*12*7.57%)*SUM(Fasering!$D$5:$D$6)</f>
        <v>521.47347232021548</v>
      </c>
      <c r="AQ32" s="9">
        <f>($AK$3+(K32+AC32)*12*7.57%)*SUM(Fasering!$D$5:$D$7)</f>
        <v>882.56705374773151</v>
      </c>
      <c r="AR32" s="9">
        <f>($AK$3+(L32+AD32)*12*7.57%)*SUM(Fasering!$D$5:$D$8)</f>
        <v>1288.7898111189472</v>
      </c>
      <c r="AS32" s="9">
        <f>($AK$3+(M32+AE32)*12*7.57%)*SUM(Fasering!$D$5:$D$9)</f>
        <v>1740.1417444338624</v>
      </c>
      <c r="AT32" s="9">
        <f>($AK$3+(N32+AF32)*12*7.57%)*SUM(Fasering!$D$5:$D$10)</f>
        <v>2235.456146812397</v>
      </c>
      <c r="AU32" s="86">
        <f>($AK$3+(O32+AG32)*12*7.57%)*SUM(Fasering!$D$5:$D$11)</f>
        <v>2776.9649810895003</v>
      </c>
    </row>
    <row r="33" spans="1:47" x14ac:dyDescent="0.3">
      <c r="A33" s="32">
        <f t="shared" si="7"/>
        <v>23</v>
      </c>
      <c r="B33" s="125">
        <v>27425.69</v>
      </c>
      <c r="C33" s="126"/>
      <c r="D33" s="125">
        <f t="shared" si="0"/>
        <v>36188.197954999996</v>
      </c>
      <c r="E33" s="127">
        <f t="shared" si="1"/>
        <v>897.08199462566824</v>
      </c>
      <c r="F33" s="125">
        <f t="shared" si="2"/>
        <v>3015.6831629166659</v>
      </c>
      <c r="G33" s="127">
        <f t="shared" si="8"/>
        <v>74.756832885472349</v>
      </c>
      <c r="H33" s="63">
        <f>'L4'!$H$10</f>
        <v>1674.41</v>
      </c>
      <c r="I33" s="63">
        <f>GEW!$E$12+($F33-GEW!$E$12)*SUM(Fasering!$D$5)</f>
        <v>1786.2247433333332</v>
      </c>
      <c r="J33" s="63">
        <f>GEW!$E$12+($F33-GEW!$E$12)*SUM(Fasering!$D$5:$D$6)</f>
        <v>2104.1180521108276</v>
      </c>
      <c r="K33" s="63">
        <f>GEW!$E$12+($F33-GEW!$E$12)*SUM(Fasering!$D$5:$D$7)</f>
        <v>2286.5130795109421</v>
      </c>
      <c r="L33" s="63">
        <f>GEW!$E$12+($F33-GEW!$E$12)*SUM(Fasering!$D$5:$D$8)</f>
        <v>2468.9081069110566</v>
      </c>
      <c r="M33" s="63">
        <f>GEW!$E$12+($F33-GEW!$E$12)*SUM(Fasering!$D$5:$D$9)</f>
        <v>2651.3031343111716</v>
      </c>
      <c r="N33" s="63">
        <f>GEW!$E$12+($F33-GEW!$E$12)*SUM(Fasering!$D$5:$D$10)</f>
        <v>2833.2881355165518</v>
      </c>
      <c r="O33" s="76">
        <f>GEW!$E$12+($F33-GEW!$E$12)*SUM(Fasering!$D$5:$D$11)</f>
        <v>3015.6831629166659</v>
      </c>
      <c r="P33" s="125">
        <f t="shared" si="3"/>
        <v>0</v>
      </c>
      <c r="Q33" s="127">
        <f t="shared" si="4"/>
        <v>0</v>
      </c>
      <c r="R33" s="45">
        <f>$P33*SUM(Fasering!$D$5)</f>
        <v>0</v>
      </c>
      <c r="S33" s="45">
        <f>$P33*SUM(Fasering!$D$5:$D$6)</f>
        <v>0</v>
      </c>
      <c r="T33" s="45">
        <f>$P33*SUM(Fasering!$D$5:$D$7)</f>
        <v>0</v>
      </c>
      <c r="U33" s="45">
        <f>$P33*SUM(Fasering!$D$5:$D$8)</f>
        <v>0</v>
      </c>
      <c r="V33" s="45">
        <f>$P33*SUM(Fasering!$D$5:$D$9)</f>
        <v>0</v>
      </c>
      <c r="W33" s="45">
        <f>$P33*SUM(Fasering!$D$5:$D$10)</f>
        <v>0</v>
      </c>
      <c r="X33" s="75">
        <f>$P33*SUM(Fasering!$D$5:$D$11)</f>
        <v>0</v>
      </c>
      <c r="Y33" s="125">
        <f t="shared" si="5"/>
        <v>0</v>
      </c>
      <c r="Z33" s="127">
        <f t="shared" si="6"/>
        <v>0</v>
      </c>
      <c r="AA33" s="74">
        <f>$Y33*SUM(Fasering!$D$5)</f>
        <v>0</v>
      </c>
      <c r="AB33" s="45">
        <f>$Y33*SUM(Fasering!$D$5:$D$6)</f>
        <v>0</v>
      </c>
      <c r="AC33" s="45">
        <f>$Y33*SUM(Fasering!$D$5:$D$7)</f>
        <v>0</v>
      </c>
      <c r="AD33" s="45">
        <f>$Y33*SUM(Fasering!$D$5:$D$8)</f>
        <v>0</v>
      </c>
      <c r="AE33" s="45">
        <f>$Y33*SUM(Fasering!$D$5:$D$9)</f>
        <v>0</v>
      </c>
      <c r="AF33" s="45">
        <f>$Y33*SUM(Fasering!$D$5:$D$10)</f>
        <v>0</v>
      </c>
      <c r="AG33" s="75">
        <f>$Y33*SUM(Fasering!$D$5:$D$11)</f>
        <v>0</v>
      </c>
      <c r="AH33" s="5">
        <f>($AK$3+(I33+R33)*12*7.57%)*SUM(Fasering!$D$5)</f>
        <v>0</v>
      </c>
      <c r="AI33" s="9">
        <f>($AK$3+(J33+S33)*12*7.57%)*SUM(Fasering!$D$5:$D$6)</f>
        <v>527.59684578245037</v>
      </c>
      <c r="AJ33" s="9">
        <f>($AK$3+(K33+T33)*12*7.57%)*SUM(Fasering!$D$5:$D$7)</f>
        <v>897.73297266806662</v>
      </c>
      <c r="AK33" s="9">
        <f>($AK$3+(L33+U33)*12*7.57%)*SUM(Fasering!$D$5:$D$8)</f>
        <v>1317.0299360382089</v>
      </c>
      <c r="AL33" s="9">
        <f>($AK$3+(M33+V33)*12*7.57%)*SUM(Fasering!$D$5:$D$9)</f>
        <v>1785.4877358928777</v>
      </c>
      <c r="AM33" s="9">
        <f>($AK$3+(N33+W33)*12*7.57%)*SUM(Fasering!$D$5:$D$10)</f>
        <v>2301.8876265159215</v>
      </c>
      <c r="AN33" s="86">
        <f>($AK$3+(O33+X33)*12*7.57%)*SUM(Fasering!$D$5:$D$11)</f>
        <v>2868.5565851934994</v>
      </c>
      <c r="AO33" s="5">
        <f>($AK$3+(I33+AA33)*12*7.57%)*SUM(Fasering!$D$5)</f>
        <v>0</v>
      </c>
      <c r="AP33" s="9">
        <f>($AK$3+(J33+AB33)*12*7.57%)*SUM(Fasering!$D$5:$D$6)</f>
        <v>527.59684578245037</v>
      </c>
      <c r="AQ33" s="9">
        <f>($AK$3+(K33+AC33)*12*7.57%)*SUM(Fasering!$D$5:$D$7)</f>
        <v>897.73297266806662</v>
      </c>
      <c r="AR33" s="9">
        <f>($AK$3+(L33+AD33)*12*7.57%)*SUM(Fasering!$D$5:$D$8)</f>
        <v>1317.0299360382089</v>
      </c>
      <c r="AS33" s="9">
        <f>($AK$3+(M33+AE33)*12*7.57%)*SUM(Fasering!$D$5:$D$9)</f>
        <v>1785.4877358928777</v>
      </c>
      <c r="AT33" s="9">
        <f>($AK$3+(N33+AF33)*12*7.57%)*SUM(Fasering!$D$5:$D$10)</f>
        <v>2301.8876265159215</v>
      </c>
      <c r="AU33" s="86">
        <f>($AK$3+(O33+AG33)*12*7.57%)*SUM(Fasering!$D$5:$D$11)</f>
        <v>2868.5565851934994</v>
      </c>
    </row>
    <row r="34" spans="1:47" x14ac:dyDescent="0.3">
      <c r="A34" s="32">
        <f t="shared" si="7"/>
        <v>24</v>
      </c>
      <c r="B34" s="125">
        <v>28342.68</v>
      </c>
      <c r="C34" s="126"/>
      <c r="D34" s="125">
        <f t="shared" si="0"/>
        <v>37398.166259999998</v>
      </c>
      <c r="E34" s="127">
        <f t="shared" si="1"/>
        <v>927.07632542470355</v>
      </c>
      <c r="F34" s="125">
        <f t="shared" si="2"/>
        <v>3116.5138549999997</v>
      </c>
      <c r="G34" s="127">
        <f t="shared" si="8"/>
        <v>77.25636045205863</v>
      </c>
      <c r="H34" s="63">
        <f>'L4'!$H$10</f>
        <v>1674.41</v>
      </c>
      <c r="I34" s="63">
        <f>GEW!$E$12+($F34-GEW!$E$12)*SUM(Fasering!$D$5)</f>
        <v>1786.2247433333332</v>
      </c>
      <c r="J34" s="63">
        <f>GEW!$E$12+($F34-GEW!$E$12)*SUM(Fasering!$D$5:$D$6)</f>
        <v>2130.1892081760802</v>
      </c>
      <c r="K34" s="63">
        <f>GEW!$E$12+($F34-GEW!$E$12)*SUM(Fasering!$D$5:$D$7)</f>
        <v>2327.5428682166912</v>
      </c>
      <c r="L34" s="63">
        <f>GEW!$E$12+($F34-GEW!$E$12)*SUM(Fasering!$D$5:$D$8)</f>
        <v>2524.8965282573017</v>
      </c>
      <c r="M34" s="63">
        <f>GEW!$E$12+($F34-GEW!$E$12)*SUM(Fasering!$D$5:$D$9)</f>
        <v>2722.2501882979122</v>
      </c>
      <c r="N34" s="63">
        <f>GEW!$E$12+($F34-GEW!$E$12)*SUM(Fasering!$D$5:$D$10)</f>
        <v>2919.1601949593892</v>
      </c>
      <c r="O34" s="76">
        <f>GEW!$E$12+($F34-GEW!$E$12)*SUM(Fasering!$D$5:$D$11)</f>
        <v>3116.5138549999997</v>
      </c>
      <c r="P34" s="125">
        <f t="shared" si="3"/>
        <v>0</v>
      </c>
      <c r="Q34" s="127">
        <f t="shared" si="4"/>
        <v>0</v>
      </c>
      <c r="R34" s="45">
        <f>$P34*SUM(Fasering!$D$5)</f>
        <v>0</v>
      </c>
      <c r="S34" s="45">
        <f>$P34*SUM(Fasering!$D$5:$D$6)</f>
        <v>0</v>
      </c>
      <c r="T34" s="45">
        <f>$P34*SUM(Fasering!$D$5:$D$7)</f>
        <v>0</v>
      </c>
      <c r="U34" s="45">
        <f>$P34*SUM(Fasering!$D$5:$D$8)</f>
        <v>0</v>
      </c>
      <c r="V34" s="45">
        <f>$P34*SUM(Fasering!$D$5:$D$9)</f>
        <v>0</v>
      </c>
      <c r="W34" s="45">
        <f>$P34*SUM(Fasering!$D$5:$D$10)</f>
        <v>0</v>
      </c>
      <c r="X34" s="75">
        <f>$P34*SUM(Fasering!$D$5:$D$11)</f>
        <v>0</v>
      </c>
      <c r="Y34" s="125">
        <f t="shared" si="5"/>
        <v>0</v>
      </c>
      <c r="Z34" s="127">
        <f t="shared" si="6"/>
        <v>0</v>
      </c>
      <c r="AA34" s="74">
        <f>$Y34*SUM(Fasering!$D$5)</f>
        <v>0</v>
      </c>
      <c r="AB34" s="45">
        <f>$Y34*SUM(Fasering!$D$5:$D$6)</f>
        <v>0</v>
      </c>
      <c r="AC34" s="45">
        <f>$Y34*SUM(Fasering!$D$5:$D$7)</f>
        <v>0</v>
      </c>
      <c r="AD34" s="45">
        <f>$Y34*SUM(Fasering!$D$5:$D$8)</f>
        <v>0</v>
      </c>
      <c r="AE34" s="45">
        <f>$Y34*SUM(Fasering!$D$5:$D$9)</f>
        <v>0</v>
      </c>
      <c r="AF34" s="45">
        <f>$Y34*SUM(Fasering!$D$5:$D$10)</f>
        <v>0</v>
      </c>
      <c r="AG34" s="75">
        <f>$Y34*SUM(Fasering!$D$5:$D$11)</f>
        <v>0</v>
      </c>
      <c r="AH34" s="5">
        <f>($AK$3+(I34+R34)*12*7.57%)*SUM(Fasering!$D$5)</f>
        <v>0</v>
      </c>
      <c r="AI34" s="9">
        <f>($AK$3+(J34+S34)*12*7.57%)*SUM(Fasering!$D$5:$D$6)</f>
        <v>533.72041958189072</v>
      </c>
      <c r="AJ34" s="9">
        <f>($AK$3+(K34+T34)*12*7.57%)*SUM(Fasering!$D$5:$D$7)</f>
        <v>912.89938776878887</v>
      </c>
      <c r="AK34" s="9">
        <f>($AK$3+(L34+U34)*12*7.57%)*SUM(Fasering!$D$5:$D$8)</f>
        <v>1345.2709848840846</v>
      </c>
      <c r="AL34" s="9">
        <f>($AK$3+(M34+V34)*12*7.57%)*SUM(Fasering!$D$5:$D$9)</f>
        <v>1830.8352109277785</v>
      </c>
      <c r="AM34" s="9">
        <f>($AK$3+(N34+W34)*12*7.57%)*SUM(Fasering!$D$5:$D$10)</f>
        <v>2368.3212796451035</v>
      </c>
      <c r="AN34" s="86">
        <f>($AK$3+(O34+X34)*12*7.57%)*SUM(Fasering!$D$5:$D$11)</f>
        <v>2960.1511858819999</v>
      </c>
      <c r="AO34" s="5">
        <f>($AK$3+(I34+AA34)*12*7.57%)*SUM(Fasering!$D$5)</f>
        <v>0</v>
      </c>
      <c r="AP34" s="9">
        <f>($AK$3+(J34+AB34)*12*7.57%)*SUM(Fasering!$D$5:$D$6)</f>
        <v>533.72041958189072</v>
      </c>
      <c r="AQ34" s="9">
        <f>($AK$3+(K34+AC34)*12*7.57%)*SUM(Fasering!$D$5:$D$7)</f>
        <v>912.89938776878887</v>
      </c>
      <c r="AR34" s="9">
        <f>($AK$3+(L34+AD34)*12*7.57%)*SUM(Fasering!$D$5:$D$8)</f>
        <v>1345.2709848840846</v>
      </c>
      <c r="AS34" s="9">
        <f>($AK$3+(M34+AE34)*12*7.57%)*SUM(Fasering!$D$5:$D$9)</f>
        <v>1830.8352109277785</v>
      </c>
      <c r="AT34" s="9">
        <f>($AK$3+(N34+AF34)*12*7.57%)*SUM(Fasering!$D$5:$D$10)</f>
        <v>2368.3212796451035</v>
      </c>
      <c r="AU34" s="86">
        <f>($AK$3+(O34+AG34)*12*7.57%)*SUM(Fasering!$D$5:$D$11)</f>
        <v>2960.1511858819999</v>
      </c>
    </row>
    <row r="35" spans="1:47" x14ac:dyDescent="0.3">
      <c r="A35" s="32">
        <f t="shared" si="7"/>
        <v>25</v>
      </c>
      <c r="B35" s="125">
        <v>28342.68</v>
      </c>
      <c r="C35" s="126"/>
      <c r="D35" s="125">
        <f t="shared" si="0"/>
        <v>37398.166259999998</v>
      </c>
      <c r="E35" s="127">
        <f t="shared" si="1"/>
        <v>927.07632542470355</v>
      </c>
      <c r="F35" s="125">
        <f t="shared" si="2"/>
        <v>3116.5138549999997</v>
      </c>
      <c r="G35" s="127">
        <f t="shared" si="8"/>
        <v>77.25636045205863</v>
      </c>
      <c r="H35" s="63">
        <f>'L4'!$H$10</f>
        <v>1674.41</v>
      </c>
      <c r="I35" s="63">
        <f>GEW!$E$12+($F35-GEW!$E$12)*SUM(Fasering!$D$5)</f>
        <v>1786.2247433333332</v>
      </c>
      <c r="J35" s="63">
        <f>GEW!$E$12+($F35-GEW!$E$12)*SUM(Fasering!$D$5:$D$6)</f>
        <v>2130.1892081760802</v>
      </c>
      <c r="K35" s="63">
        <f>GEW!$E$12+($F35-GEW!$E$12)*SUM(Fasering!$D$5:$D$7)</f>
        <v>2327.5428682166912</v>
      </c>
      <c r="L35" s="63">
        <f>GEW!$E$12+($F35-GEW!$E$12)*SUM(Fasering!$D$5:$D$8)</f>
        <v>2524.8965282573017</v>
      </c>
      <c r="M35" s="63">
        <f>GEW!$E$12+($F35-GEW!$E$12)*SUM(Fasering!$D$5:$D$9)</f>
        <v>2722.2501882979122</v>
      </c>
      <c r="N35" s="63">
        <f>GEW!$E$12+($F35-GEW!$E$12)*SUM(Fasering!$D$5:$D$10)</f>
        <v>2919.1601949593892</v>
      </c>
      <c r="O35" s="76">
        <f>GEW!$E$12+($F35-GEW!$E$12)*SUM(Fasering!$D$5:$D$11)</f>
        <v>3116.5138549999997</v>
      </c>
      <c r="P35" s="125">
        <f t="shared" si="3"/>
        <v>0</v>
      </c>
      <c r="Q35" s="127">
        <f t="shared" si="4"/>
        <v>0</v>
      </c>
      <c r="R35" s="45">
        <f>$P35*SUM(Fasering!$D$5)</f>
        <v>0</v>
      </c>
      <c r="S35" s="45">
        <f>$P35*SUM(Fasering!$D$5:$D$6)</f>
        <v>0</v>
      </c>
      <c r="T35" s="45">
        <f>$P35*SUM(Fasering!$D$5:$D$7)</f>
        <v>0</v>
      </c>
      <c r="U35" s="45">
        <f>$P35*SUM(Fasering!$D$5:$D$8)</f>
        <v>0</v>
      </c>
      <c r="V35" s="45">
        <f>$P35*SUM(Fasering!$D$5:$D$9)</f>
        <v>0</v>
      </c>
      <c r="W35" s="45">
        <f>$P35*SUM(Fasering!$D$5:$D$10)</f>
        <v>0</v>
      </c>
      <c r="X35" s="75">
        <f>$P35*SUM(Fasering!$D$5:$D$11)</f>
        <v>0</v>
      </c>
      <c r="Y35" s="125">
        <f t="shared" si="5"/>
        <v>0</v>
      </c>
      <c r="Z35" s="127">
        <f t="shared" si="6"/>
        <v>0</v>
      </c>
      <c r="AA35" s="74">
        <f>$Y35*SUM(Fasering!$D$5)</f>
        <v>0</v>
      </c>
      <c r="AB35" s="45">
        <f>$Y35*SUM(Fasering!$D$5:$D$6)</f>
        <v>0</v>
      </c>
      <c r="AC35" s="45">
        <f>$Y35*SUM(Fasering!$D$5:$D$7)</f>
        <v>0</v>
      </c>
      <c r="AD35" s="45">
        <f>$Y35*SUM(Fasering!$D$5:$D$8)</f>
        <v>0</v>
      </c>
      <c r="AE35" s="45">
        <f>$Y35*SUM(Fasering!$D$5:$D$9)</f>
        <v>0</v>
      </c>
      <c r="AF35" s="45">
        <f>$Y35*SUM(Fasering!$D$5:$D$10)</f>
        <v>0</v>
      </c>
      <c r="AG35" s="75">
        <f>$Y35*SUM(Fasering!$D$5:$D$11)</f>
        <v>0</v>
      </c>
      <c r="AH35" s="5">
        <f>($AK$3+(I35+R35)*12*7.57%)*SUM(Fasering!$D$5)</f>
        <v>0</v>
      </c>
      <c r="AI35" s="9">
        <f>($AK$3+(J35+S35)*12*7.57%)*SUM(Fasering!$D$5:$D$6)</f>
        <v>533.72041958189072</v>
      </c>
      <c r="AJ35" s="9">
        <f>($AK$3+(K35+T35)*12*7.57%)*SUM(Fasering!$D$5:$D$7)</f>
        <v>912.89938776878887</v>
      </c>
      <c r="AK35" s="9">
        <f>($AK$3+(L35+U35)*12*7.57%)*SUM(Fasering!$D$5:$D$8)</f>
        <v>1345.2709848840846</v>
      </c>
      <c r="AL35" s="9">
        <f>($AK$3+(M35+V35)*12*7.57%)*SUM(Fasering!$D$5:$D$9)</f>
        <v>1830.8352109277785</v>
      </c>
      <c r="AM35" s="9">
        <f>($AK$3+(N35+W35)*12*7.57%)*SUM(Fasering!$D$5:$D$10)</f>
        <v>2368.3212796451035</v>
      </c>
      <c r="AN35" s="86">
        <f>($AK$3+(O35+X35)*12*7.57%)*SUM(Fasering!$D$5:$D$11)</f>
        <v>2960.1511858819999</v>
      </c>
      <c r="AO35" s="5">
        <f>($AK$3+(I35+AA35)*12*7.57%)*SUM(Fasering!$D$5)</f>
        <v>0</v>
      </c>
      <c r="AP35" s="9">
        <f>($AK$3+(J35+AB35)*12*7.57%)*SUM(Fasering!$D$5:$D$6)</f>
        <v>533.72041958189072</v>
      </c>
      <c r="AQ35" s="9">
        <f>($AK$3+(K35+AC35)*12*7.57%)*SUM(Fasering!$D$5:$D$7)</f>
        <v>912.89938776878887</v>
      </c>
      <c r="AR35" s="9">
        <f>($AK$3+(L35+AD35)*12*7.57%)*SUM(Fasering!$D$5:$D$8)</f>
        <v>1345.2709848840846</v>
      </c>
      <c r="AS35" s="9">
        <f>($AK$3+(M35+AE35)*12*7.57%)*SUM(Fasering!$D$5:$D$9)</f>
        <v>1830.8352109277785</v>
      </c>
      <c r="AT35" s="9">
        <f>($AK$3+(N35+AF35)*12*7.57%)*SUM(Fasering!$D$5:$D$10)</f>
        <v>2368.3212796451035</v>
      </c>
      <c r="AU35" s="86">
        <f>($AK$3+(O35+AG35)*12*7.57%)*SUM(Fasering!$D$5:$D$11)</f>
        <v>2960.1511858819999</v>
      </c>
    </row>
    <row r="36" spans="1:47" x14ac:dyDescent="0.3">
      <c r="A36" s="32">
        <f t="shared" si="7"/>
        <v>26</v>
      </c>
      <c r="B36" s="125">
        <v>28342.68</v>
      </c>
      <c r="C36" s="126"/>
      <c r="D36" s="125">
        <f t="shared" si="0"/>
        <v>37398.166259999998</v>
      </c>
      <c r="E36" s="127">
        <f t="shared" si="1"/>
        <v>927.07632542470355</v>
      </c>
      <c r="F36" s="125">
        <f t="shared" si="2"/>
        <v>3116.5138549999997</v>
      </c>
      <c r="G36" s="127">
        <f t="shared" si="8"/>
        <v>77.25636045205863</v>
      </c>
      <c r="H36" s="63">
        <f>'L4'!$H$10</f>
        <v>1674.41</v>
      </c>
      <c r="I36" s="63">
        <f>GEW!$E$12+($F36-GEW!$E$12)*SUM(Fasering!$D$5)</f>
        <v>1786.2247433333332</v>
      </c>
      <c r="J36" s="63">
        <f>GEW!$E$12+($F36-GEW!$E$12)*SUM(Fasering!$D$5:$D$6)</f>
        <v>2130.1892081760802</v>
      </c>
      <c r="K36" s="63">
        <f>GEW!$E$12+($F36-GEW!$E$12)*SUM(Fasering!$D$5:$D$7)</f>
        <v>2327.5428682166912</v>
      </c>
      <c r="L36" s="63">
        <f>GEW!$E$12+($F36-GEW!$E$12)*SUM(Fasering!$D$5:$D$8)</f>
        <v>2524.8965282573017</v>
      </c>
      <c r="M36" s="63">
        <f>GEW!$E$12+($F36-GEW!$E$12)*SUM(Fasering!$D$5:$D$9)</f>
        <v>2722.2501882979122</v>
      </c>
      <c r="N36" s="63">
        <f>GEW!$E$12+($F36-GEW!$E$12)*SUM(Fasering!$D$5:$D$10)</f>
        <v>2919.1601949593892</v>
      </c>
      <c r="O36" s="76">
        <f>GEW!$E$12+($F36-GEW!$E$12)*SUM(Fasering!$D$5:$D$11)</f>
        <v>3116.5138549999997</v>
      </c>
      <c r="P36" s="125">
        <f t="shared" si="3"/>
        <v>0</v>
      </c>
      <c r="Q36" s="127">
        <f t="shared" si="4"/>
        <v>0</v>
      </c>
      <c r="R36" s="45">
        <f>$P36*SUM(Fasering!$D$5)</f>
        <v>0</v>
      </c>
      <c r="S36" s="45">
        <f>$P36*SUM(Fasering!$D$5:$D$6)</f>
        <v>0</v>
      </c>
      <c r="T36" s="45">
        <f>$P36*SUM(Fasering!$D$5:$D$7)</f>
        <v>0</v>
      </c>
      <c r="U36" s="45">
        <f>$P36*SUM(Fasering!$D$5:$D$8)</f>
        <v>0</v>
      </c>
      <c r="V36" s="45">
        <f>$P36*SUM(Fasering!$D$5:$D$9)</f>
        <v>0</v>
      </c>
      <c r="W36" s="45">
        <f>$P36*SUM(Fasering!$D$5:$D$10)</f>
        <v>0</v>
      </c>
      <c r="X36" s="75">
        <f>$P36*SUM(Fasering!$D$5:$D$11)</f>
        <v>0</v>
      </c>
      <c r="Y36" s="125">
        <f t="shared" si="5"/>
        <v>0</v>
      </c>
      <c r="Z36" s="127">
        <f t="shared" si="6"/>
        <v>0</v>
      </c>
      <c r="AA36" s="74">
        <f>$Y36*SUM(Fasering!$D$5)</f>
        <v>0</v>
      </c>
      <c r="AB36" s="45">
        <f>$Y36*SUM(Fasering!$D$5:$D$6)</f>
        <v>0</v>
      </c>
      <c r="AC36" s="45">
        <f>$Y36*SUM(Fasering!$D$5:$D$7)</f>
        <v>0</v>
      </c>
      <c r="AD36" s="45">
        <f>$Y36*SUM(Fasering!$D$5:$D$8)</f>
        <v>0</v>
      </c>
      <c r="AE36" s="45">
        <f>$Y36*SUM(Fasering!$D$5:$D$9)</f>
        <v>0</v>
      </c>
      <c r="AF36" s="45">
        <f>$Y36*SUM(Fasering!$D$5:$D$10)</f>
        <v>0</v>
      </c>
      <c r="AG36" s="75">
        <f>$Y36*SUM(Fasering!$D$5:$D$11)</f>
        <v>0</v>
      </c>
      <c r="AH36" s="5">
        <f>($AK$3+(I36+R36)*12*7.57%)*SUM(Fasering!$D$5)</f>
        <v>0</v>
      </c>
      <c r="AI36" s="9">
        <f>($AK$3+(J36+S36)*12*7.57%)*SUM(Fasering!$D$5:$D$6)</f>
        <v>533.72041958189072</v>
      </c>
      <c r="AJ36" s="9">
        <f>($AK$3+(K36+T36)*12*7.57%)*SUM(Fasering!$D$5:$D$7)</f>
        <v>912.89938776878887</v>
      </c>
      <c r="AK36" s="9">
        <f>($AK$3+(L36+U36)*12*7.57%)*SUM(Fasering!$D$5:$D$8)</f>
        <v>1345.2709848840846</v>
      </c>
      <c r="AL36" s="9">
        <f>($AK$3+(M36+V36)*12*7.57%)*SUM(Fasering!$D$5:$D$9)</f>
        <v>1830.8352109277785</v>
      </c>
      <c r="AM36" s="9">
        <f>($AK$3+(N36+W36)*12*7.57%)*SUM(Fasering!$D$5:$D$10)</f>
        <v>2368.3212796451035</v>
      </c>
      <c r="AN36" s="86">
        <f>($AK$3+(O36+X36)*12*7.57%)*SUM(Fasering!$D$5:$D$11)</f>
        <v>2960.1511858819999</v>
      </c>
      <c r="AO36" s="5">
        <f>($AK$3+(I36+AA36)*12*7.57%)*SUM(Fasering!$D$5)</f>
        <v>0</v>
      </c>
      <c r="AP36" s="9">
        <f>($AK$3+(J36+AB36)*12*7.57%)*SUM(Fasering!$D$5:$D$6)</f>
        <v>533.72041958189072</v>
      </c>
      <c r="AQ36" s="9">
        <f>($AK$3+(K36+AC36)*12*7.57%)*SUM(Fasering!$D$5:$D$7)</f>
        <v>912.89938776878887</v>
      </c>
      <c r="AR36" s="9">
        <f>($AK$3+(L36+AD36)*12*7.57%)*SUM(Fasering!$D$5:$D$8)</f>
        <v>1345.2709848840846</v>
      </c>
      <c r="AS36" s="9">
        <f>($AK$3+(M36+AE36)*12*7.57%)*SUM(Fasering!$D$5:$D$9)</f>
        <v>1830.8352109277785</v>
      </c>
      <c r="AT36" s="9">
        <f>($AK$3+(N36+AF36)*12*7.57%)*SUM(Fasering!$D$5:$D$10)</f>
        <v>2368.3212796451035</v>
      </c>
      <c r="AU36" s="86">
        <f>($AK$3+(O36+AG36)*12*7.57%)*SUM(Fasering!$D$5:$D$11)</f>
        <v>2960.1511858819999</v>
      </c>
    </row>
    <row r="37" spans="1:47" x14ac:dyDescent="0.3">
      <c r="A37" s="32">
        <f t="shared" si="7"/>
        <v>27</v>
      </c>
      <c r="B37" s="125">
        <v>28342.68</v>
      </c>
      <c r="C37" s="126"/>
      <c r="D37" s="125">
        <f t="shared" si="0"/>
        <v>37398.166259999998</v>
      </c>
      <c r="E37" s="127">
        <f t="shared" si="1"/>
        <v>927.07632542470355</v>
      </c>
      <c r="F37" s="125">
        <f t="shared" si="2"/>
        <v>3116.5138549999997</v>
      </c>
      <c r="G37" s="127">
        <f t="shared" si="8"/>
        <v>77.25636045205863</v>
      </c>
      <c r="H37" s="63">
        <f>'L4'!$H$10</f>
        <v>1674.41</v>
      </c>
      <c r="I37" s="63">
        <f>GEW!$E$12+($F37-GEW!$E$12)*SUM(Fasering!$D$5)</f>
        <v>1786.2247433333332</v>
      </c>
      <c r="J37" s="63">
        <f>GEW!$E$12+($F37-GEW!$E$12)*SUM(Fasering!$D$5:$D$6)</f>
        <v>2130.1892081760802</v>
      </c>
      <c r="K37" s="63">
        <f>GEW!$E$12+($F37-GEW!$E$12)*SUM(Fasering!$D$5:$D$7)</f>
        <v>2327.5428682166912</v>
      </c>
      <c r="L37" s="63">
        <f>GEW!$E$12+($F37-GEW!$E$12)*SUM(Fasering!$D$5:$D$8)</f>
        <v>2524.8965282573017</v>
      </c>
      <c r="M37" s="63">
        <f>GEW!$E$12+($F37-GEW!$E$12)*SUM(Fasering!$D$5:$D$9)</f>
        <v>2722.2501882979122</v>
      </c>
      <c r="N37" s="63">
        <f>GEW!$E$12+($F37-GEW!$E$12)*SUM(Fasering!$D$5:$D$10)</f>
        <v>2919.1601949593892</v>
      </c>
      <c r="O37" s="76">
        <f>GEW!$E$12+($F37-GEW!$E$12)*SUM(Fasering!$D$5:$D$11)</f>
        <v>3116.5138549999997</v>
      </c>
      <c r="P37" s="125">
        <f t="shared" si="3"/>
        <v>0</v>
      </c>
      <c r="Q37" s="127">
        <f t="shared" si="4"/>
        <v>0</v>
      </c>
      <c r="R37" s="45">
        <f>$P37*SUM(Fasering!$D$5)</f>
        <v>0</v>
      </c>
      <c r="S37" s="45">
        <f>$P37*SUM(Fasering!$D$5:$D$6)</f>
        <v>0</v>
      </c>
      <c r="T37" s="45">
        <f>$P37*SUM(Fasering!$D$5:$D$7)</f>
        <v>0</v>
      </c>
      <c r="U37" s="45">
        <f>$P37*SUM(Fasering!$D$5:$D$8)</f>
        <v>0</v>
      </c>
      <c r="V37" s="45">
        <f>$P37*SUM(Fasering!$D$5:$D$9)</f>
        <v>0</v>
      </c>
      <c r="W37" s="45">
        <f>$P37*SUM(Fasering!$D$5:$D$10)</f>
        <v>0</v>
      </c>
      <c r="X37" s="75">
        <f>$P37*SUM(Fasering!$D$5:$D$11)</f>
        <v>0</v>
      </c>
      <c r="Y37" s="125">
        <f t="shared" si="5"/>
        <v>0</v>
      </c>
      <c r="Z37" s="127">
        <f t="shared" si="6"/>
        <v>0</v>
      </c>
      <c r="AA37" s="74">
        <f>$Y37*SUM(Fasering!$D$5)</f>
        <v>0</v>
      </c>
      <c r="AB37" s="45">
        <f>$Y37*SUM(Fasering!$D$5:$D$6)</f>
        <v>0</v>
      </c>
      <c r="AC37" s="45">
        <f>$Y37*SUM(Fasering!$D$5:$D$7)</f>
        <v>0</v>
      </c>
      <c r="AD37" s="45">
        <f>$Y37*SUM(Fasering!$D$5:$D$8)</f>
        <v>0</v>
      </c>
      <c r="AE37" s="45">
        <f>$Y37*SUM(Fasering!$D$5:$D$9)</f>
        <v>0</v>
      </c>
      <c r="AF37" s="45">
        <f>$Y37*SUM(Fasering!$D$5:$D$10)</f>
        <v>0</v>
      </c>
      <c r="AG37" s="75">
        <f>$Y37*SUM(Fasering!$D$5:$D$11)</f>
        <v>0</v>
      </c>
      <c r="AH37" s="5">
        <f>($AK$3+(I37+R37)*12*7.57%)*SUM(Fasering!$D$5)</f>
        <v>0</v>
      </c>
      <c r="AI37" s="9">
        <f>($AK$3+(J37+S37)*12*7.57%)*SUM(Fasering!$D$5:$D$6)</f>
        <v>533.72041958189072</v>
      </c>
      <c r="AJ37" s="9">
        <f>($AK$3+(K37+T37)*12*7.57%)*SUM(Fasering!$D$5:$D$7)</f>
        <v>912.89938776878887</v>
      </c>
      <c r="AK37" s="9">
        <f>($AK$3+(L37+U37)*12*7.57%)*SUM(Fasering!$D$5:$D$8)</f>
        <v>1345.2709848840846</v>
      </c>
      <c r="AL37" s="9">
        <f>($AK$3+(M37+V37)*12*7.57%)*SUM(Fasering!$D$5:$D$9)</f>
        <v>1830.8352109277785</v>
      </c>
      <c r="AM37" s="9">
        <f>($AK$3+(N37+W37)*12*7.57%)*SUM(Fasering!$D$5:$D$10)</f>
        <v>2368.3212796451035</v>
      </c>
      <c r="AN37" s="86">
        <f>($AK$3+(O37+X37)*12*7.57%)*SUM(Fasering!$D$5:$D$11)</f>
        <v>2960.1511858819999</v>
      </c>
      <c r="AO37" s="5">
        <f>($AK$3+(I37+AA37)*12*7.57%)*SUM(Fasering!$D$5)</f>
        <v>0</v>
      </c>
      <c r="AP37" s="9">
        <f>($AK$3+(J37+AB37)*12*7.57%)*SUM(Fasering!$D$5:$D$6)</f>
        <v>533.72041958189072</v>
      </c>
      <c r="AQ37" s="9">
        <f>($AK$3+(K37+AC37)*12*7.57%)*SUM(Fasering!$D$5:$D$7)</f>
        <v>912.89938776878887</v>
      </c>
      <c r="AR37" s="9">
        <f>($AK$3+(L37+AD37)*12*7.57%)*SUM(Fasering!$D$5:$D$8)</f>
        <v>1345.2709848840846</v>
      </c>
      <c r="AS37" s="9">
        <f>($AK$3+(M37+AE37)*12*7.57%)*SUM(Fasering!$D$5:$D$9)</f>
        <v>1830.8352109277785</v>
      </c>
      <c r="AT37" s="9">
        <f>($AK$3+(N37+AF37)*12*7.57%)*SUM(Fasering!$D$5:$D$10)</f>
        <v>2368.3212796451035</v>
      </c>
      <c r="AU37" s="86">
        <f>($AK$3+(O37+AG37)*12*7.57%)*SUM(Fasering!$D$5:$D$11)</f>
        <v>2960.1511858819999</v>
      </c>
    </row>
    <row r="38" spans="1:47" x14ac:dyDescent="0.3">
      <c r="A38" s="35"/>
      <c r="B38" s="128"/>
      <c r="C38" s="129"/>
      <c r="D38" s="128"/>
      <c r="E38" s="129"/>
      <c r="F38" s="128"/>
      <c r="G38" s="129"/>
      <c r="H38" s="46"/>
      <c r="I38" s="46"/>
      <c r="J38" s="46"/>
      <c r="K38" s="46"/>
      <c r="L38" s="46"/>
      <c r="M38" s="46"/>
      <c r="N38" s="46"/>
      <c r="O38" s="73"/>
      <c r="P38" s="128"/>
      <c r="Q38" s="129"/>
      <c r="R38" s="46"/>
      <c r="S38" s="46"/>
      <c r="T38" s="46"/>
      <c r="U38" s="46"/>
      <c r="V38" s="46"/>
      <c r="W38" s="46"/>
      <c r="X38" s="73"/>
      <c r="Y38" s="128"/>
      <c r="Z38" s="129"/>
      <c r="AA38" s="46"/>
      <c r="AB38" s="46"/>
      <c r="AC38" s="46"/>
      <c r="AD38" s="46"/>
      <c r="AE38" s="46"/>
      <c r="AF38" s="46"/>
      <c r="AG38" s="73"/>
      <c r="AH38" s="87"/>
      <c r="AI38" s="88"/>
      <c r="AJ38" s="88"/>
      <c r="AK38" s="88"/>
      <c r="AL38" s="88"/>
      <c r="AM38" s="88"/>
      <c r="AN38" s="89"/>
      <c r="AO38" s="87"/>
      <c r="AP38" s="88"/>
      <c r="AQ38" s="88"/>
      <c r="AR38" s="88"/>
      <c r="AS38" s="88"/>
      <c r="AT38" s="88"/>
      <c r="AU38" s="89"/>
    </row>
  </sheetData>
  <mergeCells count="166">
    <mergeCell ref="AH6:AN6"/>
    <mergeCell ref="AO6:AU6"/>
    <mergeCell ref="B8:C8"/>
    <mergeCell ref="D8:E8"/>
    <mergeCell ref="F8:G8"/>
    <mergeCell ref="P8:Q8"/>
    <mergeCell ref="Y8:Z8"/>
    <mergeCell ref="B9:C9"/>
    <mergeCell ref="D9:E9"/>
    <mergeCell ref="AA6:AG6"/>
    <mergeCell ref="B7:C7"/>
    <mergeCell ref="D7:E7"/>
    <mergeCell ref="F7:G7"/>
    <mergeCell ref="P7:Q7"/>
    <mergeCell ref="Y7:Z7"/>
    <mergeCell ref="B6:E6"/>
    <mergeCell ref="F6:G6"/>
    <mergeCell ref="P6:Q6"/>
    <mergeCell ref="R6:X6"/>
    <mergeCell ref="Y6:Z6"/>
    <mergeCell ref="H6:O6"/>
    <mergeCell ref="B10:C10"/>
    <mergeCell ref="D10:E10"/>
    <mergeCell ref="F10:G10"/>
    <mergeCell ref="P10:Q10"/>
    <mergeCell ref="Y10:Z10"/>
    <mergeCell ref="B11:C11"/>
    <mergeCell ref="D11:E11"/>
    <mergeCell ref="F11:G11"/>
    <mergeCell ref="P11:Q11"/>
    <mergeCell ref="Y11:Z11"/>
    <mergeCell ref="B12:C12"/>
    <mergeCell ref="D12:E12"/>
    <mergeCell ref="F12:G12"/>
    <mergeCell ref="P12:Q12"/>
    <mergeCell ref="Y12:Z12"/>
    <mergeCell ref="B13:C13"/>
    <mergeCell ref="D13:E13"/>
    <mergeCell ref="F13:G13"/>
    <mergeCell ref="P13:Q13"/>
    <mergeCell ref="Y13:Z13"/>
    <mergeCell ref="B14:C14"/>
    <mergeCell ref="D14:E14"/>
    <mergeCell ref="F14:G14"/>
    <mergeCell ref="P14:Q14"/>
    <mergeCell ref="Y14:Z14"/>
    <mergeCell ref="B15:C15"/>
    <mergeCell ref="D15:E15"/>
    <mergeCell ref="F15:G15"/>
    <mergeCell ref="P15:Q15"/>
    <mergeCell ref="Y15:Z15"/>
    <mergeCell ref="B16:C16"/>
    <mergeCell ref="D16:E16"/>
    <mergeCell ref="F16:G16"/>
    <mergeCell ref="P16:Q16"/>
    <mergeCell ref="Y16:Z16"/>
    <mergeCell ref="B17:C17"/>
    <mergeCell ref="D17:E17"/>
    <mergeCell ref="F17:G17"/>
    <mergeCell ref="P17:Q17"/>
    <mergeCell ref="Y17:Z17"/>
    <mergeCell ref="B18:C18"/>
    <mergeCell ref="D18:E18"/>
    <mergeCell ref="F18:G18"/>
    <mergeCell ref="P18:Q18"/>
    <mergeCell ref="Y18:Z18"/>
    <mergeCell ref="B19:C19"/>
    <mergeCell ref="D19:E19"/>
    <mergeCell ref="F19:G19"/>
    <mergeCell ref="P19:Q19"/>
    <mergeCell ref="Y19:Z19"/>
    <mergeCell ref="B20:C20"/>
    <mergeCell ref="D20:E20"/>
    <mergeCell ref="F20:G20"/>
    <mergeCell ref="P20:Q20"/>
    <mergeCell ref="Y20:Z20"/>
    <mergeCell ref="B21:C21"/>
    <mergeCell ref="D21:E21"/>
    <mergeCell ref="F21:G21"/>
    <mergeCell ref="P21:Q21"/>
    <mergeCell ref="Y21:Z21"/>
    <mergeCell ref="B22:C22"/>
    <mergeCell ref="D22:E22"/>
    <mergeCell ref="F22:G22"/>
    <mergeCell ref="P22:Q22"/>
    <mergeCell ref="Y22:Z22"/>
    <mergeCell ref="B23:C23"/>
    <mergeCell ref="D23:E23"/>
    <mergeCell ref="F23:G23"/>
    <mergeCell ref="P23:Q23"/>
    <mergeCell ref="Y23:Z23"/>
    <mergeCell ref="B24:C24"/>
    <mergeCell ref="D24:E24"/>
    <mergeCell ref="F24:G24"/>
    <mergeCell ref="P24:Q24"/>
    <mergeCell ref="Y24:Z24"/>
    <mergeCell ref="B25:C25"/>
    <mergeCell ref="D25:E25"/>
    <mergeCell ref="F25:G25"/>
    <mergeCell ref="P25:Q25"/>
    <mergeCell ref="Y25:Z25"/>
    <mergeCell ref="B26:C26"/>
    <mergeCell ref="D26:E26"/>
    <mergeCell ref="F26:G26"/>
    <mergeCell ref="P26:Q26"/>
    <mergeCell ref="Y26:Z26"/>
    <mergeCell ref="B27:C27"/>
    <mergeCell ref="D27:E27"/>
    <mergeCell ref="F27:G27"/>
    <mergeCell ref="P27:Q27"/>
    <mergeCell ref="Y27:Z27"/>
    <mergeCell ref="B28:C28"/>
    <mergeCell ref="D28:E28"/>
    <mergeCell ref="F28:G28"/>
    <mergeCell ref="P28:Q28"/>
    <mergeCell ref="Y28:Z28"/>
    <mergeCell ref="B29:C29"/>
    <mergeCell ref="D29:E29"/>
    <mergeCell ref="F29:G29"/>
    <mergeCell ref="P29:Q29"/>
    <mergeCell ref="Y29:Z29"/>
    <mergeCell ref="B30:C30"/>
    <mergeCell ref="D30:E30"/>
    <mergeCell ref="F30:G30"/>
    <mergeCell ref="P30:Q30"/>
    <mergeCell ref="Y30:Z30"/>
    <mergeCell ref="B31:C31"/>
    <mergeCell ref="D31:E31"/>
    <mergeCell ref="F31:G31"/>
    <mergeCell ref="P31:Q31"/>
    <mergeCell ref="Y31:Z31"/>
    <mergeCell ref="B32:C32"/>
    <mergeCell ref="D32:E32"/>
    <mergeCell ref="F32:G32"/>
    <mergeCell ref="P32:Q32"/>
    <mergeCell ref="Y32:Z32"/>
    <mergeCell ref="B33:C33"/>
    <mergeCell ref="D33:E33"/>
    <mergeCell ref="F33:G33"/>
    <mergeCell ref="P33:Q33"/>
    <mergeCell ref="Y33:Z33"/>
    <mergeCell ref="B34:C34"/>
    <mergeCell ref="D34:E34"/>
    <mergeCell ref="F34:G34"/>
    <mergeCell ref="P34:Q34"/>
    <mergeCell ref="Y34:Z34"/>
    <mergeCell ref="B35:C35"/>
    <mergeCell ref="D35:E35"/>
    <mergeCell ref="F35:G35"/>
    <mergeCell ref="P35:Q35"/>
    <mergeCell ref="Y35:Z35"/>
    <mergeCell ref="B38:C38"/>
    <mergeCell ref="D38:E38"/>
    <mergeCell ref="F38:G38"/>
    <mergeCell ref="P38:Q38"/>
    <mergeCell ref="Y38:Z38"/>
    <mergeCell ref="B36:C36"/>
    <mergeCell ref="D36:E36"/>
    <mergeCell ref="F36:G36"/>
    <mergeCell ref="P36:Q36"/>
    <mergeCell ref="Y36:Z36"/>
    <mergeCell ref="B37:C37"/>
    <mergeCell ref="D37:E37"/>
    <mergeCell ref="F37:G37"/>
    <mergeCell ref="P37:Q37"/>
    <mergeCell ref="Y37:Z3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3" manualBreakCount="3">
    <brk id="15" max="1048575" man="1"/>
    <brk id="24" max="1048575" man="1"/>
    <brk id="3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6"/>
  <sheetViews>
    <sheetView zoomScale="80" zoomScaleNormal="80" workbookViewId="0"/>
  </sheetViews>
  <sheetFormatPr defaultRowHeight="15" x14ac:dyDescent="0.3"/>
  <cols>
    <col min="1" max="1" width="5" style="23" bestFit="1" customWidth="1"/>
    <col min="2" max="3" width="7.75" style="23" customWidth="1"/>
    <col min="4" max="4" width="8.875" style="23" bestFit="1" customWidth="1"/>
    <col min="5" max="7" width="7.75" style="23" customWidth="1"/>
    <col min="8" max="15" width="11.375" style="23" customWidth="1"/>
    <col min="16" max="17" width="7.75" style="23" customWidth="1"/>
    <col min="18" max="24" width="11.375" style="23" customWidth="1"/>
    <col min="25" max="26" width="7.75" style="23" customWidth="1"/>
    <col min="27" max="33" width="11.375" style="23" customWidth="1"/>
    <col min="34" max="43" width="11.25" customWidth="1"/>
    <col min="44" max="45" width="11.25" style="23" customWidth="1"/>
    <col min="46" max="47" width="11.25" customWidth="1"/>
  </cols>
  <sheetData>
    <row r="1" spans="1:47" s="23" customFormat="1" ht="16.5" x14ac:dyDescent="0.3">
      <c r="A1" s="21" t="s">
        <v>65</v>
      </c>
      <c r="B1" s="21"/>
      <c r="C1" s="21" t="s">
        <v>121</v>
      </c>
      <c r="D1" s="21"/>
      <c r="E1" s="22"/>
      <c r="G1" s="21"/>
      <c r="H1" s="21"/>
      <c r="I1" s="21"/>
      <c r="L1" s="104">
        <f>D6</f>
        <v>42917</v>
      </c>
      <c r="O1" s="24" t="s">
        <v>66</v>
      </c>
      <c r="AG1"/>
      <c r="AH1" s="80" t="str">
        <f>'L4'!$AH$2</f>
        <v>Berekening eindejaarspremie 2015:</v>
      </c>
      <c r="AI1"/>
    </row>
    <row r="2" spans="1:47" s="23" customFormat="1" ht="16.5" x14ac:dyDescent="0.3">
      <c r="A2" s="21"/>
      <c r="B2" s="21"/>
      <c r="C2" s="21"/>
      <c r="D2" s="21"/>
      <c r="E2" s="57"/>
      <c r="F2" s="21"/>
      <c r="G2" s="21"/>
      <c r="H2" s="21"/>
      <c r="I2" s="21"/>
      <c r="N2" s="23" t="s">
        <v>21</v>
      </c>
      <c r="O2" s="71">
        <f>'L4'!O3</f>
        <v>1.3194999999999999</v>
      </c>
      <c r="R2" s="24"/>
      <c r="AH2" s="81" t="s">
        <v>94</v>
      </c>
      <c r="AI2"/>
      <c r="AK2" s="82">
        <f>'L4'!$AK$3</f>
        <v>129.11000000000001</v>
      </c>
      <c r="AL2"/>
    </row>
    <row r="3" spans="1:47" x14ac:dyDescent="0.3">
      <c r="AH3" s="81" t="s">
        <v>49</v>
      </c>
      <c r="AJ3" s="23"/>
    </row>
    <row r="4" spans="1:47" x14ac:dyDescent="0.3">
      <c r="A4" s="28"/>
      <c r="B4" s="134" t="s">
        <v>22</v>
      </c>
      <c r="C4" s="149"/>
      <c r="D4" s="149"/>
      <c r="E4" s="135"/>
      <c r="F4" s="134" t="s">
        <v>23</v>
      </c>
      <c r="G4" s="135"/>
      <c r="H4" s="146" t="s">
        <v>38</v>
      </c>
      <c r="I4" s="147"/>
      <c r="J4" s="147"/>
      <c r="K4" s="147"/>
      <c r="L4" s="147"/>
      <c r="M4" s="147"/>
      <c r="N4" s="147"/>
      <c r="O4" s="148"/>
      <c r="P4" s="134" t="s">
        <v>24</v>
      </c>
      <c r="Q4" s="137"/>
      <c r="R4" s="146" t="s">
        <v>39</v>
      </c>
      <c r="S4" s="147"/>
      <c r="T4" s="147"/>
      <c r="U4" s="147"/>
      <c r="V4" s="147"/>
      <c r="W4" s="147"/>
      <c r="X4" s="148"/>
      <c r="Y4" s="134" t="s">
        <v>25</v>
      </c>
      <c r="Z4" s="135"/>
      <c r="AA4" s="146" t="s">
        <v>40</v>
      </c>
      <c r="AB4" s="147"/>
      <c r="AC4" s="147"/>
      <c r="AD4" s="147"/>
      <c r="AE4" s="147"/>
      <c r="AF4" s="147"/>
      <c r="AG4" s="148"/>
      <c r="AH4" s="146" t="s">
        <v>101</v>
      </c>
      <c r="AI4" s="147"/>
      <c r="AJ4" s="147"/>
      <c r="AK4" s="147"/>
      <c r="AL4" s="147"/>
      <c r="AM4" s="147"/>
      <c r="AN4" s="148"/>
      <c r="AO4" s="146" t="s">
        <v>102</v>
      </c>
      <c r="AP4" s="147"/>
      <c r="AQ4" s="147"/>
      <c r="AR4" s="147"/>
      <c r="AS4" s="147"/>
      <c r="AT4" s="147"/>
      <c r="AU4" s="148"/>
    </row>
    <row r="5" spans="1:47" x14ac:dyDescent="0.3">
      <c r="A5" s="32"/>
      <c r="B5" s="150">
        <v>1</v>
      </c>
      <c r="C5" s="151"/>
      <c r="D5" s="150"/>
      <c r="E5" s="151"/>
      <c r="F5" s="150"/>
      <c r="G5" s="151"/>
      <c r="H5" s="43" t="s">
        <v>107</v>
      </c>
      <c r="I5" s="43" t="s">
        <v>108</v>
      </c>
      <c r="J5" s="43" t="s">
        <v>32</v>
      </c>
      <c r="K5" s="43" t="s">
        <v>33</v>
      </c>
      <c r="L5" s="43" t="s">
        <v>34</v>
      </c>
      <c r="M5" s="43" t="s">
        <v>35</v>
      </c>
      <c r="N5" s="43" t="s">
        <v>36</v>
      </c>
      <c r="O5" s="108" t="s">
        <v>37</v>
      </c>
      <c r="P5" s="150"/>
      <c r="Q5" s="151"/>
      <c r="R5" s="43" t="s">
        <v>109</v>
      </c>
      <c r="S5" s="43" t="s">
        <v>32</v>
      </c>
      <c r="T5" s="43" t="s">
        <v>33</v>
      </c>
      <c r="U5" s="43" t="s">
        <v>34</v>
      </c>
      <c r="V5" s="43" t="s">
        <v>35</v>
      </c>
      <c r="W5" s="43" t="s">
        <v>36</v>
      </c>
      <c r="X5" s="108" t="s">
        <v>37</v>
      </c>
      <c r="Y5" s="152" t="s">
        <v>27</v>
      </c>
      <c r="Z5" s="151"/>
      <c r="AA5" s="43" t="s">
        <v>109</v>
      </c>
      <c r="AB5" s="43" t="s">
        <v>32</v>
      </c>
      <c r="AC5" s="43" t="s">
        <v>33</v>
      </c>
      <c r="AD5" s="43" t="s">
        <v>34</v>
      </c>
      <c r="AE5" s="43" t="s">
        <v>35</v>
      </c>
      <c r="AF5" s="43" t="s">
        <v>36</v>
      </c>
      <c r="AG5" s="108" t="s">
        <v>37</v>
      </c>
      <c r="AH5" s="43" t="s">
        <v>109</v>
      </c>
      <c r="AI5" s="43" t="s">
        <v>32</v>
      </c>
      <c r="AJ5" s="43" t="s">
        <v>33</v>
      </c>
      <c r="AK5" s="43" t="s">
        <v>34</v>
      </c>
      <c r="AL5" s="43" t="s">
        <v>35</v>
      </c>
      <c r="AM5" s="43" t="s">
        <v>36</v>
      </c>
      <c r="AN5" s="108" t="s">
        <v>37</v>
      </c>
      <c r="AO5" s="43" t="s">
        <v>109</v>
      </c>
      <c r="AP5" s="43" t="s">
        <v>32</v>
      </c>
      <c r="AQ5" s="43" t="s">
        <v>33</v>
      </c>
      <c r="AR5" s="43" t="s">
        <v>34</v>
      </c>
      <c r="AS5" s="43" t="s">
        <v>35</v>
      </c>
      <c r="AT5" s="43" t="s">
        <v>36</v>
      </c>
      <c r="AU5" s="108" t="s">
        <v>37</v>
      </c>
    </row>
    <row r="6" spans="1:47" x14ac:dyDescent="0.3">
      <c r="A6" s="32"/>
      <c r="B6" s="138" t="s">
        <v>30</v>
      </c>
      <c r="C6" s="139"/>
      <c r="D6" s="144">
        <f>'L4'!$D$8</f>
        <v>42917</v>
      </c>
      <c r="E6" s="143"/>
      <c r="F6" s="144">
        <f>D6</f>
        <v>42917</v>
      </c>
      <c r="G6" s="145"/>
      <c r="H6" s="47"/>
      <c r="I6" s="47" t="s">
        <v>103</v>
      </c>
      <c r="J6" s="47" t="s">
        <v>104</v>
      </c>
      <c r="K6" s="47" t="s">
        <v>105</v>
      </c>
      <c r="L6" s="47" t="s">
        <v>105</v>
      </c>
      <c r="M6" s="47" t="s">
        <v>105</v>
      </c>
      <c r="N6" s="47" t="s">
        <v>106</v>
      </c>
      <c r="O6" s="53" t="s">
        <v>105</v>
      </c>
      <c r="P6" s="142"/>
      <c r="Q6" s="143"/>
      <c r="R6" s="47" t="s">
        <v>103</v>
      </c>
      <c r="S6" s="47" t="s">
        <v>104</v>
      </c>
      <c r="T6" s="47" t="s">
        <v>105</v>
      </c>
      <c r="U6" s="47" t="s">
        <v>105</v>
      </c>
      <c r="V6" s="47" t="s">
        <v>105</v>
      </c>
      <c r="W6" s="47" t="s">
        <v>106</v>
      </c>
      <c r="X6" s="53" t="s">
        <v>105</v>
      </c>
      <c r="Y6" s="142"/>
      <c r="Z6" s="143"/>
      <c r="AA6" s="47" t="s">
        <v>103</v>
      </c>
      <c r="AB6" s="47" t="s">
        <v>104</v>
      </c>
      <c r="AC6" s="47" t="s">
        <v>105</v>
      </c>
      <c r="AD6" s="47" t="s">
        <v>105</v>
      </c>
      <c r="AE6" s="47" t="s">
        <v>105</v>
      </c>
      <c r="AF6" s="47" t="s">
        <v>106</v>
      </c>
      <c r="AG6" s="53" t="s">
        <v>105</v>
      </c>
      <c r="AH6" s="47" t="s">
        <v>103</v>
      </c>
      <c r="AI6" s="47" t="s">
        <v>104</v>
      </c>
      <c r="AJ6" s="47" t="s">
        <v>105</v>
      </c>
      <c r="AK6" s="47" t="s">
        <v>105</v>
      </c>
      <c r="AL6" s="47" t="s">
        <v>105</v>
      </c>
      <c r="AM6" s="47" t="s">
        <v>106</v>
      </c>
      <c r="AN6" s="53" t="s">
        <v>105</v>
      </c>
      <c r="AO6" s="47" t="s">
        <v>103</v>
      </c>
      <c r="AP6" s="47" t="s">
        <v>104</v>
      </c>
      <c r="AQ6" s="47" t="s">
        <v>105</v>
      </c>
      <c r="AR6" s="47" t="s">
        <v>105</v>
      </c>
      <c r="AS6" s="47" t="s">
        <v>105</v>
      </c>
      <c r="AT6" s="47" t="s">
        <v>106</v>
      </c>
      <c r="AU6" s="53" t="s">
        <v>105</v>
      </c>
    </row>
    <row r="7" spans="1:47" x14ac:dyDescent="0.3">
      <c r="A7" s="32"/>
      <c r="B7" s="134"/>
      <c r="C7" s="135"/>
      <c r="D7" s="136"/>
      <c r="E7" s="137"/>
      <c r="F7" s="61"/>
      <c r="G7" s="62"/>
      <c r="H7" s="65"/>
      <c r="I7" s="65"/>
      <c r="J7" s="65"/>
      <c r="K7" s="65"/>
      <c r="L7" s="65"/>
      <c r="M7" s="65"/>
      <c r="N7" s="65"/>
      <c r="O7" s="62"/>
      <c r="P7" s="61"/>
      <c r="Q7" s="62"/>
      <c r="R7" s="44"/>
      <c r="S7" s="44"/>
      <c r="T7" s="44"/>
      <c r="U7" s="44"/>
      <c r="V7" s="44"/>
      <c r="W7" s="44"/>
      <c r="X7" s="78"/>
      <c r="Y7" s="61"/>
      <c r="Z7" s="62"/>
      <c r="AA7" s="77"/>
      <c r="AB7" s="44"/>
      <c r="AC7" s="44"/>
      <c r="AD7" s="44"/>
      <c r="AE7" s="44"/>
      <c r="AF7" s="44"/>
      <c r="AG7" s="78"/>
      <c r="AH7" s="83"/>
      <c r="AI7" s="84"/>
      <c r="AJ7" s="84"/>
      <c r="AK7" s="84"/>
      <c r="AL7" s="84"/>
      <c r="AM7" s="84"/>
      <c r="AN7" s="85"/>
      <c r="AO7" s="83"/>
      <c r="AP7" s="84"/>
      <c r="AQ7" s="84"/>
      <c r="AR7" s="84"/>
      <c r="AS7" s="84"/>
      <c r="AT7" s="84"/>
      <c r="AU7" s="85"/>
    </row>
    <row r="8" spans="1:47" x14ac:dyDescent="0.3">
      <c r="A8" s="32">
        <v>0</v>
      </c>
      <c r="B8" s="125">
        <v>18761.3</v>
      </c>
      <c r="C8" s="126"/>
      <c r="D8" s="125">
        <f t="shared" ref="D8:D35" si="0">B8*$O$2</f>
        <v>24755.535349999998</v>
      </c>
      <c r="E8" s="127">
        <f t="shared" ref="E8:E35" si="1">D8/40.3399</f>
        <v>613.67369155600284</v>
      </c>
      <c r="F8" s="130">
        <f t="shared" ref="F8:F35" si="2">B8/12*$O$2</f>
        <v>2062.9612791666664</v>
      </c>
      <c r="G8" s="131"/>
      <c r="H8" s="63">
        <f>'L4'!$H$10</f>
        <v>1674.41</v>
      </c>
      <c r="I8" s="63">
        <f>GEW!$E$12+($F8-GEW!$E$12)*SUM(Fasering!$D$5)</f>
        <v>1786.2247433333332</v>
      </c>
      <c r="J8" s="63">
        <f>GEW!$E$12+($F8-GEW!$E$12)*SUM(Fasering!$D$5:$D$6)</f>
        <v>1857.7787638958946</v>
      </c>
      <c r="K8" s="63">
        <f>GEW!$E$12+($F8-GEW!$E$12)*SUM(Fasering!$D$5:$D$7)</f>
        <v>1898.8337253585521</v>
      </c>
      <c r="L8" s="63">
        <f>GEW!$E$12+($F8-GEW!$E$12)*SUM(Fasering!$D$5:$D$8)</f>
        <v>1939.8886868212096</v>
      </c>
      <c r="M8" s="63">
        <f>GEW!$E$12+($F8-GEW!$E$12)*SUM(Fasering!$D$5:$D$9)</f>
        <v>1980.9436482838671</v>
      </c>
      <c r="N8" s="63">
        <f>GEW!$E$12+($F8-GEW!$E$12)*SUM(Fasering!$D$5:$D$10)</f>
        <v>2021.9063177040089</v>
      </c>
      <c r="O8" s="76">
        <f>GEW!$E$12+($F8-GEW!$E$12)*SUM(Fasering!$D$5:$D$11)</f>
        <v>2062.9612791666664</v>
      </c>
      <c r="P8" s="130">
        <f t="shared" ref="P8:P35" si="3">((B8&lt;19968.2)*913.03+(B8&gt;19968.2)*(B8&lt;20424.71)*(20424.71-B8+456.51)+(B8&gt;20424.71)*(B8&lt;22659.62)*456.51+(B8&gt;22659.62)*(B8&lt;23116.13)*(23116.13-B8))/12*$O$2</f>
        <v>100.39525708333332</v>
      </c>
      <c r="Q8" s="131">
        <f t="shared" ref="Q8:Q35" si="4">P8/40.3399</f>
        <v>2.4887334148903024</v>
      </c>
      <c r="R8" s="45">
        <f>$P8*SUM(Fasering!$D$5)</f>
        <v>0</v>
      </c>
      <c r="S8" s="45">
        <f>$P8*SUM(Fasering!$D$5:$D$6)</f>
        <v>25.958568383796269</v>
      </c>
      <c r="T8" s="45">
        <f>$P8*SUM(Fasering!$D$5:$D$7)</f>
        <v>40.852602516940827</v>
      </c>
      <c r="U8" s="45">
        <f>$P8*SUM(Fasering!$D$5:$D$8)</f>
        <v>55.746636650085385</v>
      </c>
      <c r="V8" s="45">
        <f>$P8*SUM(Fasering!$D$5:$D$9)</f>
        <v>70.64067078322995</v>
      </c>
      <c r="W8" s="45">
        <f>$P8*SUM(Fasering!$D$5:$D$10)</f>
        <v>85.501222950188776</v>
      </c>
      <c r="X8" s="75">
        <f>$P8*SUM(Fasering!$D$5:$D$11)</f>
        <v>100.39525708333332</v>
      </c>
      <c r="Y8" s="130">
        <f t="shared" ref="Y8:Y35" si="5">((B8&lt;19968.2)*456.51+(B8&gt;19968.2)*(B8&lt;20196.46)*(20196.46-B8+228.26)+(B8&gt;20196.46)*(B8&lt;22659.62)*228.26+(B8&gt;22659.62)*(B8&lt;22887.88)*(22887.88-B8))/12*$O$2</f>
        <v>50.197078749999989</v>
      </c>
      <c r="Z8" s="131">
        <f t="shared" ref="Z8:Z35" si="6">Y8/40.3399</f>
        <v>1.2443530784657371</v>
      </c>
      <c r="AA8" s="74">
        <f>$Y8*SUM(Fasering!$D$5)</f>
        <v>0</v>
      </c>
      <c r="AB8" s="45">
        <f>$Y8*SUM(Fasering!$D$5:$D$6)</f>
        <v>12.979142035734679</v>
      </c>
      <c r="AC8" s="45">
        <f>$Y8*SUM(Fasering!$D$5:$D$7)</f>
        <v>20.426077538535051</v>
      </c>
      <c r="AD8" s="45">
        <f>$Y8*SUM(Fasering!$D$5:$D$8)</f>
        <v>27.873013041335419</v>
      </c>
      <c r="AE8" s="45">
        <f>$Y8*SUM(Fasering!$D$5:$D$9)</f>
        <v>35.319948544135791</v>
      </c>
      <c r="AF8" s="45">
        <f>$Y8*SUM(Fasering!$D$5:$D$10)</f>
        <v>42.750143247199624</v>
      </c>
      <c r="AG8" s="75">
        <f>$Y8*SUM(Fasering!$D$5:$D$11)</f>
        <v>50.197078749999989</v>
      </c>
      <c r="AH8" s="5">
        <f>($AK$2+(I8+R8)*12*7.57%)*SUM(Fasering!$D$5)</f>
        <v>0</v>
      </c>
      <c r="AI8" s="9">
        <f>($AK$2+(J8+S8)*12*7.57%)*SUM(Fasering!$D$5:$D$6)</f>
        <v>475.83398576649665</v>
      </c>
      <c r="AJ8" s="9">
        <f>($AK$2+(K8+T8)*12*7.57%)*SUM(Fasering!$D$5:$D$7)</f>
        <v>769.53054586392068</v>
      </c>
      <c r="AK8" s="9">
        <f>($AK$2+(L8+U8)*12*7.57%)*SUM(Fasering!$D$5:$D$8)</f>
        <v>1078.3070095265061</v>
      </c>
      <c r="AL8" s="9">
        <f>($AK$2+(M8+V8)*12*7.57%)*SUM(Fasering!$D$5:$D$9)</f>
        <v>1402.163376754253</v>
      </c>
      <c r="AM8" s="9">
        <f>($AK$2+(N8+W8)*12*7.57%)*SUM(Fasering!$D$5:$D$10)</f>
        <v>1740.3208029743141</v>
      </c>
      <c r="AN8" s="86">
        <f>($AK$2+(O8+X8)*12*7.57%)*SUM(Fasering!$D$5:$D$11)</f>
        <v>2094.3030775295001</v>
      </c>
      <c r="AO8" s="5">
        <f>($AK$2+(I8+AA8)*12*7.57%)*SUM(Fasering!$D$5)</f>
        <v>0</v>
      </c>
      <c r="AP8" s="9">
        <f>($AK$2+(J8+AB8)*12*7.57%)*SUM(Fasering!$D$5:$D$6)</f>
        <v>472.78538773279888</v>
      </c>
      <c r="AQ8" s="9">
        <f>($AK$2+(K8+AC8)*12*7.57%)*SUM(Fasering!$D$5:$D$7)</f>
        <v>761.98000352236659</v>
      </c>
      <c r="AR8" s="9">
        <f>($AK$2+(L8+AD8)*12*7.57%)*SUM(Fasering!$D$5:$D$8)</f>
        <v>1064.2473102722947</v>
      </c>
      <c r="AS8" s="9">
        <f>($AK$2+(M8+AE8)*12*7.57%)*SUM(Fasering!$D$5:$D$9)</f>
        <v>1379.587307982584</v>
      </c>
      <c r="AT8" s="9">
        <f>($AK$2+(N8+AF8)*12*7.57%)*SUM(Fasering!$D$5:$D$10)</f>
        <v>1707.2470602655228</v>
      </c>
      <c r="AU8" s="86">
        <f>($AK$2+(O8+AG8)*12*7.57%)*SUM(Fasering!$D$5:$D$11)</f>
        <v>2048.7030523314997</v>
      </c>
    </row>
    <row r="9" spans="1:47" x14ac:dyDescent="0.3">
      <c r="A9" s="32">
        <f t="shared" ref="A9:A35" si="7">+A8+1</f>
        <v>1</v>
      </c>
      <c r="B9" s="125">
        <v>19380.830000000002</v>
      </c>
      <c r="C9" s="126"/>
      <c r="D9" s="125">
        <f t="shared" si="0"/>
        <v>25573.005185000002</v>
      </c>
      <c r="E9" s="127">
        <f t="shared" si="1"/>
        <v>633.9382394353978</v>
      </c>
      <c r="F9" s="130">
        <f t="shared" si="2"/>
        <v>2131.0837654166667</v>
      </c>
      <c r="G9" s="131">
        <f t="shared" ref="G9:G35" si="8">F9/40.3399</f>
        <v>52.828186619616474</v>
      </c>
      <c r="H9" s="63">
        <f>'L4'!$H$10</f>
        <v>1674.41</v>
      </c>
      <c r="I9" s="63">
        <f>GEW!$E$12+($F9-GEW!$E$12)*SUM(Fasering!$D$5)</f>
        <v>1786.2247433333332</v>
      </c>
      <c r="J9" s="63">
        <f>GEW!$E$12+($F9-GEW!$E$12)*SUM(Fasering!$D$5:$D$6)</f>
        <v>1875.3927654849042</v>
      </c>
      <c r="K9" s="63">
        <f>GEW!$E$12+($F9-GEW!$E$12)*SUM(Fasering!$D$5:$D$7)</f>
        <v>1926.5539676696706</v>
      </c>
      <c r="L9" s="63">
        <f>GEW!$E$12+($F9-GEW!$E$12)*SUM(Fasering!$D$5:$D$8)</f>
        <v>1977.7151698544369</v>
      </c>
      <c r="M9" s="63">
        <f>GEW!$E$12+($F9-GEW!$E$12)*SUM(Fasering!$D$5:$D$9)</f>
        <v>2028.8763720392035</v>
      </c>
      <c r="N9" s="63">
        <f>GEW!$E$12+($F9-GEW!$E$12)*SUM(Fasering!$D$5:$D$10)</f>
        <v>2079.9225632319003</v>
      </c>
      <c r="O9" s="76">
        <f>GEW!$E$12+($F9-GEW!$E$12)*SUM(Fasering!$D$5:$D$11)</f>
        <v>2131.0837654166667</v>
      </c>
      <c r="P9" s="130">
        <f t="shared" si="3"/>
        <v>100.39525708333332</v>
      </c>
      <c r="Q9" s="131">
        <f t="shared" si="4"/>
        <v>2.4887334148903024</v>
      </c>
      <c r="R9" s="45">
        <f>$P9*SUM(Fasering!$D$5)</f>
        <v>0</v>
      </c>
      <c r="S9" s="45">
        <f>$P9*SUM(Fasering!$D$5:$D$6)</f>
        <v>25.958568383796269</v>
      </c>
      <c r="T9" s="45">
        <f>$P9*SUM(Fasering!$D$5:$D$7)</f>
        <v>40.852602516940827</v>
      </c>
      <c r="U9" s="45">
        <f>$P9*SUM(Fasering!$D$5:$D$8)</f>
        <v>55.746636650085385</v>
      </c>
      <c r="V9" s="45">
        <f>$P9*SUM(Fasering!$D$5:$D$9)</f>
        <v>70.64067078322995</v>
      </c>
      <c r="W9" s="45">
        <f>$P9*SUM(Fasering!$D$5:$D$10)</f>
        <v>85.501222950188776</v>
      </c>
      <c r="X9" s="75">
        <f>$P9*SUM(Fasering!$D$5:$D$11)</f>
        <v>100.39525708333332</v>
      </c>
      <c r="Y9" s="130">
        <f t="shared" si="5"/>
        <v>50.197078749999989</v>
      </c>
      <c r="Z9" s="131">
        <f t="shared" si="6"/>
        <v>1.2443530784657371</v>
      </c>
      <c r="AA9" s="74">
        <f>$Y9*SUM(Fasering!$D$5)</f>
        <v>0</v>
      </c>
      <c r="AB9" s="45">
        <f>$Y9*SUM(Fasering!$D$5:$D$6)</f>
        <v>12.979142035734679</v>
      </c>
      <c r="AC9" s="45">
        <f>$Y9*SUM(Fasering!$D$5:$D$7)</f>
        <v>20.426077538535051</v>
      </c>
      <c r="AD9" s="45">
        <f>$Y9*SUM(Fasering!$D$5:$D$8)</f>
        <v>27.873013041335419</v>
      </c>
      <c r="AE9" s="45">
        <f>$Y9*SUM(Fasering!$D$5:$D$9)</f>
        <v>35.319948544135791</v>
      </c>
      <c r="AF9" s="45">
        <f>$Y9*SUM(Fasering!$D$5:$D$10)</f>
        <v>42.750143247199624</v>
      </c>
      <c r="AG9" s="75">
        <f>$Y9*SUM(Fasering!$D$5:$D$11)</f>
        <v>50.197078749999989</v>
      </c>
      <c r="AH9" s="5">
        <f>($AK$2+(I9+R9)*12*7.57%)*SUM(Fasering!$D$5)</f>
        <v>0</v>
      </c>
      <c r="AI9" s="9">
        <f>($AK$2+(J9+S9)*12*7.57%)*SUM(Fasering!$D$5:$D$6)</f>
        <v>479.97114939529001</v>
      </c>
      <c r="AJ9" s="9">
        <f>($AK$2+(K9+T9)*12*7.57%)*SUM(Fasering!$D$5:$D$7)</f>
        <v>779.77716703465376</v>
      </c>
      <c r="AK9" s="9">
        <f>($AK$2+(L9+U9)*12*7.57%)*SUM(Fasering!$D$5:$D$8)</f>
        <v>1097.3870180233114</v>
      </c>
      <c r="AL9" s="9">
        <f>($AK$2+(M9+V9)*12*7.57%)*SUM(Fasering!$D$5:$D$9)</f>
        <v>1432.8007023612627</v>
      </c>
      <c r="AM9" s="9">
        <f>($AK$2+(N9+W9)*12*7.57%)*SUM(Fasering!$D$5:$D$10)</f>
        <v>1785.2042162319531</v>
      </c>
      <c r="AN9" s="86">
        <f>($AK$2+(O9+X9)*12*7.57%)*SUM(Fasering!$D$5:$D$11)</f>
        <v>2156.1855440390004</v>
      </c>
      <c r="AO9" s="5">
        <f>($AK$2+(I9+AA9)*12*7.57%)*SUM(Fasering!$D$5)</f>
        <v>0</v>
      </c>
      <c r="AP9" s="9">
        <f>($AK$2+(J9+AB9)*12*7.57%)*SUM(Fasering!$D$5:$D$6)</f>
        <v>476.92255136159224</v>
      </c>
      <c r="AQ9" s="9">
        <f>($AK$2+(K9+AC9)*12*7.57%)*SUM(Fasering!$D$5:$D$7)</f>
        <v>772.22662469309955</v>
      </c>
      <c r="AR9" s="9">
        <f>($AK$2+(L9+AD9)*12*7.57%)*SUM(Fasering!$D$5:$D$8)</f>
        <v>1083.3273187691</v>
      </c>
      <c r="AS9" s="9">
        <f>($AK$2+(M9+AE9)*12*7.57%)*SUM(Fasering!$D$5:$D$9)</f>
        <v>1410.2246335895939</v>
      </c>
      <c r="AT9" s="9">
        <f>($AK$2+(N9+AF9)*12*7.57%)*SUM(Fasering!$D$5:$D$10)</f>
        <v>1752.1304735231618</v>
      </c>
      <c r="AU9" s="86">
        <f>($AK$2+(O9+AG9)*12*7.57%)*SUM(Fasering!$D$5:$D$11)</f>
        <v>2110.5855188410001</v>
      </c>
    </row>
    <row r="10" spans="1:47" x14ac:dyDescent="0.3">
      <c r="A10" s="32">
        <f t="shared" si="7"/>
        <v>2</v>
      </c>
      <c r="B10" s="125">
        <v>20139.45</v>
      </c>
      <c r="C10" s="126"/>
      <c r="D10" s="125">
        <f t="shared" si="0"/>
        <v>26574.004274999999</v>
      </c>
      <c r="E10" s="127">
        <f t="shared" si="1"/>
        <v>658.75235870688823</v>
      </c>
      <c r="F10" s="130">
        <f t="shared" si="2"/>
        <v>2214.5003562500001</v>
      </c>
      <c r="G10" s="131">
        <f t="shared" si="8"/>
        <v>54.896029892240684</v>
      </c>
      <c r="H10" s="63">
        <f>'L4'!$H$10</f>
        <v>1674.41</v>
      </c>
      <c r="I10" s="63">
        <f>GEW!$E$12+($F10-GEW!$E$12)*SUM(Fasering!$D$5)</f>
        <v>1786.2247433333332</v>
      </c>
      <c r="J10" s="63">
        <f>GEW!$E$12+($F10-GEW!$E$12)*SUM(Fasering!$D$5:$D$6)</f>
        <v>1896.9612672288945</v>
      </c>
      <c r="K10" s="63">
        <f>GEW!$E$12+($F10-GEW!$E$12)*SUM(Fasering!$D$5:$D$7)</f>
        <v>1960.4976511427237</v>
      </c>
      <c r="L10" s="63">
        <f>GEW!$E$12+($F10-GEW!$E$12)*SUM(Fasering!$D$5:$D$8)</f>
        <v>2024.0340350565527</v>
      </c>
      <c r="M10" s="63">
        <f>GEW!$E$12+($F10-GEW!$E$12)*SUM(Fasering!$D$5:$D$9)</f>
        <v>2087.570418970382</v>
      </c>
      <c r="N10" s="63">
        <f>GEW!$E$12+($F10-GEW!$E$12)*SUM(Fasering!$D$5:$D$10)</f>
        <v>2150.9639723361711</v>
      </c>
      <c r="O10" s="76">
        <f>GEW!$E$12+($F10-GEW!$E$12)*SUM(Fasering!$D$5:$D$11)</f>
        <v>2214.5003562500001</v>
      </c>
      <c r="P10" s="130">
        <f t="shared" si="3"/>
        <v>81.563792916666486</v>
      </c>
      <c r="Q10" s="131">
        <f t="shared" si="4"/>
        <v>2.0219136119987033</v>
      </c>
      <c r="R10" s="45">
        <f>$P10*SUM(Fasering!$D$5)</f>
        <v>0</v>
      </c>
      <c r="S10" s="45">
        <f>$P10*SUM(Fasering!$D$5:$D$6)</f>
        <v>21.089435473148221</v>
      </c>
      <c r="T10" s="45">
        <f>$P10*SUM(Fasering!$D$5:$D$7)</f>
        <v>33.18974729087887</v>
      </c>
      <c r="U10" s="45">
        <f>$P10*SUM(Fasering!$D$5:$D$8)</f>
        <v>45.290059108609519</v>
      </c>
      <c r="V10" s="45">
        <f>$P10*SUM(Fasering!$D$5:$D$9)</f>
        <v>57.390370926340168</v>
      </c>
      <c r="W10" s="45">
        <f>$P10*SUM(Fasering!$D$5:$D$10)</f>
        <v>69.463481098935844</v>
      </c>
      <c r="X10" s="75">
        <f>$P10*SUM(Fasering!$D$5:$D$11)</f>
        <v>81.563792916666486</v>
      </c>
      <c r="Y10" s="130">
        <f t="shared" si="5"/>
        <v>31.367813749999822</v>
      </c>
      <c r="Z10" s="131">
        <f t="shared" si="6"/>
        <v>0.77758779149179402</v>
      </c>
      <c r="AA10" s="74">
        <f>$Y10*SUM(Fasering!$D$5)</f>
        <v>0</v>
      </c>
      <c r="AB10" s="45">
        <f>$Y10*SUM(Fasering!$D$5:$D$6)</f>
        <v>8.1105777497404485</v>
      </c>
      <c r="AC10" s="45">
        <f>$Y10*SUM(Fasering!$D$5:$D$7)</f>
        <v>12.764117192214545</v>
      </c>
      <c r="AD10" s="45">
        <f>$Y10*SUM(Fasering!$D$5:$D$8)</f>
        <v>17.41765663468864</v>
      </c>
      <c r="AE10" s="45">
        <f>$Y10*SUM(Fasering!$D$5:$D$9)</f>
        <v>22.071196077162739</v>
      </c>
      <c r="AF10" s="45">
        <f>$Y10*SUM(Fasering!$D$5:$D$10)</f>
        <v>26.714274307525731</v>
      </c>
      <c r="AG10" s="75">
        <f>$Y10*SUM(Fasering!$D$5:$D$11)</f>
        <v>31.367813749999822</v>
      </c>
      <c r="AH10" s="5">
        <f>($AK$2+(I10+R10)*12*7.57%)*SUM(Fasering!$D$5)</f>
        <v>0</v>
      </c>
      <c r="AI10" s="9">
        <f>($AK$2+(J10+S10)*12*7.57%)*SUM(Fasering!$D$5:$D$6)</f>
        <v>483.89348476082199</v>
      </c>
      <c r="AJ10" s="9">
        <f>($AK$2+(K10+T10)*12*7.57%)*SUM(Fasering!$D$5:$D$7)</f>
        <v>789.4917174371227</v>
      </c>
      <c r="AK10" s="9">
        <f>($AK$2+(L10+U10)*12*7.57%)*SUM(Fasering!$D$5:$D$8)</f>
        <v>1115.4762692148331</v>
      </c>
      <c r="AL10" s="9">
        <f>($AK$2+(M10+V10)*12*7.57%)*SUM(Fasering!$D$5:$D$9)</f>
        <v>1461.8471400939525</v>
      </c>
      <c r="AM10" s="9">
        <f>($AK$2+(N10+W10)*12*7.57%)*SUM(Fasering!$D$5:$D$10)</f>
        <v>1827.7569927092939</v>
      </c>
      <c r="AN10" s="86">
        <f>($AK$2+(O10+X10)*12*7.57%)*SUM(Fasering!$D$5:$D$11)</f>
        <v>2214.8546731030001</v>
      </c>
      <c r="AO10" s="5">
        <f>($AK$2+(I10+AA10)*12*7.57%)*SUM(Fasering!$D$5)</f>
        <v>0</v>
      </c>
      <c r="AP10" s="9">
        <f>($AK$2+(J10+AB10)*12*7.57%)*SUM(Fasering!$D$5:$D$6)</f>
        <v>480.84502028526134</v>
      </c>
      <c r="AQ10" s="9">
        <f>($AK$2+(K10+AC10)*12*7.57%)*SUM(Fasering!$D$5:$D$7)</f>
        <v>781.9415058824934</v>
      </c>
      <c r="AR10" s="9">
        <f>($AK$2+(L10+AD10)*12*7.57%)*SUM(Fasering!$D$5:$D$8)</f>
        <v>1101.4171859116973</v>
      </c>
      <c r="AS10" s="9">
        <f>($AK$2+(M10+AE10)*12*7.57%)*SUM(Fasering!$D$5:$D$9)</f>
        <v>1439.2720603728737</v>
      </c>
      <c r="AT10" s="9">
        <f>($AK$2+(N10+AF10)*12*7.57%)*SUM(Fasering!$D$5:$D$10)</f>
        <v>1794.6846989509409</v>
      </c>
      <c r="AU10" s="86">
        <f>($AK$2+(O10+AG10)*12*7.57%)*SUM(Fasering!$D$5:$D$11)</f>
        <v>2169.2566456279997</v>
      </c>
    </row>
    <row r="11" spans="1:47" x14ac:dyDescent="0.3">
      <c r="A11" s="32">
        <f t="shared" si="7"/>
        <v>3</v>
      </c>
      <c r="B11" s="125">
        <v>20898.05</v>
      </c>
      <c r="C11" s="126"/>
      <c r="D11" s="125">
        <f t="shared" si="0"/>
        <v>27574.976974999998</v>
      </c>
      <c r="E11" s="127">
        <f t="shared" si="1"/>
        <v>683.56582378736675</v>
      </c>
      <c r="F11" s="130">
        <f t="shared" si="2"/>
        <v>2297.9147479166663</v>
      </c>
      <c r="G11" s="131">
        <f t="shared" si="8"/>
        <v>56.963818648947232</v>
      </c>
      <c r="H11" s="63">
        <f>'L4'!$H$10</f>
        <v>1674.41</v>
      </c>
      <c r="I11" s="63">
        <f>GEW!$E$12+($F11-GEW!$E$12)*SUM(Fasering!$D$5)</f>
        <v>1786.2247433333332</v>
      </c>
      <c r="J11" s="63">
        <f>GEW!$E$12+($F11-GEW!$E$12)*SUM(Fasering!$D$5:$D$6)</f>
        <v>1918.5292003482309</v>
      </c>
      <c r="K11" s="63">
        <f>GEW!$E$12+($F11-GEW!$E$12)*SUM(Fasering!$D$5:$D$7)</f>
        <v>1994.4404397360352</v>
      </c>
      <c r="L11" s="63">
        <f>GEW!$E$12+($F11-GEW!$E$12)*SUM(Fasering!$D$5:$D$8)</f>
        <v>2070.3516791238394</v>
      </c>
      <c r="M11" s="63">
        <f>GEW!$E$12+($F11-GEW!$E$12)*SUM(Fasering!$D$5:$D$9)</f>
        <v>2146.2629185116434</v>
      </c>
      <c r="N11" s="63">
        <f>GEW!$E$12+($F11-GEW!$E$12)*SUM(Fasering!$D$5:$D$10)</f>
        <v>2222.0035085288623</v>
      </c>
      <c r="O11" s="76">
        <f>GEW!$E$12+($F11-GEW!$E$12)*SUM(Fasering!$D$5:$D$11)</f>
        <v>2297.9147479166663</v>
      </c>
      <c r="P11" s="130">
        <f t="shared" si="3"/>
        <v>50.197078749999989</v>
      </c>
      <c r="Q11" s="131">
        <f t="shared" si="4"/>
        <v>1.2443530784657371</v>
      </c>
      <c r="R11" s="45">
        <f>$P11*SUM(Fasering!$D$5)</f>
        <v>0</v>
      </c>
      <c r="S11" s="45">
        <f>$P11*SUM(Fasering!$D$5:$D$6)</f>
        <v>12.979142035734679</v>
      </c>
      <c r="T11" s="45">
        <f>$P11*SUM(Fasering!$D$5:$D$7)</f>
        <v>20.426077538535051</v>
      </c>
      <c r="U11" s="45">
        <f>$P11*SUM(Fasering!$D$5:$D$8)</f>
        <v>27.873013041335419</v>
      </c>
      <c r="V11" s="45">
        <f>$P11*SUM(Fasering!$D$5:$D$9)</f>
        <v>35.319948544135791</v>
      </c>
      <c r="W11" s="45">
        <f>$P11*SUM(Fasering!$D$5:$D$10)</f>
        <v>42.750143247199624</v>
      </c>
      <c r="X11" s="75">
        <f>$P11*SUM(Fasering!$D$5:$D$11)</f>
        <v>50.197078749999989</v>
      </c>
      <c r="Y11" s="130">
        <f t="shared" si="5"/>
        <v>25.099089166666662</v>
      </c>
      <c r="Z11" s="131">
        <f t="shared" si="6"/>
        <v>0.62219016821228268</v>
      </c>
      <c r="AA11" s="74">
        <f>$Y11*SUM(Fasering!$D$5)</f>
        <v>0</v>
      </c>
      <c r="AB11" s="45">
        <f>$Y11*SUM(Fasering!$D$5:$D$6)</f>
        <v>6.4897131740307943</v>
      </c>
      <c r="AC11" s="45">
        <f>$Y11*SUM(Fasering!$D$5:$D$7)</f>
        <v>10.213262489202888</v>
      </c>
      <c r="AD11" s="45">
        <f>$Y11*SUM(Fasering!$D$5:$D$8)</f>
        <v>13.936811804374981</v>
      </c>
      <c r="AE11" s="45">
        <f>$Y11*SUM(Fasering!$D$5:$D$9)</f>
        <v>17.660361119547076</v>
      </c>
      <c r="AF11" s="45">
        <f>$Y11*SUM(Fasering!$D$5:$D$10)</f>
        <v>21.375539851494572</v>
      </c>
      <c r="AG11" s="75">
        <f>$Y11*SUM(Fasering!$D$5:$D$11)</f>
        <v>25.099089166666662</v>
      </c>
      <c r="AH11" s="5">
        <f>($AK$2+(I11+R11)*12*7.57%)*SUM(Fasering!$D$5)</f>
        <v>0</v>
      </c>
      <c r="AI11" s="9">
        <f>($AK$2+(J11+S11)*12*7.57%)*SUM(Fasering!$D$5:$D$6)</f>
        <v>487.05440518768273</v>
      </c>
      <c r="AJ11" s="9">
        <f>($AK$2+(K11+T11)*12*7.57%)*SUM(Fasering!$D$5:$D$7)</f>
        <v>797.32045158228868</v>
      </c>
      <c r="AK11" s="9">
        <f>($AK$2+(L11+U11)*12*7.57%)*SUM(Fasering!$D$5:$D$8)</f>
        <v>1130.0539833237183</v>
      </c>
      <c r="AL11" s="9">
        <f>($AK$2+(M11+V11)*12*7.57%)*SUM(Fasering!$D$5:$D$9)</f>
        <v>1485.2550004119714</v>
      </c>
      <c r="AM11" s="9">
        <f>($AK$2+(N11+W11)*12*7.57%)*SUM(Fasering!$D$5:$D$10)</f>
        <v>1862.0493027368477</v>
      </c>
      <c r="AN11" s="86">
        <f>($AK$2+(O11+X11)*12*7.57%)*SUM(Fasering!$D$5:$D$11)</f>
        <v>2262.134783344</v>
      </c>
      <c r="AO11" s="5">
        <f>($AK$2+(I11+AA11)*12*7.57%)*SUM(Fasering!$D$5)</f>
        <v>0</v>
      </c>
      <c r="AP11" s="9">
        <f>($AK$2+(J11+AB11)*12*7.57%)*SUM(Fasering!$D$5:$D$6)</f>
        <v>485.53017294990241</v>
      </c>
      <c r="AQ11" s="9">
        <f>($AK$2+(K11+AC11)*12*7.57%)*SUM(Fasering!$D$5:$D$7)</f>
        <v>793.5453458049742</v>
      </c>
      <c r="AR11" s="9">
        <f>($AK$2+(L11+AD11)*12*7.57%)*SUM(Fasering!$D$5:$D$8)</f>
        <v>1123.0244416721503</v>
      </c>
      <c r="AS11" s="9">
        <f>($AK$2+(M11+AE11)*12*7.57%)*SUM(Fasering!$D$5:$D$9)</f>
        <v>1473.9674605514319</v>
      </c>
      <c r="AT11" s="9">
        <f>($AK$2+(N11+AF11)*12*7.57%)*SUM(Fasering!$D$5:$D$10)</f>
        <v>1845.5131558576716</v>
      </c>
      <c r="AU11" s="86">
        <f>($AK$2+(O11+AG11)*12*7.57%)*SUM(Fasering!$D$5:$D$11)</f>
        <v>2239.3357696065</v>
      </c>
    </row>
    <row r="12" spans="1:47" x14ac:dyDescent="0.3">
      <c r="A12" s="32">
        <f t="shared" si="7"/>
        <v>4</v>
      </c>
      <c r="B12" s="125">
        <v>21652.61</v>
      </c>
      <c r="C12" s="126"/>
      <c r="D12" s="125">
        <f t="shared" si="0"/>
        <v>28570.618895</v>
      </c>
      <c r="E12" s="127">
        <f t="shared" si="1"/>
        <v>708.24714228344635</v>
      </c>
      <c r="F12" s="130">
        <f t="shared" si="2"/>
        <v>2380.8849079166666</v>
      </c>
      <c r="G12" s="131">
        <f t="shared" si="8"/>
        <v>59.020595190287203</v>
      </c>
      <c r="H12" s="63">
        <f>'L4'!$H$10</f>
        <v>1674.41</v>
      </c>
      <c r="I12" s="63">
        <f>GEW!$E$12+($F12-GEW!$E$12)*SUM(Fasering!$D$5)</f>
        <v>1786.2247433333332</v>
      </c>
      <c r="J12" s="63">
        <f>GEW!$E$12+($F12-GEW!$E$12)*SUM(Fasering!$D$5:$D$6)</f>
        <v>1939.9822712874961</v>
      </c>
      <c r="K12" s="63">
        <f>GEW!$E$12+($F12-GEW!$E$12)*SUM(Fasering!$D$5:$D$7)</f>
        <v>2028.2024626215734</v>
      </c>
      <c r="L12" s="63">
        <f>GEW!$E$12+($F12-GEW!$E$12)*SUM(Fasering!$D$5:$D$8)</f>
        <v>2116.4226539556503</v>
      </c>
      <c r="M12" s="63">
        <f>GEW!$E$12+($F12-GEW!$E$12)*SUM(Fasering!$D$5:$D$9)</f>
        <v>2204.6428452897276</v>
      </c>
      <c r="N12" s="63">
        <f>GEW!$E$12+($F12-GEW!$E$12)*SUM(Fasering!$D$5:$D$10)</f>
        <v>2292.6647165825898</v>
      </c>
      <c r="O12" s="76">
        <f>GEW!$E$12+($F12-GEW!$E$12)*SUM(Fasering!$D$5:$D$11)</f>
        <v>2380.8849079166666</v>
      </c>
      <c r="P12" s="130">
        <f t="shared" si="3"/>
        <v>50.197078749999989</v>
      </c>
      <c r="Q12" s="131">
        <f t="shared" si="4"/>
        <v>1.2443530784657371</v>
      </c>
      <c r="R12" s="45">
        <f>$P12*SUM(Fasering!$D$5)</f>
        <v>0</v>
      </c>
      <c r="S12" s="45">
        <f>$P12*SUM(Fasering!$D$5:$D$6)</f>
        <v>12.979142035734679</v>
      </c>
      <c r="T12" s="45">
        <f>$P12*SUM(Fasering!$D$5:$D$7)</f>
        <v>20.426077538535051</v>
      </c>
      <c r="U12" s="45">
        <f>$P12*SUM(Fasering!$D$5:$D$8)</f>
        <v>27.873013041335419</v>
      </c>
      <c r="V12" s="45">
        <f>$P12*SUM(Fasering!$D$5:$D$9)</f>
        <v>35.319948544135791</v>
      </c>
      <c r="W12" s="45">
        <f>$P12*SUM(Fasering!$D$5:$D$10)</f>
        <v>42.750143247199624</v>
      </c>
      <c r="X12" s="75">
        <f>$P12*SUM(Fasering!$D$5:$D$11)</f>
        <v>50.197078749999989</v>
      </c>
      <c r="Y12" s="130">
        <f t="shared" si="5"/>
        <v>25.099089166666662</v>
      </c>
      <c r="Z12" s="131">
        <f t="shared" si="6"/>
        <v>0.62219016821228268</v>
      </c>
      <c r="AA12" s="74">
        <f>$Y12*SUM(Fasering!$D$5)</f>
        <v>0</v>
      </c>
      <c r="AB12" s="45">
        <f>$Y12*SUM(Fasering!$D$5:$D$6)</f>
        <v>6.4897131740307943</v>
      </c>
      <c r="AC12" s="45">
        <f>$Y12*SUM(Fasering!$D$5:$D$7)</f>
        <v>10.213262489202888</v>
      </c>
      <c r="AD12" s="45">
        <f>$Y12*SUM(Fasering!$D$5:$D$8)</f>
        <v>13.936811804374981</v>
      </c>
      <c r="AE12" s="45">
        <f>$Y12*SUM(Fasering!$D$5:$D$9)</f>
        <v>17.660361119547076</v>
      </c>
      <c r="AF12" s="45">
        <f>$Y12*SUM(Fasering!$D$5:$D$10)</f>
        <v>21.375539851494572</v>
      </c>
      <c r="AG12" s="75">
        <f>$Y12*SUM(Fasering!$D$5:$D$11)</f>
        <v>25.099089166666662</v>
      </c>
      <c r="AH12" s="5">
        <f>($AK$2+(I12+R12)*12*7.57%)*SUM(Fasering!$D$5)</f>
        <v>0</v>
      </c>
      <c r="AI12" s="9">
        <f>($AK$2+(J12+S12)*12*7.57%)*SUM(Fasering!$D$5:$D$6)</f>
        <v>492.09328657799864</v>
      </c>
      <c r="AJ12" s="9">
        <f>($AK$2+(K12+T12)*12*7.57%)*SUM(Fasering!$D$5:$D$7)</f>
        <v>809.80038067464636</v>
      </c>
      <c r="AK12" s="9">
        <f>($AK$2+(L12+U12)*12*7.57%)*SUM(Fasering!$D$5:$D$8)</f>
        <v>1153.2925855081955</v>
      </c>
      <c r="AL12" s="9">
        <f>($AK$2+(M12+V12)*12*7.57%)*SUM(Fasering!$D$5:$D$9)</f>
        <v>1522.5699010786468</v>
      </c>
      <c r="AM12" s="9">
        <f>($AK$2+(N12+W12)*12*7.57%)*SUM(Fasering!$D$5:$D$10)</f>
        <v>1916.7153048798989</v>
      </c>
      <c r="AN12" s="86">
        <f>($AK$2+(O12+X12)*12*7.57%)*SUM(Fasering!$D$5:$D$11)</f>
        <v>2337.5048766880004</v>
      </c>
      <c r="AO12" s="5">
        <f>($AK$2+(I12+AA12)*12*7.57%)*SUM(Fasering!$D$5)</f>
        <v>0</v>
      </c>
      <c r="AP12" s="9">
        <f>($AK$2+(J12+AB12)*12*7.57%)*SUM(Fasering!$D$5:$D$6)</f>
        <v>490.56905434021832</v>
      </c>
      <c r="AQ12" s="9">
        <f>($AK$2+(K12+AC12)*12*7.57%)*SUM(Fasering!$D$5:$D$7)</f>
        <v>806.02527489733154</v>
      </c>
      <c r="AR12" s="9">
        <f>($AK$2+(L12+AD12)*12*7.57%)*SUM(Fasering!$D$5:$D$8)</f>
        <v>1146.263043856628</v>
      </c>
      <c r="AS12" s="9">
        <f>($AK$2+(M12+AE12)*12*7.57%)*SUM(Fasering!$D$5:$D$9)</f>
        <v>1511.2823612181069</v>
      </c>
      <c r="AT12" s="9">
        <f>($AK$2+(N12+AF12)*12*7.57%)*SUM(Fasering!$D$5:$D$10)</f>
        <v>1900.1791580007223</v>
      </c>
      <c r="AU12" s="86">
        <f>($AK$2+(O12+AG12)*12*7.57%)*SUM(Fasering!$D$5:$D$11)</f>
        <v>2314.7058629505004</v>
      </c>
    </row>
    <row r="13" spans="1:47" x14ac:dyDescent="0.3">
      <c r="A13" s="32">
        <f t="shared" si="7"/>
        <v>5</v>
      </c>
      <c r="B13" s="125">
        <v>21661.919999999998</v>
      </c>
      <c r="C13" s="126"/>
      <c r="D13" s="125">
        <f t="shared" si="0"/>
        <v>28582.903439999995</v>
      </c>
      <c r="E13" s="127">
        <f t="shared" si="1"/>
        <v>708.55166819947488</v>
      </c>
      <c r="F13" s="130">
        <f t="shared" si="2"/>
        <v>2381.9086199999997</v>
      </c>
      <c r="G13" s="131">
        <f t="shared" si="8"/>
        <v>59.045972349956237</v>
      </c>
      <c r="H13" s="63">
        <f>'L4'!$H$10</f>
        <v>1674.41</v>
      </c>
      <c r="I13" s="63">
        <f>GEW!$E$12+($F13-GEW!$E$12)*SUM(Fasering!$D$5)</f>
        <v>1786.2247433333332</v>
      </c>
      <c r="J13" s="63">
        <f>GEW!$E$12+($F13-GEW!$E$12)*SUM(Fasering!$D$5:$D$6)</f>
        <v>1940.2469660638487</v>
      </c>
      <c r="K13" s="63">
        <f>GEW!$E$12+($F13-GEW!$E$12)*SUM(Fasering!$D$5:$D$7)</f>
        <v>2028.6190291412197</v>
      </c>
      <c r="L13" s="63">
        <f>GEW!$E$12+($F13-GEW!$E$12)*SUM(Fasering!$D$5:$D$8)</f>
        <v>2116.9910922185904</v>
      </c>
      <c r="M13" s="63">
        <f>GEW!$E$12+($F13-GEW!$E$12)*SUM(Fasering!$D$5:$D$9)</f>
        <v>2205.3631552959614</v>
      </c>
      <c r="N13" s="63">
        <f>GEW!$E$12+($F13-GEW!$E$12)*SUM(Fasering!$D$5:$D$10)</f>
        <v>2293.5365569226287</v>
      </c>
      <c r="O13" s="76">
        <f>GEW!$E$12+($F13-GEW!$E$12)*SUM(Fasering!$D$5:$D$11)</f>
        <v>2381.9086199999997</v>
      </c>
      <c r="P13" s="130">
        <f t="shared" si="3"/>
        <v>50.197078749999989</v>
      </c>
      <c r="Q13" s="131">
        <f t="shared" si="4"/>
        <v>1.2443530784657371</v>
      </c>
      <c r="R13" s="45">
        <f>$P13*SUM(Fasering!$D$5)</f>
        <v>0</v>
      </c>
      <c r="S13" s="45">
        <f>$P13*SUM(Fasering!$D$5:$D$6)</f>
        <v>12.979142035734679</v>
      </c>
      <c r="T13" s="45">
        <f>$P13*SUM(Fasering!$D$5:$D$7)</f>
        <v>20.426077538535051</v>
      </c>
      <c r="U13" s="45">
        <f>$P13*SUM(Fasering!$D$5:$D$8)</f>
        <v>27.873013041335419</v>
      </c>
      <c r="V13" s="45">
        <f>$P13*SUM(Fasering!$D$5:$D$9)</f>
        <v>35.319948544135791</v>
      </c>
      <c r="W13" s="45">
        <f>$P13*SUM(Fasering!$D$5:$D$10)</f>
        <v>42.750143247199624</v>
      </c>
      <c r="X13" s="75">
        <f>$P13*SUM(Fasering!$D$5:$D$11)</f>
        <v>50.197078749999989</v>
      </c>
      <c r="Y13" s="130">
        <f t="shared" si="5"/>
        <v>25.099089166666662</v>
      </c>
      <c r="Z13" s="131">
        <f t="shared" si="6"/>
        <v>0.62219016821228268</v>
      </c>
      <c r="AA13" s="74">
        <f>$Y13*SUM(Fasering!$D$5)</f>
        <v>0</v>
      </c>
      <c r="AB13" s="45">
        <f>$Y13*SUM(Fasering!$D$5:$D$6)</f>
        <v>6.4897131740307943</v>
      </c>
      <c r="AC13" s="45">
        <f>$Y13*SUM(Fasering!$D$5:$D$7)</f>
        <v>10.213262489202888</v>
      </c>
      <c r="AD13" s="45">
        <f>$Y13*SUM(Fasering!$D$5:$D$8)</f>
        <v>13.936811804374981</v>
      </c>
      <c r="AE13" s="45">
        <f>$Y13*SUM(Fasering!$D$5:$D$9)</f>
        <v>17.660361119547076</v>
      </c>
      <c r="AF13" s="45">
        <f>$Y13*SUM(Fasering!$D$5:$D$10)</f>
        <v>21.375539851494572</v>
      </c>
      <c r="AG13" s="75">
        <f>$Y13*SUM(Fasering!$D$5:$D$11)</f>
        <v>25.099089166666662</v>
      </c>
      <c r="AH13" s="5">
        <f>($AK$2+(I13+R13)*12*7.57%)*SUM(Fasering!$D$5)</f>
        <v>0</v>
      </c>
      <c r="AI13" s="9">
        <f>($AK$2+(J13+S13)*12*7.57%)*SUM(Fasering!$D$5:$D$6)</f>
        <v>492.15545789074224</v>
      </c>
      <c r="AJ13" s="9">
        <f>($AK$2+(K13+T13)*12*7.57%)*SUM(Fasering!$D$5:$D$7)</f>
        <v>809.95436198806055</v>
      </c>
      <c r="AK13" s="9">
        <f>($AK$2+(L13+U13)*12*7.57%)*SUM(Fasering!$D$5:$D$8)</f>
        <v>1153.57931073394</v>
      </c>
      <c r="AL13" s="9">
        <f>($AK$2+(M13+V13)*12*7.57%)*SUM(Fasering!$D$5:$D$9)</f>
        <v>1523.0303041283801</v>
      </c>
      <c r="AM13" s="9">
        <f>($AK$2+(N13+W13)*12*7.57%)*SUM(Fasering!$D$5:$D$10)</f>
        <v>1917.3897913090116</v>
      </c>
      <c r="AN13" s="86">
        <f>($AK$2+(O13+X13)*12*7.57%)*SUM(Fasering!$D$5:$D$11)</f>
        <v>2338.4348167445</v>
      </c>
      <c r="AO13" s="5">
        <f>($AK$2+(I13+AA13)*12*7.57%)*SUM(Fasering!$D$5)</f>
        <v>0</v>
      </c>
      <c r="AP13" s="9">
        <f>($AK$2+(J13+AB13)*12*7.57%)*SUM(Fasering!$D$5:$D$6)</f>
        <v>490.63122565296192</v>
      </c>
      <c r="AQ13" s="9">
        <f>($AK$2+(K13+AC13)*12*7.57%)*SUM(Fasering!$D$5:$D$7)</f>
        <v>806.17925621074596</v>
      </c>
      <c r="AR13" s="9">
        <f>($AK$2+(L13+AD13)*12*7.57%)*SUM(Fasering!$D$5:$D$8)</f>
        <v>1146.549769082372</v>
      </c>
      <c r="AS13" s="9">
        <f>($AK$2+(M13+AE13)*12*7.57%)*SUM(Fasering!$D$5:$D$9)</f>
        <v>1511.7427642678406</v>
      </c>
      <c r="AT13" s="9">
        <f>($AK$2+(N13+AF13)*12*7.57%)*SUM(Fasering!$D$5:$D$10)</f>
        <v>1900.853644429835</v>
      </c>
      <c r="AU13" s="86">
        <f>($AK$2+(O13+AG13)*12*7.57%)*SUM(Fasering!$D$5:$D$11)</f>
        <v>2315.635803007</v>
      </c>
    </row>
    <row r="14" spans="1:47" x14ac:dyDescent="0.3">
      <c r="A14" s="32">
        <f t="shared" si="7"/>
        <v>6</v>
      </c>
      <c r="B14" s="125">
        <v>22737.37</v>
      </c>
      <c r="C14" s="126"/>
      <c r="D14" s="125">
        <f t="shared" si="0"/>
        <v>30001.959714999997</v>
      </c>
      <c r="E14" s="127">
        <f t="shared" si="1"/>
        <v>743.72915438560824</v>
      </c>
      <c r="F14" s="125">
        <f t="shared" si="2"/>
        <v>2500.1633095833331</v>
      </c>
      <c r="G14" s="127">
        <f t="shared" si="8"/>
        <v>61.977429532134018</v>
      </c>
      <c r="H14" s="63">
        <f>'L4'!$H$10</f>
        <v>1674.41</v>
      </c>
      <c r="I14" s="63">
        <f>GEW!$E$12+($F14-GEW!$E$12)*SUM(Fasering!$D$5)</f>
        <v>1786.2247433333332</v>
      </c>
      <c r="J14" s="63">
        <f>GEW!$E$12+($F14-GEW!$E$12)*SUM(Fasering!$D$5:$D$6)</f>
        <v>1970.8233352613051</v>
      </c>
      <c r="K14" s="63">
        <f>GEW!$E$12+($F14-GEW!$E$12)*SUM(Fasering!$D$5:$D$7)</f>
        <v>2076.7389500385002</v>
      </c>
      <c r="L14" s="63">
        <f>GEW!$E$12+($F14-GEW!$E$12)*SUM(Fasering!$D$5:$D$8)</f>
        <v>2182.6545648156953</v>
      </c>
      <c r="M14" s="63">
        <f>GEW!$E$12+($F14-GEW!$E$12)*SUM(Fasering!$D$5:$D$9)</f>
        <v>2288.5701795928899</v>
      </c>
      <c r="N14" s="63">
        <f>GEW!$E$12+($F14-GEW!$E$12)*SUM(Fasering!$D$5:$D$10)</f>
        <v>2394.2476948061385</v>
      </c>
      <c r="O14" s="76">
        <f>GEW!$E$12+($F14-GEW!$E$12)*SUM(Fasering!$D$5:$D$11)</f>
        <v>2500.1633095833331</v>
      </c>
      <c r="P14" s="130">
        <f t="shared" si="3"/>
        <v>41.647818333333554</v>
      </c>
      <c r="Q14" s="131">
        <f t="shared" si="4"/>
        <v>1.0324224485765596</v>
      </c>
      <c r="R14" s="45">
        <f>$P14*SUM(Fasering!$D$5)</f>
        <v>0</v>
      </c>
      <c r="S14" s="45">
        <f>$P14*SUM(Fasering!$D$5:$D$6)</f>
        <v>10.768613694015233</v>
      </c>
      <c r="T14" s="45">
        <f>$P14*SUM(Fasering!$D$5:$D$7)</f>
        <v>16.947232543636673</v>
      </c>
      <c r="U14" s="45">
        <f>$P14*SUM(Fasering!$D$5:$D$8)</f>
        <v>23.125851393258113</v>
      </c>
      <c r="V14" s="45">
        <f>$P14*SUM(Fasering!$D$5:$D$9)</f>
        <v>29.304470242879553</v>
      </c>
      <c r="W14" s="45">
        <f>$P14*SUM(Fasering!$D$5:$D$10)</f>
        <v>35.469199483712117</v>
      </c>
      <c r="X14" s="75">
        <f>$P14*SUM(Fasering!$D$5:$D$11)</f>
        <v>41.647818333333554</v>
      </c>
      <c r="Y14" s="130">
        <f t="shared" si="5"/>
        <v>16.549828750000223</v>
      </c>
      <c r="Z14" s="131">
        <f t="shared" si="6"/>
        <v>0.41025953832310502</v>
      </c>
      <c r="AA14" s="74">
        <f>$Y14*SUM(Fasering!$D$5)</f>
        <v>0</v>
      </c>
      <c r="AB14" s="45">
        <f>$Y14*SUM(Fasering!$D$5:$D$6)</f>
        <v>4.2791848323113477</v>
      </c>
      <c r="AC14" s="45">
        <f>$Y14*SUM(Fasering!$D$5:$D$7)</f>
        <v>6.7344174943045116</v>
      </c>
      <c r="AD14" s="45">
        <f>$Y14*SUM(Fasering!$D$5:$D$8)</f>
        <v>9.1896501562976738</v>
      </c>
      <c r="AE14" s="45">
        <f>$Y14*SUM(Fasering!$D$5:$D$9)</f>
        <v>11.644882818290839</v>
      </c>
      <c r="AF14" s="45">
        <f>$Y14*SUM(Fasering!$D$5:$D$10)</f>
        <v>14.094596088007062</v>
      </c>
      <c r="AG14" s="75">
        <f>$Y14*SUM(Fasering!$D$5:$D$11)</f>
        <v>16.549828750000223</v>
      </c>
      <c r="AH14" s="5">
        <f>($AK$2+(I14+R14)*12*7.57%)*SUM(Fasering!$D$5)</f>
        <v>0</v>
      </c>
      <c r="AI14" s="9">
        <f>($AK$2+(J14+S14)*12*7.57%)*SUM(Fasering!$D$5:$D$6)</f>
        <v>498.81800555178717</v>
      </c>
      <c r="AJ14" s="9">
        <f>($AK$2+(K14+T14)*12*7.57%)*SUM(Fasering!$D$5:$D$7)</f>
        <v>826.45566772311827</v>
      </c>
      <c r="AK14" s="9">
        <f>($AK$2+(L14+U14)*12*7.57%)*SUM(Fasering!$D$5:$D$8)</f>
        <v>1184.3060301458529</v>
      </c>
      <c r="AL14" s="9">
        <f>($AK$2+(M14+V14)*12*7.57%)*SUM(Fasering!$D$5:$D$9)</f>
        <v>1572.369092819991</v>
      </c>
      <c r="AM14" s="9">
        <f>($AK$2+(N14+W14)*12*7.57%)*SUM(Fasering!$D$5:$D$10)</f>
        <v>1989.6706839326887</v>
      </c>
      <c r="AN14" s="86">
        <f>($AK$2+(O14+X14)*12*7.57%)*SUM(Fasering!$D$5:$D$11)</f>
        <v>2438.0912285995</v>
      </c>
      <c r="AO14" s="5">
        <f>($AK$2+(I14+AA14)*12*7.57%)*SUM(Fasering!$D$5)</f>
        <v>0</v>
      </c>
      <c r="AP14" s="9">
        <f>($AK$2+(J14+AB14)*12*7.57%)*SUM(Fasering!$D$5:$D$6)</f>
        <v>497.29377331400673</v>
      </c>
      <c r="AQ14" s="9">
        <f>($AK$2+(K14+AC14)*12*7.57%)*SUM(Fasering!$D$5:$D$7)</f>
        <v>822.68056194580367</v>
      </c>
      <c r="AR14" s="9">
        <f>($AK$2+(L14+AD14)*12*7.57%)*SUM(Fasering!$D$5:$D$8)</f>
        <v>1177.2764884942851</v>
      </c>
      <c r="AS14" s="9">
        <f>($AK$2+(M14+AE14)*12*7.57%)*SUM(Fasering!$D$5:$D$9)</f>
        <v>1561.0815529594515</v>
      </c>
      <c r="AT14" s="9">
        <f>($AK$2+(N14+AF14)*12*7.57%)*SUM(Fasering!$D$5:$D$10)</f>
        <v>1973.1345370535128</v>
      </c>
      <c r="AU14" s="86">
        <f>($AK$2+(O14+AG14)*12*7.57%)*SUM(Fasering!$D$5:$D$11)</f>
        <v>2415.2922148620005</v>
      </c>
    </row>
    <row r="15" spans="1:47" x14ac:dyDescent="0.3">
      <c r="A15" s="32">
        <f t="shared" si="7"/>
        <v>7</v>
      </c>
      <c r="B15" s="125">
        <v>22749.06</v>
      </c>
      <c r="C15" s="126"/>
      <c r="D15" s="125">
        <f t="shared" si="0"/>
        <v>30017.384669999999</v>
      </c>
      <c r="E15" s="127">
        <f t="shared" si="1"/>
        <v>744.11152903205016</v>
      </c>
      <c r="F15" s="125">
        <f t="shared" si="2"/>
        <v>2501.4487224999998</v>
      </c>
      <c r="G15" s="127">
        <f t="shared" si="8"/>
        <v>62.009294086004175</v>
      </c>
      <c r="H15" s="63">
        <f>'L4'!$H$10</f>
        <v>1674.41</v>
      </c>
      <c r="I15" s="63">
        <f>GEW!$E$12+($F15-GEW!$E$12)*SUM(Fasering!$D$5)</f>
        <v>1786.2247433333332</v>
      </c>
      <c r="J15" s="63">
        <f>GEW!$E$12+($F15-GEW!$E$12)*SUM(Fasering!$D$5:$D$6)</f>
        <v>1971.155696371462</v>
      </c>
      <c r="K15" s="63">
        <f>GEW!$E$12+($F15-GEW!$E$12)*SUM(Fasering!$D$5:$D$7)</f>
        <v>2077.2620072473792</v>
      </c>
      <c r="L15" s="63">
        <f>GEW!$E$12+($F15-GEW!$E$12)*SUM(Fasering!$D$5:$D$8)</f>
        <v>2183.3683181232968</v>
      </c>
      <c r="M15" s="63">
        <f>GEW!$E$12+($F15-GEW!$E$12)*SUM(Fasering!$D$5:$D$9)</f>
        <v>2289.474628999214</v>
      </c>
      <c r="N15" s="63">
        <f>GEW!$E$12+($F15-GEW!$E$12)*SUM(Fasering!$D$5:$D$10)</f>
        <v>2395.3424116240826</v>
      </c>
      <c r="O15" s="76">
        <f>GEW!$E$12+($F15-GEW!$E$12)*SUM(Fasering!$D$5:$D$11)</f>
        <v>2501.4487224999998</v>
      </c>
      <c r="P15" s="130">
        <f t="shared" si="3"/>
        <v>40.362405416666633</v>
      </c>
      <c r="Q15" s="131">
        <f t="shared" si="4"/>
        <v>1.0005578947063982</v>
      </c>
      <c r="R15" s="45">
        <f>$P15*SUM(Fasering!$D$5)</f>
        <v>0</v>
      </c>
      <c r="S15" s="45">
        <f>$P15*SUM(Fasering!$D$5:$D$6)</f>
        <v>10.436252583858241</v>
      </c>
      <c r="T15" s="45">
        <f>$P15*SUM(Fasering!$D$5:$D$7)</f>
        <v>16.424175334757301</v>
      </c>
      <c r="U15" s="45">
        <f>$P15*SUM(Fasering!$D$5:$D$8)</f>
        <v>22.412098085656361</v>
      </c>
      <c r="V15" s="45">
        <f>$P15*SUM(Fasering!$D$5:$D$9)</f>
        <v>28.400020836555424</v>
      </c>
      <c r="W15" s="45">
        <f>$P15*SUM(Fasering!$D$5:$D$10)</f>
        <v>34.37448266576758</v>
      </c>
      <c r="X15" s="75">
        <f>$P15*SUM(Fasering!$D$5:$D$11)</f>
        <v>40.362405416666633</v>
      </c>
      <c r="Y15" s="130">
        <f t="shared" si="5"/>
        <v>15.264415833333299</v>
      </c>
      <c r="Z15" s="131">
        <f t="shared" si="6"/>
        <v>0.37839498445294356</v>
      </c>
      <c r="AA15" s="74">
        <f>$Y15*SUM(Fasering!$D$5)</f>
        <v>0</v>
      </c>
      <c r="AB15" s="45">
        <f>$Y15*SUM(Fasering!$D$5:$D$6)</f>
        <v>3.9468237221543547</v>
      </c>
      <c r="AC15" s="45">
        <f>$Y15*SUM(Fasering!$D$5:$D$7)</f>
        <v>6.2113602854251377</v>
      </c>
      <c r="AD15" s="45">
        <f>$Y15*SUM(Fasering!$D$5:$D$8)</f>
        <v>8.4758968486959212</v>
      </c>
      <c r="AE15" s="45">
        <f>$Y15*SUM(Fasering!$D$5:$D$9)</f>
        <v>10.740433411966704</v>
      </c>
      <c r="AF15" s="45">
        <f>$Y15*SUM(Fasering!$D$5:$D$10)</f>
        <v>12.999879270062518</v>
      </c>
      <c r="AG15" s="75">
        <f>$Y15*SUM(Fasering!$D$5:$D$11)</f>
        <v>15.264415833333299</v>
      </c>
      <c r="AH15" s="5">
        <f>($AK$2+(I15+R15)*12*7.57%)*SUM(Fasering!$D$5)</f>
        <v>0</v>
      </c>
      <c r="AI15" s="9">
        <f>($AK$2+(J15+S15)*12*7.57%)*SUM(Fasering!$D$5:$D$6)</f>
        <v>498.81800555178717</v>
      </c>
      <c r="AJ15" s="9">
        <f>($AK$2+(K15+T15)*12*7.57%)*SUM(Fasering!$D$5:$D$7)</f>
        <v>826.45566772311827</v>
      </c>
      <c r="AK15" s="9">
        <f>($AK$2+(L15+U15)*12*7.57%)*SUM(Fasering!$D$5:$D$8)</f>
        <v>1184.3060301458529</v>
      </c>
      <c r="AL15" s="9">
        <f>($AK$2+(M15+V15)*12*7.57%)*SUM(Fasering!$D$5:$D$9)</f>
        <v>1572.369092819991</v>
      </c>
      <c r="AM15" s="9">
        <f>($AK$2+(N15+W15)*12*7.57%)*SUM(Fasering!$D$5:$D$10)</f>
        <v>1989.6706839326882</v>
      </c>
      <c r="AN15" s="86">
        <f>($AK$2+(O15+X15)*12*7.57%)*SUM(Fasering!$D$5:$D$11)</f>
        <v>2438.0912285995</v>
      </c>
      <c r="AO15" s="5">
        <f>($AK$2+(I15+AA15)*12*7.57%)*SUM(Fasering!$D$5)</f>
        <v>0</v>
      </c>
      <c r="AP15" s="9">
        <f>($AK$2+(J15+AB15)*12*7.57%)*SUM(Fasering!$D$5:$D$6)</f>
        <v>497.29377331400673</v>
      </c>
      <c r="AQ15" s="9">
        <f>($AK$2+(K15+AC15)*12*7.57%)*SUM(Fasering!$D$5:$D$7)</f>
        <v>822.68056194580333</v>
      </c>
      <c r="AR15" s="9">
        <f>($AK$2+(L15+AD15)*12*7.57%)*SUM(Fasering!$D$5:$D$8)</f>
        <v>1177.2764884942851</v>
      </c>
      <c r="AS15" s="9">
        <f>($AK$2+(M15+AE15)*12*7.57%)*SUM(Fasering!$D$5:$D$9)</f>
        <v>1561.0815529594515</v>
      </c>
      <c r="AT15" s="9">
        <f>($AK$2+(N15+AF15)*12*7.57%)*SUM(Fasering!$D$5:$D$10)</f>
        <v>1973.1345370535123</v>
      </c>
      <c r="AU15" s="86">
        <f>($AK$2+(O15+AG15)*12*7.57%)*SUM(Fasering!$D$5:$D$11)</f>
        <v>2415.292214862</v>
      </c>
    </row>
    <row r="16" spans="1:47" x14ac:dyDescent="0.3">
      <c r="A16" s="32">
        <f t="shared" si="7"/>
        <v>8</v>
      </c>
      <c r="B16" s="125">
        <v>23824.51</v>
      </c>
      <c r="C16" s="126"/>
      <c r="D16" s="125">
        <f t="shared" si="0"/>
        <v>31436.440944999995</v>
      </c>
      <c r="E16" s="127">
        <f t="shared" si="1"/>
        <v>779.28901521818341</v>
      </c>
      <c r="F16" s="125">
        <f t="shared" si="2"/>
        <v>2619.7034120833332</v>
      </c>
      <c r="G16" s="127">
        <f t="shared" si="8"/>
        <v>64.940751268181955</v>
      </c>
      <c r="H16" s="63">
        <f>'L4'!$H$10</f>
        <v>1674.41</v>
      </c>
      <c r="I16" s="63">
        <f>GEW!$E$12+($F16-GEW!$E$12)*SUM(Fasering!$D$5)</f>
        <v>1786.2247433333332</v>
      </c>
      <c r="J16" s="63">
        <f>GEW!$E$12+($F16-GEW!$E$12)*SUM(Fasering!$D$5:$D$6)</f>
        <v>2001.7320655689186</v>
      </c>
      <c r="K16" s="63">
        <f>GEW!$E$12+($F16-GEW!$E$12)*SUM(Fasering!$D$5:$D$7)</f>
        <v>2125.3819281446599</v>
      </c>
      <c r="L16" s="63">
        <f>GEW!$E$12+($F16-GEW!$E$12)*SUM(Fasering!$D$5:$D$8)</f>
        <v>2249.0317907204012</v>
      </c>
      <c r="M16" s="63">
        <f>GEW!$E$12+($F16-GEW!$E$12)*SUM(Fasering!$D$5:$D$9)</f>
        <v>2372.6816532961425</v>
      </c>
      <c r="N16" s="63">
        <f>GEW!$E$12+($F16-GEW!$E$12)*SUM(Fasering!$D$5:$D$10)</f>
        <v>2496.0535495075919</v>
      </c>
      <c r="O16" s="76">
        <f>GEW!$E$12+($F16-GEW!$E$12)*SUM(Fasering!$D$5:$D$11)</f>
        <v>2619.7034120833332</v>
      </c>
      <c r="P16" s="130">
        <f t="shared" si="3"/>
        <v>0</v>
      </c>
      <c r="Q16" s="131">
        <f t="shared" si="4"/>
        <v>0</v>
      </c>
      <c r="R16" s="45">
        <f>$P16*SUM(Fasering!$D$5)</f>
        <v>0</v>
      </c>
      <c r="S16" s="45">
        <f>$P16*SUM(Fasering!$D$5:$D$6)</f>
        <v>0</v>
      </c>
      <c r="T16" s="45">
        <f>$P16*SUM(Fasering!$D$5:$D$7)</f>
        <v>0</v>
      </c>
      <c r="U16" s="45">
        <f>$P16*SUM(Fasering!$D$5:$D$8)</f>
        <v>0</v>
      </c>
      <c r="V16" s="45">
        <f>$P16*SUM(Fasering!$D$5:$D$9)</f>
        <v>0</v>
      </c>
      <c r="W16" s="45">
        <f>$P16*SUM(Fasering!$D$5:$D$10)</f>
        <v>0</v>
      </c>
      <c r="X16" s="75">
        <f>$P16*SUM(Fasering!$D$5:$D$11)</f>
        <v>0</v>
      </c>
      <c r="Y16" s="130">
        <f t="shared" si="5"/>
        <v>0</v>
      </c>
      <c r="Z16" s="131">
        <f t="shared" si="6"/>
        <v>0</v>
      </c>
      <c r="AA16" s="74">
        <f>$Y16*SUM(Fasering!$D$5)</f>
        <v>0</v>
      </c>
      <c r="AB16" s="45">
        <f>$Y16*SUM(Fasering!$D$5:$D$6)</f>
        <v>0</v>
      </c>
      <c r="AC16" s="45">
        <f>$Y16*SUM(Fasering!$D$5:$D$7)</f>
        <v>0</v>
      </c>
      <c r="AD16" s="45">
        <f>$Y16*SUM(Fasering!$D$5:$D$8)</f>
        <v>0</v>
      </c>
      <c r="AE16" s="45">
        <f>$Y16*SUM(Fasering!$D$5:$D$9)</f>
        <v>0</v>
      </c>
      <c r="AF16" s="45">
        <f>$Y16*SUM(Fasering!$D$5:$D$10)</f>
        <v>0</v>
      </c>
      <c r="AG16" s="75">
        <f>$Y16*SUM(Fasering!$D$5:$D$11)</f>
        <v>0</v>
      </c>
      <c r="AH16" s="5">
        <f>($AK$2+(I16+R16)*12*7.57%)*SUM(Fasering!$D$5)</f>
        <v>0</v>
      </c>
      <c r="AI16" s="9">
        <f>($AK$2+(J16+S16)*12*7.57%)*SUM(Fasering!$D$5:$D$6)</f>
        <v>503.54850120391814</v>
      </c>
      <c r="AJ16" s="9">
        <f>($AK$2+(K16+T16)*12*7.57%)*SUM(Fasering!$D$5:$D$7)</f>
        <v>838.17180980651017</v>
      </c>
      <c r="AK16" s="9">
        <f>($AK$2+(L16+U16)*12*7.57%)*SUM(Fasering!$D$5:$D$8)</f>
        <v>1206.1224012965101</v>
      </c>
      <c r="AL16" s="9">
        <f>($AK$2+(M16+V16)*12*7.57%)*SUM(Fasering!$D$5:$D$9)</f>
        <v>1607.4002756739185</v>
      </c>
      <c r="AM16" s="9">
        <f>($AK$2+(N16+W16)*12*7.57%)*SUM(Fasering!$D$5:$D$10)</f>
        <v>2040.991059513284</v>
      </c>
      <c r="AN16" s="86">
        <f>($AK$2+(O16+X16)*12*7.57%)*SUM(Fasering!$D$5:$D$11)</f>
        <v>2508.8485795365</v>
      </c>
      <c r="AO16" s="5">
        <f>($AK$2+(I16+AA16)*12*7.57%)*SUM(Fasering!$D$5)</f>
        <v>0</v>
      </c>
      <c r="AP16" s="9">
        <f>($AK$2+(J16+AB16)*12*7.57%)*SUM(Fasering!$D$5:$D$6)</f>
        <v>503.54850120391814</v>
      </c>
      <c r="AQ16" s="9">
        <f>($AK$2+(K16+AC16)*12*7.57%)*SUM(Fasering!$D$5:$D$7)</f>
        <v>838.17180980651017</v>
      </c>
      <c r="AR16" s="9">
        <f>($AK$2+(L16+AD16)*12*7.57%)*SUM(Fasering!$D$5:$D$8)</f>
        <v>1206.1224012965101</v>
      </c>
      <c r="AS16" s="9">
        <f>($AK$2+(M16+AE16)*12*7.57%)*SUM(Fasering!$D$5:$D$9)</f>
        <v>1607.4002756739185</v>
      </c>
      <c r="AT16" s="9">
        <f>($AK$2+(N16+AF16)*12*7.57%)*SUM(Fasering!$D$5:$D$10)</f>
        <v>2040.991059513284</v>
      </c>
      <c r="AU16" s="86">
        <f>($AK$2+(O16+AG16)*12*7.57%)*SUM(Fasering!$D$5:$D$11)</f>
        <v>2508.8485795365</v>
      </c>
    </row>
    <row r="17" spans="1:47" x14ac:dyDescent="0.3">
      <c r="A17" s="32">
        <f t="shared" si="7"/>
        <v>9</v>
      </c>
      <c r="B17" s="125">
        <v>23847.68</v>
      </c>
      <c r="C17" s="126"/>
      <c r="D17" s="125">
        <f t="shared" si="0"/>
        <v>31467.013759999998</v>
      </c>
      <c r="E17" s="127">
        <f t="shared" si="1"/>
        <v>780.04689550544242</v>
      </c>
      <c r="F17" s="125">
        <f t="shared" si="2"/>
        <v>2622.2511466666665</v>
      </c>
      <c r="G17" s="127">
        <f t="shared" si="8"/>
        <v>65.003907958786868</v>
      </c>
      <c r="H17" s="63">
        <f>'L4'!$H$10</f>
        <v>1674.41</v>
      </c>
      <c r="I17" s="63">
        <f>GEW!$E$12+($F17-GEW!$E$12)*SUM(Fasering!$D$5)</f>
        <v>1786.2247433333332</v>
      </c>
      <c r="J17" s="63">
        <f>GEW!$E$12+($F17-GEW!$E$12)*SUM(Fasering!$D$5:$D$6)</f>
        <v>2002.3908172303675</v>
      </c>
      <c r="K17" s="63">
        <f>GEW!$E$12+($F17-GEW!$E$12)*SUM(Fasering!$D$5:$D$7)</f>
        <v>2126.4186463251331</v>
      </c>
      <c r="L17" s="63">
        <f>GEW!$E$12+($F17-GEW!$E$12)*SUM(Fasering!$D$5:$D$8)</f>
        <v>2250.4464754198989</v>
      </c>
      <c r="M17" s="63">
        <f>GEW!$E$12+($F17-GEW!$E$12)*SUM(Fasering!$D$5:$D$9)</f>
        <v>2374.4743045146652</v>
      </c>
      <c r="N17" s="63">
        <f>GEW!$E$12+($F17-GEW!$E$12)*SUM(Fasering!$D$5:$D$10)</f>
        <v>2498.2233175719007</v>
      </c>
      <c r="O17" s="76">
        <f>GEW!$E$12+($F17-GEW!$E$12)*SUM(Fasering!$D$5:$D$11)</f>
        <v>2622.2511466666665</v>
      </c>
      <c r="P17" s="130">
        <f t="shared" si="3"/>
        <v>0</v>
      </c>
      <c r="Q17" s="131">
        <f t="shared" si="4"/>
        <v>0</v>
      </c>
      <c r="R17" s="45">
        <f>$P17*SUM(Fasering!$D$5)</f>
        <v>0</v>
      </c>
      <c r="S17" s="45">
        <f>$P17*SUM(Fasering!$D$5:$D$6)</f>
        <v>0</v>
      </c>
      <c r="T17" s="45">
        <f>$P17*SUM(Fasering!$D$5:$D$7)</f>
        <v>0</v>
      </c>
      <c r="U17" s="45">
        <f>$P17*SUM(Fasering!$D$5:$D$8)</f>
        <v>0</v>
      </c>
      <c r="V17" s="45">
        <f>$P17*SUM(Fasering!$D$5:$D$9)</f>
        <v>0</v>
      </c>
      <c r="W17" s="45">
        <f>$P17*SUM(Fasering!$D$5:$D$10)</f>
        <v>0</v>
      </c>
      <c r="X17" s="75">
        <f>$P17*SUM(Fasering!$D$5:$D$11)</f>
        <v>0</v>
      </c>
      <c r="Y17" s="130">
        <f t="shared" si="5"/>
        <v>0</v>
      </c>
      <c r="Z17" s="131">
        <f t="shared" si="6"/>
        <v>0</v>
      </c>
      <c r="AA17" s="74">
        <f>$Y17*SUM(Fasering!$D$5)</f>
        <v>0</v>
      </c>
      <c r="AB17" s="45">
        <f>$Y17*SUM(Fasering!$D$5:$D$6)</f>
        <v>0</v>
      </c>
      <c r="AC17" s="45">
        <f>$Y17*SUM(Fasering!$D$5:$D$7)</f>
        <v>0</v>
      </c>
      <c r="AD17" s="45">
        <f>$Y17*SUM(Fasering!$D$5:$D$8)</f>
        <v>0</v>
      </c>
      <c r="AE17" s="45">
        <f>$Y17*SUM(Fasering!$D$5:$D$9)</f>
        <v>0</v>
      </c>
      <c r="AF17" s="45">
        <f>$Y17*SUM(Fasering!$D$5:$D$10)</f>
        <v>0</v>
      </c>
      <c r="AG17" s="75">
        <f>$Y17*SUM(Fasering!$D$5:$D$11)</f>
        <v>0</v>
      </c>
      <c r="AH17" s="5">
        <f>($AK$2+(I17+R17)*12*7.57%)*SUM(Fasering!$D$5)</f>
        <v>0</v>
      </c>
      <c r="AI17" s="9">
        <f>($AK$2+(J17+S17)*12*7.57%)*SUM(Fasering!$D$5:$D$6)</f>
        <v>503.70322830555824</v>
      </c>
      <c r="AJ17" s="9">
        <f>($AK$2+(K17+T17)*12*7.57%)*SUM(Fasering!$D$5:$D$7)</f>
        <v>838.55502645869137</v>
      </c>
      <c r="AK17" s="9">
        <f>($AK$2+(L17+U17)*12*7.57%)*SUM(Fasering!$D$5:$D$8)</f>
        <v>1206.835980617723</v>
      </c>
      <c r="AL17" s="9">
        <f>($AK$2+(M17+V17)*12*7.57%)*SUM(Fasering!$D$5:$D$9)</f>
        <v>1608.5460907826534</v>
      </c>
      <c r="AM17" s="9">
        <f>($AK$2+(N17+W17)*12*7.57%)*SUM(Fasering!$D$5:$D$10)</f>
        <v>2042.669668596265</v>
      </c>
      <c r="AN17" s="86">
        <f>($AK$2+(O17+X17)*12*7.57%)*SUM(Fasering!$D$5:$D$11)</f>
        <v>2511.1629416320002</v>
      </c>
      <c r="AO17" s="5">
        <f>($AK$2+(I17+AA17)*12*7.57%)*SUM(Fasering!$D$5)</f>
        <v>0</v>
      </c>
      <c r="AP17" s="9">
        <f>($AK$2+(J17+AB17)*12*7.57%)*SUM(Fasering!$D$5:$D$6)</f>
        <v>503.70322830555824</v>
      </c>
      <c r="AQ17" s="9">
        <f>($AK$2+(K17+AC17)*12*7.57%)*SUM(Fasering!$D$5:$D$7)</f>
        <v>838.55502645869137</v>
      </c>
      <c r="AR17" s="9">
        <f>($AK$2+(L17+AD17)*12*7.57%)*SUM(Fasering!$D$5:$D$8)</f>
        <v>1206.835980617723</v>
      </c>
      <c r="AS17" s="9">
        <f>($AK$2+(M17+AE17)*12*7.57%)*SUM(Fasering!$D$5:$D$9)</f>
        <v>1608.5460907826534</v>
      </c>
      <c r="AT17" s="9">
        <f>($AK$2+(N17+AF17)*12*7.57%)*SUM(Fasering!$D$5:$D$10)</f>
        <v>2042.669668596265</v>
      </c>
      <c r="AU17" s="86">
        <f>($AK$2+(O17+AG17)*12*7.57%)*SUM(Fasering!$D$5:$D$11)</f>
        <v>2511.1629416320002</v>
      </c>
    </row>
    <row r="18" spans="1:47" x14ac:dyDescent="0.3">
      <c r="A18" s="32">
        <f t="shared" si="7"/>
        <v>10</v>
      </c>
      <c r="B18" s="125">
        <v>24923.16</v>
      </c>
      <c r="C18" s="126"/>
      <c r="D18" s="125">
        <f t="shared" si="0"/>
        <v>32886.109619999996</v>
      </c>
      <c r="E18" s="127">
        <f t="shared" si="1"/>
        <v>815.22536297809359</v>
      </c>
      <c r="F18" s="125">
        <f t="shared" si="2"/>
        <v>2740.5091349999998</v>
      </c>
      <c r="G18" s="127">
        <f t="shared" si="8"/>
        <v>67.935446914841137</v>
      </c>
      <c r="H18" s="63">
        <f>'L4'!$H$10</f>
        <v>1674.41</v>
      </c>
      <c r="I18" s="63">
        <f>GEW!$E$12+($F18-GEW!$E$12)*SUM(Fasering!$D$5)</f>
        <v>1786.2247433333332</v>
      </c>
      <c r="J18" s="63">
        <f>GEW!$E$12+($F18-GEW!$E$12)*SUM(Fasering!$D$5:$D$6)</f>
        <v>2032.9680393648046</v>
      </c>
      <c r="K18" s="63">
        <f>GEW!$E$12+($F18-GEW!$E$12)*SUM(Fasering!$D$5:$D$7)</f>
        <v>2174.5399095420257</v>
      </c>
      <c r="L18" s="63">
        <f>GEW!$E$12+($F18-GEW!$E$12)*SUM(Fasering!$D$5:$D$8)</f>
        <v>2316.1117797192474</v>
      </c>
      <c r="M18" s="63">
        <f>GEW!$E$12+($F18-GEW!$E$12)*SUM(Fasering!$D$5:$D$9)</f>
        <v>2457.6836498964685</v>
      </c>
      <c r="N18" s="63">
        <f>GEW!$E$12+($F18-GEW!$E$12)*SUM(Fasering!$D$5:$D$10)</f>
        <v>2598.9372648227786</v>
      </c>
      <c r="O18" s="76">
        <f>GEW!$E$12+($F18-GEW!$E$12)*SUM(Fasering!$D$5:$D$11)</f>
        <v>2740.5091349999998</v>
      </c>
      <c r="P18" s="125">
        <f t="shared" si="3"/>
        <v>0</v>
      </c>
      <c r="Q18" s="127">
        <f t="shared" si="4"/>
        <v>0</v>
      </c>
      <c r="R18" s="45">
        <f>$P18*SUM(Fasering!$D$5)</f>
        <v>0</v>
      </c>
      <c r="S18" s="45">
        <f>$P18*SUM(Fasering!$D$5:$D$6)</f>
        <v>0</v>
      </c>
      <c r="T18" s="45">
        <f>$P18*SUM(Fasering!$D$5:$D$7)</f>
        <v>0</v>
      </c>
      <c r="U18" s="45">
        <f>$P18*SUM(Fasering!$D$5:$D$8)</f>
        <v>0</v>
      </c>
      <c r="V18" s="45">
        <f>$P18*SUM(Fasering!$D$5:$D$9)</f>
        <v>0</v>
      </c>
      <c r="W18" s="45">
        <f>$P18*SUM(Fasering!$D$5:$D$10)</f>
        <v>0</v>
      </c>
      <c r="X18" s="75">
        <f>$P18*SUM(Fasering!$D$5:$D$11)</f>
        <v>0</v>
      </c>
      <c r="Y18" s="125">
        <f t="shared" si="5"/>
        <v>0</v>
      </c>
      <c r="Z18" s="127">
        <f t="shared" si="6"/>
        <v>0</v>
      </c>
      <c r="AA18" s="74">
        <f>$Y18*SUM(Fasering!$D$5)</f>
        <v>0</v>
      </c>
      <c r="AB18" s="45">
        <f>$Y18*SUM(Fasering!$D$5:$D$6)</f>
        <v>0</v>
      </c>
      <c r="AC18" s="45">
        <f>$Y18*SUM(Fasering!$D$5:$D$7)</f>
        <v>0</v>
      </c>
      <c r="AD18" s="45">
        <f>$Y18*SUM(Fasering!$D$5:$D$8)</f>
        <v>0</v>
      </c>
      <c r="AE18" s="45">
        <f>$Y18*SUM(Fasering!$D$5:$D$9)</f>
        <v>0</v>
      </c>
      <c r="AF18" s="45">
        <f>$Y18*SUM(Fasering!$D$5:$D$10)</f>
        <v>0</v>
      </c>
      <c r="AG18" s="75">
        <f>$Y18*SUM(Fasering!$D$5:$D$11)</f>
        <v>0</v>
      </c>
      <c r="AH18" s="5">
        <f>($AK$2+(I18+R18)*12*7.57%)*SUM(Fasering!$D$5)</f>
        <v>0</v>
      </c>
      <c r="AI18" s="9">
        <f>($AK$2+(J18+S18)*12*7.57%)*SUM(Fasering!$D$5:$D$6)</f>
        <v>510.88518356114662</v>
      </c>
      <c r="AJ18" s="9">
        <f>($AK$2+(K18+T18)*12*7.57%)*SUM(Fasering!$D$5:$D$7)</f>
        <v>856.34276254362658</v>
      </c>
      <c r="AK18" s="9">
        <f>($AK$2+(L18+U18)*12*7.57%)*SUM(Fasering!$D$5:$D$8)</f>
        <v>1239.9581337630818</v>
      </c>
      <c r="AL18" s="9">
        <f>($AK$2+(M18+V18)*12*7.57%)*SUM(Fasering!$D$5:$D$9)</f>
        <v>1661.7312972195118</v>
      </c>
      <c r="AM18" s="9">
        <f>($AK$2+(N18+W18)*12*7.57%)*SUM(Fasering!$D$5:$D$10)</f>
        <v>2120.5855294751987</v>
      </c>
      <c r="AN18" s="86">
        <f>($AK$2+(O18+X18)*12*7.57%)*SUM(Fasering!$D$5:$D$11)</f>
        <v>2618.5884982339999</v>
      </c>
      <c r="AO18" s="5">
        <f>($AK$2+(I18+AA18)*12*7.57%)*SUM(Fasering!$D$5)</f>
        <v>0</v>
      </c>
      <c r="AP18" s="9">
        <f>($AK$2+(J18+AB18)*12*7.57%)*SUM(Fasering!$D$5:$D$6)</f>
        <v>510.88518356114662</v>
      </c>
      <c r="AQ18" s="9">
        <f>($AK$2+(K18+AC18)*12*7.57%)*SUM(Fasering!$D$5:$D$7)</f>
        <v>856.34276254362658</v>
      </c>
      <c r="AR18" s="9">
        <f>($AK$2+(L18+AD18)*12*7.57%)*SUM(Fasering!$D$5:$D$8)</f>
        <v>1239.9581337630818</v>
      </c>
      <c r="AS18" s="9">
        <f>($AK$2+(M18+AE18)*12*7.57%)*SUM(Fasering!$D$5:$D$9)</f>
        <v>1661.7312972195118</v>
      </c>
      <c r="AT18" s="9">
        <f>($AK$2+(N18+AF18)*12*7.57%)*SUM(Fasering!$D$5:$D$10)</f>
        <v>2120.5855294751987</v>
      </c>
      <c r="AU18" s="86">
        <f>($AK$2+(O18+AG18)*12*7.57%)*SUM(Fasering!$D$5:$D$11)</f>
        <v>2618.5884982339999</v>
      </c>
    </row>
    <row r="19" spans="1:47" x14ac:dyDescent="0.3">
      <c r="A19" s="32">
        <f t="shared" si="7"/>
        <v>11</v>
      </c>
      <c r="B19" s="125">
        <v>24931.24</v>
      </c>
      <c r="C19" s="126"/>
      <c r="D19" s="125">
        <f t="shared" si="0"/>
        <v>32896.771179999996</v>
      </c>
      <c r="E19" s="127">
        <f t="shared" si="1"/>
        <v>815.48965614689166</v>
      </c>
      <c r="F19" s="125">
        <f t="shared" si="2"/>
        <v>2741.3975983333335</v>
      </c>
      <c r="G19" s="127">
        <f t="shared" si="8"/>
        <v>67.957471345574319</v>
      </c>
      <c r="H19" s="63">
        <f>'L4'!$H$10</f>
        <v>1674.41</v>
      </c>
      <c r="I19" s="63">
        <f>GEW!$E$12+($F19-GEW!$E$12)*SUM(Fasering!$D$5)</f>
        <v>1786.2247433333332</v>
      </c>
      <c r="J19" s="63">
        <f>GEW!$E$12+($F19-GEW!$E$12)*SUM(Fasering!$D$5:$D$6)</f>
        <v>2033.1977637249474</v>
      </c>
      <c r="K19" s="63">
        <f>GEW!$E$12+($F19-GEW!$E$12)*SUM(Fasering!$D$5:$D$7)</f>
        <v>2174.901440957573</v>
      </c>
      <c r="L19" s="63">
        <f>GEW!$E$12+($F19-GEW!$E$12)*SUM(Fasering!$D$5:$D$8)</f>
        <v>2316.6051181901985</v>
      </c>
      <c r="M19" s="63">
        <f>GEW!$E$12+($F19-GEW!$E$12)*SUM(Fasering!$D$5:$D$9)</f>
        <v>2458.3087954228245</v>
      </c>
      <c r="N19" s="63">
        <f>GEW!$E$12+($F19-GEW!$E$12)*SUM(Fasering!$D$5:$D$10)</f>
        <v>2599.6939211007079</v>
      </c>
      <c r="O19" s="76">
        <f>GEW!$E$12+($F19-GEW!$E$12)*SUM(Fasering!$D$5:$D$11)</f>
        <v>2741.3975983333335</v>
      </c>
      <c r="P19" s="125">
        <f t="shared" si="3"/>
        <v>0</v>
      </c>
      <c r="Q19" s="127">
        <f t="shared" si="4"/>
        <v>0</v>
      </c>
      <c r="R19" s="45">
        <f>$P19*SUM(Fasering!$D$5)</f>
        <v>0</v>
      </c>
      <c r="S19" s="45">
        <f>$P19*SUM(Fasering!$D$5:$D$6)</f>
        <v>0</v>
      </c>
      <c r="T19" s="45">
        <f>$P19*SUM(Fasering!$D$5:$D$7)</f>
        <v>0</v>
      </c>
      <c r="U19" s="45">
        <f>$P19*SUM(Fasering!$D$5:$D$8)</f>
        <v>0</v>
      </c>
      <c r="V19" s="45">
        <f>$P19*SUM(Fasering!$D$5:$D$9)</f>
        <v>0</v>
      </c>
      <c r="W19" s="45">
        <f>$P19*SUM(Fasering!$D$5:$D$10)</f>
        <v>0</v>
      </c>
      <c r="X19" s="75">
        <f>$P19*SUM(Fasering!$D$5:$D$11)</f>
        <v>0</v>
      </c>
      <c r="Y19" s="125">
        <f t="shared" si="5"/>
        <v>0</v>
      </c>
      <c r="Z19" s="127">
        <f t="shared" si="6"/>
        <v>0</v>
      </c>
      <c r="AA19" s="74">
        <f>$Y19*SUM(Fasering!$D$5)</f>
        <v>0</v>
      </c>
      <c r="AB19" s="45">
        <f>$Y19*SUM(Fasering!$D$5:$D$6)</f>
        <v>0</v>
      </c>
      <c r="AC19" s="45">
        <f>$Y19*SUM(Fasering!$D$5:$D$7)</f>
        <v>0</v>
      </c>
      <c r="AD19" s="45">
        <f>$Y19*SUM(Fasering!$D$5:$D$8)</f>
        <v>0</v>
      </c>
      <c r="AE19" s="45">
        <f>$Y19*SUM(Fasering!$D$5:$D$9)</f>
        <v>0</v>
      </c>
      <c r="AF19" s="45">
        <f>$Y19*SUM(Fasering!$D$5:$D$10)</f>
        <v>0</v>
      </c>
      <c r="AG19" s="75">
        <f>$Y19*SUM(Fasering!$D$5:$D$11)</f>
        <v>0</v>
      </c>
      <c r="AH19" s="5">
        <f>($AK$2+(I19+R19)*12*7.57%)*SUM(Fasering!$D$5)</f>
        <v>0</v>
      </c>
      <c r="AI19" s="9">
        <f>($AK$2+(J19+S19)*12*7.57%)*SUM(Fasering!$D$5:$D$6)</f>
        <v>510.9391410484688</v>
      </c>
      <c r="AJ19" s="9">
        <f>($AK$2+(K19+T19)*12*7.57%)*SUM(Fasering!$D$5:$D$7)</f>
        <v>856.47640046117624</v>
      </c>
      <c r="AK19" s="9">
        <f>($AK$2+(L19+U19)*12*7.57%)*SUM(Fasering!$D$5:$D$8)</f>
        <v>1240.2069779976694</v>
      </c>
      <c r="AL19" s="9">
        <f>($AK$2+(M19+V19)*12*7.57%)*SUM(Fasering!$D$5:$D$9)</f>
        <v>1662.1308736579485</v>
      </c>
      <c r="AM19" s="9">
        <f>($AK$2+(N19+W19)*12*7.57%)*SUM(Fasering!$D$5:$D$10)</f>
        <v>2121.1709054523453</v>
      </c>
      <c r="AN19" s="86">
        <f>($AK$2+(O19+X19)*12*7.57%)*SUM(Fasering!$D$5:$D$11)</f>
        <v>2619.3955783260003</v>
      </c>
      <c r="AO19" s="5">
        <f>($AK$2+(I19+AA19)*12*7.57%)*SUM(Fasering!$D$5)</f>
        <v>0</v>
      </c>
      <c r="AP19" s="9">
        <f>($AK$2+(J19+AB19)*12*7.57%)*SUM(Fasering!$D$5:$D$6)</f>
        <v>510.9391410484688</v>
      </c>
      <c r="AQ19" s="9">
        <f>($AK$2+(K19+AC19)*12*7.57%)*SUM(Fasering!$D$5:$D$7)</f>
        <v>856.47640046117624</v>
      </c>
      <c r="AR19" s="9">
        <f>($AK$2+(L19+AD19)*12*7.57%)*SUM(Fasering!$D$5:$D$8)</f>
        <v>1240.2069779976694</v>
      </c>
      <c r="AS19" s="9">
        <f>($AK$2+(M19+AE19)*12*7.57%)*SUM(Fasering!$D$5:$D$9)</f>
        <v>1662.1308736579485</v>
      </c>
      <c r="AT19" s="9">
        <f>($AK$2+(N19+AF19)*12*7.57%)*SUM(Fasering!$D$5:$D$10)</f>
        <v>2121.1709054523453</v>
      </c>
      <c r="AU19" s="86">
        <f>($AK$2+(O19+AG19)*12*7.57%)*SUM(Fasering!$D$5:$D$11)</f>
        <v>2619.3955783260003</v>
      </c>
    </row>
    <row r="20" spans="1:47" x14ac:dyDescent="0.3">
      <c r="A20" s="32">
        <f t="shared" si="7"/>
        <v>12</v>
      </c>
      <c r="B20" s="125">
        <v>26006.69</v>
      </c>
      <c r="C20" s="126"/>
      <c r="D20" s="125">
        <f t="shared" si="0"/>
        <v>34315.827454999999</v>
      </c>
      <c r="E20" s="127">
        <f t="shared" si="1"/>
        <v>850.66714233302514</v>
      </c>
      <c r="F20" s="125">
        <f t="shared" si="2"/>
        <v>2859.652287916666</v>
      </c>
      <c r="G20" s="127">
        <f t="shared" si="8"/>
        <v>70.888928527752071</v>
      </c>
      <c r="H20" s="63">
        <f>'L4'!$H$10</f>
        <v>1674.41</v>
      </c>
      <c r="I20" s="63">
        <f>GEW!$E$12+($F20-GEW!$E$12)*SUM(Fasering!$D$5)</f>
        <v>1786.2247433333332</v>
      </c>
      <c r="J20" s="63">
        <f>GEW!$E$12+($F20-GEW!$E$12)*SUM(Fasering!$D$5:$D$6)</f>
        <v>2063.7741329224036</v>
      </c>
      <c r="K20" s="63">
        <f>GEW!$E$12+($F20-GEW!$E$12)*SUM(Fasering!$D$5:$D$7)</f>
        <v>2223.0213618548532</v>
      </c>
      <c r="L20" s="63">
        <f>GEW!$E$12+($F20-GEW!$E$12)*SUM(Fasering!$D$5:$D$8)</f>
        <v>2382.2685907873029</v>
      </c>
      <c r="M20" s="63">
        <f>GEW!$E$12+($F20-GEW!$E$12)*SUM(Fasering!$D$5:$D$9)</f>
        <v>2541.5158197197525</v>
      </c>
      <c r="N20" s="63">
        <f>GEW!$E$12+($F20-GEW!$E$12)*SUM(Fasering!$D$5:$D$10)</f>
        <v>2700.4050589842163</v>
      </c>
      <c r="O20" s="76">
        <f>GEW!$E$12+($F20-GEW!$E$12)*SUM(Fasering!$D$5:$D$11)</f>
        <v>2859.652287916666</v>
      </c>
      <c r="P20" s="125">
        <f t="shared" si="3"/>
        <v>0</v>
      </c>
      <c r="Q20" s="127">
        <f t="shared" si="4"/>
        <v>0</v>
      </c>
      <c r="R20" s="45">
        <f>$P20*SUM(Fasering!$D$5)</f>
        <v>0</v>
      </c>
      <c r="S20" s="45">
        <f>$P20*SUM(Fasering!$D$5:$D$6)</f>
        <v>0</v>
      </c>
      <c r="T20" s="45">
        <f>$P20*SUM(Fasering!$D$5:$D$7)</f>
        <v>0</v>
      </c>
      <c r="U20" s="45">
        <f>$P20*SUM(Fasering!$D$5:$D$8)</f>
        <v>0</v>
      </c>
      <c r="V20" s="45">
        <f>$P20*SUM(Fasering!$D$5:$D$9)</f>
        <v>0</v>
      </c>
      <c r="W20" s="45">
        <f>$P20*SUM(Fasering!$D$5:$D$10)</f>
        <v>0</v>
      </c>
      <c r="X20" s="75">
        <f>$P20*SUM(Fasering!$D$5:$D$11)</f>
        <v>0</v>
      </c>
      <c r="Y20" s="125">
        <f t="shared" si="5"/>
        <v>0</v>
      </c>
      <c r="Z20" s="127">
        <f t="shared" si="6"/>
        <v>0</v>
      </c>
      <c r="AA20" s="74">
        <f>$Y20*SUM(Fasering!$D$5)</f>
        <v>0</v>
      </c>
      <c r="AB20" s="45">
        <f>$Y20*SUM(Fasering!$D$5:$D$6)</f>
        <v>0</v>
      </c>
      <c r="AC20" s="45">
        <f>$Y20*SUM(Fasering!$D$5:$D$7)</f>
        <v>0</v>
      </c>
      <c r="AD20" s="45">
        <f>$Y20*SUM(Fasering!$D$5:$D$8)</f>
        <v>0</v>
      </c>
      <c r="AE20" s="45">
        <f>$Y20*SUM(Fasering!$D$5:$D$9)</f>
        <v>0</v>
      </c>
      <c r="AF20" s="45">
        <f>$Y20*SUM(Fasering!$D$5:$D$10)</f>
        <v>0</v>
      </c>
      <c r="AG20" s="75">
        <f>$Y20*SUM(Fasering!$D$5:$D$11)</f>
        <v>0</v>
      </c>
      <c r="AH20" s="5">
        <f>($AK$2+(I20+R20)*12*7.57%)*SUM(Fasering!$D$5)</f>
        <v>0</v>
      </c>
      <c r="AI20" s="9">
        <f>($AK$2+(J20+S20)*12*7.57%)*SUM(Fasering!$D$5:$D$6)</f>
        <v>518.12089596685166</v>
      </c>
      <c r="AJ20" s="9">
        <f>($AK$2+(K20+T20)*12*7.57%)*SUM(Fasering!$D$5:$D$7)</f>
        <v>874.26364036572443</v>
      </c>
      <c r="AK20" s="9">
        <f>($AK$2+(L20+U20)*12*7.57%)*SUM(Fasering!$D$5:$D$8)</f>
        <v>1273.3282072164143</v>
      </c>
      <c r="AL20" s="9">
        <f>($AK$2+(M20+V20)*12*7.57%)*SUM(Fasering!$D$5:$D$9)</f>
        <v>1715.3145965189215</v>
      </c>
      <c r="AM20" s="9">
        <f>($AK$2+(N20+W20)*12*7.57%)*SUM(Fasering!$D$5:$D$10)</f>
        <v>2199.0845929056204</v>
      </c>
      <c r="AN20" s="86">
        <f>($AK$2+(O20+X20)*12*7.57%)*SUM(Fasering!$D$5:$D$11)</f>
        <v>2726.8181383434994</v>
      </c>
      <c r="AO20" s="5">
        <f>($AK$2+(I20+AA20)*12*7.57%)*SUM(Fasering!$D$5)</f>
        <v>0</v>
      </c>
      <c r="AP20" s="9">
        <f>($AK$2+(J20+AB20)*12*7.57%)*SUM(Fasering!$D$5:$D$6)</f>
        <v>518.12089596685166</v>
      </c>
      <c r="AQ20" s="9">
        <f>($AK$2+(K20+AC20)*12*7.57%)*SUM(Fasering!$D$5:$D$7)</f>
        <v>874.26364036572443</v>
      </c>
      <c r="AR20" s="9">
        <f>($AK$2+(L20+AD20)*12*7.57%)*SUM(Fasering!$D$5:$D$8)</f>
        <v>1273.3282072164143</v>
      </c>
      <c r="AS20" s="9">
        <f>($AK$2+(M20+AE20)*12*7.57%)*SUM(Fasering!$D$5:$D$9)</f>
        <v>1715.3145965189215</v>
      </c>
      <c r="AT20" s="9">
        <f>($AK$2+(N20+AF20)*12*7.57%)*SUM(Fasering!$D$5:$D$10)</f>
        <v>2199.0845929056204</v>
      </c>
      <c r="AU20" s="86">
        <f>($AK$2+(O20+AG20)*12*7.57%)*SUM(Fasering!$D$5:$D$11)</f>
        <v>2726.8181383434994</v>
      </c>
    </row>
    <row r="21" spans="1:47" x14ac:dyDescent="0.3">
      <c r="A21" s="32">
        <f t="shared" si="7"/>
        <v>13</v>
      </c>
      <c r="B21" s="125">
        <v>26014.77</v>
      </c>
      <c r="C21" s="126"/>
      <c r="D21" s="125">
        <f t="shared" si="0"/>
        <v>34326.489014999999</v>
      </c>
      <c r="E21" s="127">
        <f t="shared" si="1"/>
        <v>850.93143550182322</v>
      </c>
      <c r="F21" s="125">
        <f t="shared" si="2"/>
        <v>2860.5407512499996</v>
      </c>
      <c r="G21" s="127">
        <f t="shared" si="8"/>
        <v>70.910952958485268</v>
      </c>
      <c r="H21" s="63">
        <f>'L4'!$H$10</f>
        <v>1674.41</v>
      </c>
      <c r="I21" s="63">
        <f>GEW!$E$12+($F21-GEW!$E$12)*SUM(Fasering!$D$5)</f>
        <v>1786.2247433333332</v>
      </c>
      <c r="J21" s="63">
        <f>GEW!$E$12+($F21-GEW!$E$12)*SUM(Fasering!$D$5:$D$6)</f>
        <v>2064.0038572825465</v>
      </c>
      <c r="K21" s="63">
        <f>GEW!$E$12+($F21-GEW!$E$12)*SUM(Fasering!$D$5:$D$7)</f>
        <v>2223.3828932704005</v>
      </c>
      <c r="L21" s="63">
        <f>GEW!$E$12+($F21-GEW!$E$12)*SUM(Fasering!$D$5:$D$8)</f>
        <v>2382.7619292582544</v>
      </c>
      <c r="M21" s="63">
        <f>GEW!$E$12+($F21-GEW!$E$12)*SUM(Fasering!$D$5:$D$9)</f>
        <v>2542.140965246108</v>
      </c>
      <c r="N21" s="63">
        <f>GEW!$E$12+($F21-GEW!$E$12)*SUM(Fasering!$D$5:$D$10)</f>
        <v>2701.1617152621457</v>
      </c>
      <c r="O21" s="76">
        <f>GEW!$E$12+($F21-GEW!$E$12)*SUM(Fasering!$D$5:$D$11)</f>
        <v>2860.5407512499996</v>
      </c>
      <c r="P21" s="125">
        <f t="shared" si="3"/>
        <v>0</v>
      </c>
      <c r="Q21" s="127">
        <f t="shared" si="4"/>
        <v>0</v>
      </c>
      <c r="R21" s="45">
        <f>$P21*SUM(Fasering!$D$5)</f>
        <v>0</v>
      </c>
      <c r="S21" s="45">
        <f>$P21*SUM(Fasering!$D$5:$D$6)</f>
        <v>0</v>
      </c>
      <c r="T21" s="45">
        <f>$P21*SUM(Fasering!$D$5:$D$7)</f>
        <v>0</v>
      </c>
      <c r="U21" s="45">
        <f>$P21*SUM(Fasering!$D$5:$D$8)</f>
        <v>0</v>
      </c>
      <c r="V21" s="45">
        <f>$P21*SUM(Fasering!$D$5:$D$9)</f>
        <v>0</v>
      </c>
      <c r="W21" s="45">
        <f>$P21*SUM(Fasering!$D$5:$D$10)</f>
        <v>0</v>
      </c>
      <c r="X21" s="75">
        <f>$P21*SUM(Fasering!$D$5:$D$11)</f>
        <v>0</v>
      </c>
      <c r="Y21" s="125">
        <f t="shared" si="5"/>
        <v>0</v>
      </c>
      <c r="Z21" s="127">
        <f t="shared" si="6"/>
        <v>0</v>
      </c>
      <c r="AA21" s="74">
        <f>$Y21*SUM(Fasering!$D$5)</f>
        <v>0</v>
      </c>
      <c r="AB21" s="45">
        <f>$Y21*SUM(Fasering!$D$5:$D$6)</f>
        <v>0</v>
      </c>
      <c r="AC21" s="45">
        <f>$Y21*SUM(Fasering!$D$5:$D$7)</f>
        <v>0</v>
      </c>
      <c r="AD21" s="45">
        <f>$Y21*SUM(Fasering!$D$5:$D$8)</f>
        <v>0</v>
      </c>
      <c r="AE21" s="45">
        <f>$Y21*SUM(Fasering!$D$5:$D$9)</f>
        <v>0</v>
      </c>
      <c r="AF21" s="45">
        <f>$Y21*SUM(Fasering!$D$5:$D$10)</f>
        <v>0</v>
      </c>
      <c r="AG21" s="75">
        <f>$Y21*SUM(Fasering!$D$5:$D$11)</f>
        <v>0</v>
      </c>
      <c r="AH21" s="5">
        <f>($AK$2+(I21+R21)*12*7.57%)*SUM(Fasering!$D$5)</f>
        <v>0</v>
      </c>
      <c r="AI21" s="9">
        <f>($AK$2+(J21+S21)*12*7.57%)*SUM(Fasering!$D$5:$D$6)</f>
        <v>518.1748534541739</v>
      </c>
      <c r="AJ21" s="9">
        <f>($AK$2+(K21+T21)*12*7.57%)*SUM(Fasering!$D$5:$D$7)</f>
        <v>874.39727828327409</v>
      </c>
      <c r="AK21" s="9">
        <f>($AK$2+(L21+U21)*12*7.57%)*SUM(Fasering!$D$5:$D$8)</f>
        <v>1273.5770514510023</v>
      </c>
      <c r="AL21" s="9">
        <f>($AK$2+(M21+V21)*12*7.57%)*SUM(Fasering!$D$5:$D$9)</f>
        <v>1715.7141729573582</v>
      </c>
      <c r="AM21" s="9">
        <f>($AK$2+(N21+W21)*12*7.57%)*SUM(Fasering!$D$5:$D$10)</f>
        <v>2199.6699688827671</v>
      </c>
      <c r="AN21" s="86">
        <f>($AK$2+(O21+X21)*12*7.57%)*SUM(Fasering!$D$5:$D$11)</f>
        <v>2727.6252184355003</v>
      </c>
      <c r="AO21" s="5">
        <f>($AK$2+(I21+AA21)*12*7.57%)*SUM(Fasering!$D$5)</f>
        <v>0</v>
      </c>
      <c r="AP21" s="9">
        <f>($AK$2+(J21+AB21)*12*7.57%)*SUM(Fasering!$D$5:$D$6)</f>
        <v>518.1748534541739</v>
      </c>
      <c r="AQ21" s="9">
        <f>($AK$2+(K21+AC21)*12*7.57%)*SUM(Fasering!$D$5:$D$7)</f>
        <v>874.39727828327409</v>
      </c>
      <c r="AR21" s="9">
        <f>($AK$2+(L21+AD21)*12*7.57%)*SUM(Fasering!$D$5:$D$8)</f>
        <v>1273.5770514510023</v>
      </c>
      <c r="AS21" s="9">
        <f>($AK$2+(M21+AE21)*12*7.57%)*SUM(Fasering!$D$5:$D$9)</f>
        <v>1715.7141729573582</v>
      </c>
      <c r="AT21" s="9">
        <f>($AK$2+(N21+AF21)*12*7.57%)*SUM(Fasering!$D$5:$D$10)</f>
        <v>2199.6699688827671</v>
      </c>
      <c r="AU21" s="86">
        <f>($AK$2+(O21+AG21)*12*7.57%)*SUM(Fasering!$D$5:$D$11)</f>
        <v>2727.6252184355003</v>
      </c>
    </row>
    <row r="22" spans="1:47" x14ac:dyDescent="0.3">
      <c r="A22" s="32">
        <f t="shared" si="7"/>
        <v>14</v>
      </c>
      <c r="B22" s="125">
        <v>27090.25</v>
      </c>
      <c r="C22" s="126"/>
      <c r="D22" s="125">
        <f t="shared" si="0"/>
        <v>35745.584875</v>
      </c>
      <c r="E22" s="127">
        <f t="shared" si="1"/>
        <v>886.10990297447438</v>
      </c>
      <c r="F22" s="125">
        <f t="shared" si="2"/>
        <v>2978.7987395833334</v>
      </c>
      <c r="G22" s="127">
        <f t="shared" si="8"/>
        <v>73.842491914539536</v>
      </c>
      <c r="H22" s="63">
        <f>'L4'!$H$10</f>
        <v>1674.41</v>
      </c>
      <c r="I22" s="63">
        <f>GEW!$E$12+($F22-GEW!$E$12)*SUM(Fasering!$D$5)</f>
        <v>1786.2247433333332</v>
      </c>
      <c r="J22" s="63">
        <f>GEW!$E$12+($F22-GEW!$E$12)*SUM(Fasering!$D$5:$D$6)</f>
        <v>2094.5810794169838</v>
      </c>
      <c r="K22" s="63">
        <f>GEW!$E$12+($F22-GEW!$E$12)*SUM(Fasering!$D$5:$D$7)</f>
        <v>2271.5041564872931</v>
      </c>
      <c r="L22" s="63">
        <f>GEW!$E$12+($F22-GEW!$E$12)*SUM(Fasering!$D$5:$D$8)</f>
        <v>2448.4272335576024</v>
      </c>
      <c r="M22" s="63">
        <f>GEW!$E$12+($F22-GEW!$E$12)*SUM(Fasering!$D$5:$D$9)</f>
        <v>2625.3503106279122</v>
      </c>
      <c r="N22" s="63">
        <f>GEW!$E$12+($F22-GEW!$E$12)*SUM(Fasering!$D$5:$D$10)</f>
        <v>2801.8756625130241</v>
      </c>
      <c r="O22" s="76">
        <f>GEW!$E$12+($F22-GEW!$E$12)*SUM(Fasering!$D$5:$D$11)</f>
        <v>2978.7987395833334</v>
      </c>
      <c r="P22" s="125">
        <f t="shared" si="3"/>
        <v>0</v>
      </c>
      <c r="Q22" s="127">
        <f t="shared" si="4"/>
        <v>0</v>
      </c>
      <c r="R22" s="45">
        <f>$P22*SUM(Fasering!$D$5)</f>
        <v>0</v>
      </c>
      <c r="S22" s="45">
        <f>$P22*SUM(Fasering!$D$5:$D$6)</f>
        <v>0</v>
      </c>
      <c r="T22" s="45">
        <f>$P22*SUM(Fasering!$D$5:$D$7)</f>
        <v>0</v>
      </c>
      <c r="U22" s="45">
        <f>$P22*SUM(Fasering!$D$5:$D$8)</f>
        <v>0</v>
      </c>
      <c r="V22" s="45">
        <f>$P22*SUM(Fasering!$D$5:$D$9)</f>
        <v>0</v>
      </c>
      <c r="W22" s="45">
        <f>$P22*SUM(Fasering!$D$5:$D$10)</f>
        <v>0</v>
      </c>
      <c r="X22" s="75">
        <f>$P22*SUM(Fasering!$D$5:$D$11)</f>
        <v>0</v>
      </c>
      <c r="Y22" s="125">
        <f t="shared" si="5"/>
        <v>0</v>
      </c>
      <c r="Z22" s="127">
        <f t="shared" si="6"/>
        <v>0</v>
      </c>
      <c r="AA22" s="74">
        <f>$Y22*SUM(Fasering!$D$5)</f>
        <v>0</v>
      </c>
      <c r="AB22" s="45">
        <f>$Y22*SUM(Fasering!$D$5:$D$6)</f>
        <v>0</v>
      </c>
      <c r="AC22" s="45">
        <f>$Y22*SUM(Fasering!$D$5:$D$7)</f>
        <v>0</v>
      </c>
      <c r="AD22" s="45">
        <f>$Y22*SUM(Fasering!$D$5:$D$8)</f>
        <v>0</v>
      </c>
      <c r="AE22" s="45">
        <f>$Y22*SUM(Fasering!$D$5:$D$9)</f>
        <v>0</v>
      </c>
      <c r="AF22" s="45">
        <f>$Y22*SUM(Fasering!$D$5:$D$10)</f>
        <v>0</v>
      </c>
      <c r="AG22" s="75">
        <f>$Y22*SUM(Fasering!$D$5:$D$11)</f>
        <v>0</v>
      </c>
      <c r="AH22" s="5">
        <f>($AK$2+(I22+R22)*12*7.57%)*SUM(Fasering!$D$5)</f>
        <v>0</v>
      </c>
      <c r="AI22" s="9">
        <f>($AK$2+(J22+S22)*12*7.57%)*SUM(Fasering!$D$5:$D$6)</f>
        <v>525.35680870976228</v>
      </c>
      <c r="AJ22" s="9">
        <f>($AK$2+(K22+T22)*12*7.57%)*SUM(Fasering!$D$5:$D$7)</f>
        <v>892.18501436820918</v>
      </c>
      <c r="AK22" s="9">
        <f>($AK$2+(L22+U22)*12*7.57%)*SUM(Fasering!$D$5:$D$8)</f>
        <v>1306.6992045963609</v>
      </c>
      <c r="AL22" s="9">
        <f>($AK$2+(M22+V22)*12*7.57%)*SUM(Fasering!$D$5:$D$9)</f>
        <v>1768.8993793942172</v>
      </c>
      <c r="AM22" s="9">
        <f>($AK$2+(N22+W22)*12*7.57%)*SUM(Fasering!$D$5:$D$10)</f>
        <v>2277.585829761701</v>
      </c>
      <c r="AN22" s="86">
        <f>($AK$2+(O22+X22)*12*7.57%)*SUM(Fasering!$D$5:$D$11)</f>
        <v>2835.0507750375004</v>
      </c>
      <c r="AO22" s="5">
        <f>($AK$2+(I22+AA22)*12*7.57%)*SUM(Fasering!$D$5)</f>
        <v>0</v>
      </c>
      <c r="AP22" s="9">
        <f>($AK$2+(J22+AB22)*12*7.57%)*SUM(Fasering!$D$5:$D$6)</f>
        <v>525.35680870976228</v>
      </c>
      <c r="AQ22" s="9">
        <f>($AK$2+(K22+AC22)*12*7.57%)*SUM(Fasering!$D$5:$D$7)</f>
        <v>892.18501436820918</v>
      </c>
      <c r="AR22" s="9">
        <f>($AK$2+(L22+AD22)*12*7.57%)*SUM(Fasering!$D$5:$D$8)</f>
        <v>1306.6992045963609</v>
      </c>
      <c r="AS22" s="9">
        <f>($AK$2+(M22+AE22)*12*7.57%)*SUM(Fasering!$D$5:$D$9)</f>
        <v>1768.8993793942172</v>
      </c>
      <c r="AT22" s="9">
        <f>($AK$2+(N22+AF22)*12*7.57%)*SUM(Fasering!$D$5:$D$10)</f>
        <v>2277.585829761701</v>
      </c>
      <c r="AU22" s="86">
        <f>($AK$2+(O22+AG22)*12*7.57%)*SUM(Fasering!$D$5:$D$11)</f>
        <v>2835.0507750375004</v>
      </c>
    </row>
    <row r="23" spans="1:47" x14ac:dyDescent="0.3">
      <c r="A23" s="32">
        <f t="shared" si="7"/>
        <v>15</v>
      </c>
      <c r="B23" s="125">
        <v>27098.3</v>
      </c>
      <c r="C23" s="126"/>
      <c r="D23" s="125">
        <f t="shared" si="0"/>
        <v>35756.206849999995</v>
      </c>
      <c r="E23" s="127">
        <f t="shared" si="1"/>
        <v>886.37321485675466</v>
      </c>
      <c r="F23" s="125">
        <f t="shared" si="2"/>
        <v>2979.6839041666663</v>
      </c>
      <c r="G23" s="127">
        <f t="shared" si="8"/>
        <v>73.864434571396217</v>
      </c>
      <c r="H23" s="63">
        <f>'L4'!$H$10</f>
        <v>1674.41</v>
      </c>
      <c r="I23" s="63">
        <f>GEW!$E$12+($F23-GEW!$E$12)*SUM(Fasering!$D$5)</f>
        <v>1786.2247433333332</v>
      </c>
      <c r="J23" s="63">
        <f>GEW!$E$12+($F23-GEW!$E$12)*SUM(Fasering!$D$5:$D$6)</f>
        <v>2094.8099508401456</v>
      </c>
      <c r="K23" s="63">
        <f>GEW!$E$12+($F23-GEW!$E$12)*SUM(Fasering!$D$5:$D$7)</f>
        <v>2271.864345583228</v>
      </c>
      <c r="L23" s="63">
        <f>GEW!$E$12+($F23-GEW!$E$12)*SUM(Fasering!$D$5:$D$8)</f>
        <v>2448.9187403263099</v>
      </c>
      <c r="M23" s="63">
        <f>GEW!$E$12+($F23-GEW!$E$12)*SUM(Fasering!$D$5:$D$9)</f>
        <v>2625.9731350693924</v>
      </c>
      <c r="N23" s="63">
        <f>GEW!$E$12+($F23-GEW!$E$12)*SUM(Fasering!$D$5:$D$10)</f>
        <v>2802.6295094235843</v>
      </c>
      <c r="O23" s="76">
        <f>GEW!$E$12+($F23-GEW!$E$12)*SUM(Fasering!$D$5:$D$11)</f>
        <v>2979.6839041666663</v>
      </c>
      <c r="P23" s="125">
        <f t="shared" si="3"/>
        <v>0</v>
      </c>
      <c r="Q23" s="127">
        <f t="shared" si="4"/>
        <v>0</v>
      </c>
      <c r="R23" s="45">
        <f>$P23*SUM(Fasering!$D$5)</f>
        <v>0</v>
      </c>
      <c r="S23" s="45">
        <f>$P23*SUM(Fasering!$D$5:$D$6)</f>
        <v>0</v>
      </c>
      <c r="T23" s="45">
        <f>$P23*SUM(Fasering!$D$5:$D$7)</f>
        <v>0</v>
      </c>
      <c r="U23" s="45">
        <f>$P23*SUM(Fasering!$D$5:$D$8)</f>
        <v>0</v>
      </c>
      <c r="V23" s="45">
        <f>$P23*SUM(Fasering!$D$5:$D$9)</f>
        <v>0</v>
      </c>
      <c r="W23" s="45">
        <f>$P23*SUM(Fasering!$D$5:$D$10)</f>
        <v>0</v>
      </c>
      <c r="X23" s="75">
        <f>$P23*SUM(Fasering!$D$5:$D$11)</f>
        <v>0</v>
      </c>
      <c r="Y23" s="125">
        <f t="shared" si="5"/>
        <v>0</v>
      </c>
      <c r="Z23" s="127">
        <f t="shared" si="6"/>
        <v>0</v>
      </c>
      <c r="AA23" s="74">
        <f>$Y23*SUM(Fasering!$D$5)</f>
        <v>0</v>
      </c>
      <c r="AB23" s="45">
        <f>$Y23*SUM(Fasering!$D$5:$D$6)</f>
        <v>0</v>
      </c>
      <c r="AC23" s="45">
        <f>$Y23*SUM(Fasering!$D$5:$D$7)</f>
        <v>0</v>
      </c>
      <c r="AD23" s="45">
        <f>$Y23*SUM(Fasering!$D$5:$D$8)</f>
        <v>0</v>
      </c>
      <c r="AE23" s="45">
        <f>$Y23*SUM(Fasering!$D$5:$D$9)</f>
        <v>0</v>
      </c>
      <c r="AF23" s="45">
        <f>$Y23*SUM(Fasering!$D$5:$D$10)</f>
        <v>0</v>
      </c>
      <c r="AG23" s="75">
        <f>$Y23*SUM(Fasering!$D$5:$D$11)</f>
        <v>0</v>
      </c>
      <c r="AH23" s="5">
        <f>($AK$2+(I23+R23)*12*7.57%)*SUM(Fasering!$D$5)</f>
        <v>0</v>
      </c>
      <c r="AI23" s="9">
        <f>($AK$2+(J23+S23)*12*7.57%)*SUM(Fasering!$D$5:$D$6)</f>
        <v>525.41056585987894</v>
      </c>
      <c r="AJ23" s="9">
        <f>($AK$2+(K23+T23)*12*7.57%)*SUM(Fasering!$D$5:$D$7)</f>
        <v>892.31815610537194</v>
      </c>
      <c r="AK23" s="9">
        <f>($AK$2+(L23+U23)*12*7.57%)*SUM(Fasering!$D$5:$D$8)</f>
        <v>1306.9471249043349</v>
      </c>
      <c r="AL23" s="9">
        <f>($AK$2+(M23+V23)*12*7.57%)*SUM(Fasering!$D$5:$D$9)</f>
        <v>1769.2974722567681</v>
      </c>
      <c r="AM23" s="9">
        <f>($AK$2+(N23+W23)*12*7.57%)*SUM(Fasering!$D$5:$D$10)</f>
        <v>2278.1690323131897</v>
      </c>
      <c r="AN23" s="86">
        <f>($AK$2+(O23+X23)*12*7.57%)*SUM(Fasering!$D$5:$D$11)</f>
        <v>2835.8548585449998</v>
      </c>
      <c r="AO23" s="5">
        <f>($AK$2+(I23+AA23)*12*7.57%)*SUM(Fasering!$D$5)</f>
        <v>0</v>
      </c>
      <c r="AP23" s="9">
        <f>($AK$2+(J23+AB23)*12*7.57%)*SUM(Fasering!$D$5:$D$6)</f>
        <v>525.41056585987894</v>
      </c>
      <c r="AQ23" s="9">
        <f>($AK$2+(K23+AC23)*12*7.57%)*SUM(Fasering!$D$5:$D$7)</f>
        <v>892.31815610537194</v>
      </c>
      <c r="AR23" s="9">
        <f>($AK$2+(L23+AD23)*12*7.57%)*SUM(Fasering!$D$5:$D$8)</f>
        <v>1306.9471249043349</v>
      </c>
      <c r="AS23" s="9">
        <f>($AK$2+(M23+AE23)*12*7.57%)*SUM(Fasering!$D$5:$D$9)</f>
        <v>1769.2974722567681</v>
      </c>
      <c r="AT23" s="9">
        <f>($AK$2+(N23+AF23)*12*7.57%)*SUM(Fasering!$D$5:$D$10)</f>
        <v>2278.1690323131897</v>
      </c>
      <c r="AU23" s="86">
        <f>($AK$2+(O23+AG23)*12*7.57%)*SUM(Fasering!$D$5:$D$11)</f>
        <v>2835.8548585449998</v>
      </c>
    </row>
    <row r="24" spans="1:47" x14ac:dyDescent="0.3">
      <c r="A24" s="32">
        <f t="shared" si="7"/>
        <v>16</v>
      </c>
      <c r="B24" s="125">
        <v>28173.78</v>
      </c>
      <c r="C24" s="126"/>
      <c r="D24" s="125">
        <f t="shared" si="0"/>
        <v>37175.302709999996</v>
      </c>
      <c r="E24" s="127">
        <f t="shared" si="1"/>
        <v>921.55168232940582</v>
      </c>
      <c r="F24" s="125">
        <f t="shared" si="2"/>
        <v>3097.9418925</v>
      </c>
      <c r="G24" s="127">
        <f t="shared" si="8"/>
        <v>76.795973527450485</v>
      </c>
      <c r="H24" s="63">
        <f>'L4'!$H$10</f>
        <v>1674.41</v>
      </c>
      <c r="I24" s="63">
        <f>GEW!$E$12+($F24-GEW!$E$12)*SUM(Fasering!$D$5)</f>
        <v>1786.2247433333332</v>
      </c>
      <c r="J24" s="63">
        <f>GEW!$E$12+($F24-GEW!$E$12)*SUM(Fasering!$D$5:$D$6)</f>
        <v>2125.3871729745829</v>
      </c>
      <c r="K24" s="63">
        <f>GEW!$E$12+($F24-GEW!$E$12)*SUM(Fasering!$D$5:$D$7)</f>
        <v>2319.9856088001206</v>
      </c>
      <c r="L24" s="63">
        <f>GEW!$E$12+($F24-GEW!$E$12)*SUM(Fasering!$D$5:$D$8)</f>
        <v>2514.5840446256584</v>
      </c>
      <c r="M24" s="63">
        <f>GEW!$E$12+($F24-GEW!$E$12)*SUM(Fasering!$D$5:$D$9)</f>
        <v>2709.1824804511962</v>
      </c>
      <c r="N24" s="63">
        <f>GEW!$E$12+($F24-GEW!$E$12)*SUM(Fasering!$D$5:$D$10)</f>
        <v>2903.3434566744627</v>
      </c>
      <c r="O24" s="76">
        <f>GEW!$E$12+($F24-GEW!$E$12)*SUM(Fasering!$D$5:$D$11)</f>
        <v>3097.9418925</v>
      </c>
      <c r="P24" s="125">
        <f t="shared" si="3"/>
        <v>0</v>
      </c>
      <c r="Q24" s="127">
        <f t="shared" si="4"/>
        <v>0</v>
      </c>
      <c r="R24" s="45">
        <f>$P24*SUM(Fasering!$D$5)</f>
        <v>0</v>
      </c>
      <c r="S24" s="45">
        <f>$P24*SUM(Fasering!$D$5:$D$6)</f>
        <v>0</v>
      </c>
      <c r="T24" s="45">
        <f>$P24*SUM(Fasering!$D$5:$D$7)</f>
        <v>0</v>
      </c>
      <c r="U24" s="45">
        <f>$P24*SUM(Fasering!$D$5:$D$8)</f>
        <v>0</v>
      </c>
      <c r="V24" s="45">
        <f>$P24*SUM(Fasering!$D$5:$D$9)</f>
        <v>0</v>
      </c>
      <c r="W24" s="45">
        <f>$P24*SUM(Fasering!$D$5:$D$10)</f>
        <v>0</v>
      </c>
      <c r="X24" s="75">
        <f>$P24*SUM(Fasering!$D$5:$D$11)</f>
        <v>0</v>
      </c>
      <c r="Y24" s="125">
        <f t="shared" si="5"/>
        <v>0</v>
      </c>
      <c r="Z24" s="127">
        <f t="shared" si="6"/>
        <v>0</v>
      </c>
      <c r="AA24" s="74">
        <f>$Y24*SUM(Fasering!$D$5)</f>
        <v>0</v>
      </c>
      <c r="AB24" s="45">
        <f>$Y24*SUM(Fasering!$D$5:$D$6)</f>
        <v>0</v>
      </c>
      <c r="AC24" s="45">
        <f>$Y24*SUM(Fasering!$D$5:$D$7)</f>
        <v>0</v>
      </c>
      <c r="AD24" s="45">
        <f>$Y24*SUM(Fasering!$D$5:$D$8)</f>
        <v>0</v>
      </c>
      <c r="AE24" s="45">
        <f>$Y24*SUM(Fasering!$D$5:$D$9)</f>
        <v>0</v>
      </c>
      <c r="AF24" s="45">
        <f>$Y24*SUM(Fasering!$D$5:$D$10)</f>
        <v>0</v>
      </c>
      <c r="AG24" s="75">
        <f>$Y24*SUM(Fasering!$D$5:$D$11)</f>
        <v>0</v>
      </c>
      <c r="AH24" s="5">
        <f>($AK$2+(I24+R24)*12*7.57%)*SUM(Fasering!$D$5)</f>
        <v>0</v>
      </c>
      <c r="AI24" s="9">
        <f>($AK$2+(J24+S24)*12*7.57%)*SUM(Fasering!$D$5:$D$6)</f>
        <v>532.59252111546743</v>
      </c>
      <c r="AJ24" s="9">
        <f>($AK$2+(K24+T24)*12*7.57%)*SUM(Fasering!$D$5:$D$7)</f>
        <v>910.10589219030726</v>
      </c>
      <c r="AK24" s="9">
        <f>($AK$2+(L24+U24)*12*7.57%)*SUM(Fasering!$D$5:$D$8)</f>
        <v>1340.0692780496936</v>
      </c>
      <c r="AL24" s="9">
        <f>($AK$2+(M24+V24)*12*7.57%)*SUM(Fasering!$D$5:$D$9)</f>
        <v>1822.4826786936267</v>
      </c>
      <c r="AM24" s="9">
        <f>($AK$2+(N24+W24)*12*7.57%)*SUM(Fasering!$D$5:$D$10)</f>
        <v>2356.0848931921237</v>
      </c>
      <c r="AN24" s="86">
        <f>($AK$2+(O24+X24)*12*7.57%)*SUM(Fasering!$D$5:$D$11)</f>
        <v>2943.2804151470004</v>
      </c>
      <c r="AO24" s="5">
        <f>($AK$2+(I24+AA24)*12*7.57%)*SUM(Fasering!$D$5)</f>
        <v>0</v>
      </c>
      <c r="AP24" s="9">
        <f>($AK$2+(J24+AB24)*12*7.57%)*SUM(Fasering!$D$5:$D$6)</f>
        <v>532.59252111546743</v>
      </c>
      <c r="AQ24" s="9">
        <f>($AK$2+(K24+AC24)*12*7.57%)*SUM(Fasering!$D$5:$D$7)</f>
        <v>910.10589219030726</v>
      </c>
      <c r="AR24" s="9">
        <f>($AK$2+(L24+AD24)*12*7.57%)*SUM(Fasering!$D$5:$D$8)</f>
        <v>1340.0692780496936</v>
      </c>
      <c r="AS24" s="9">
        <f>($AK$2+(M24+AE24)*12*7.57%)*SUM(Fasering!$D$5:$D$9)</f>
        <v>1822.4826786936267</v>
      </c>
      <c r="AT24" s="9">
        <f>($AK$2+(N24+AF24)*12*7.57%)*SUM(Fasering!$D$5:$D$10)</f>
        <v>2356.0848931921237</v>
      </c>
      <c r="AU24" s="86">
        <f>($AK$2+(O24+AG24)*12*7.57%)*SUM(Fasering!$D$5:$D$11)</f>
        <v>2943.2804151470004</v>
      </c>
    </row>
    <row r="25" spans="1:47" x14ac:dyDescent="0.3">
      <c r="A25" s="32">
        <f t="shared" si="7"/>
        <v>17</v>
      </c>
      <c r="B25" s="125">
        <v>28184.81</v>
      </c>
      <c r="C25" s="126"/>
      <c r="D25" s="125">
        <f t="shared" si="0"/>
        <v>37189.856795</v>
      </c>
      <c r="E25" s="127">
        <f t="shared" si="1"/>
        <v>921.91246867245582</v>
      </c>
      <c r="F25" s="125">
        <f t="shared" si="2"/>
        <v>3099.1547329166665</v>
      </c>
      <c r="G25" s="127">
        <f t="shared" si="8"/>
        <v>76.826039056037985</v>
      </c>
      <c r="H25" s="63">
        <f>'L4'!$H$10</f>
        <v>1674.41</v>
      </c>
      <c r="I25" s="63">
        <f>GEW!$E$12+($F25-GEW!$E$12)*SUM(Fasering!$D$5)</f>
        <v>1786.2247433333332</v>
      </c>
      <c r="J25" s="63">
        <f>GEW!$E$12+($F25-GEW!$E$12)*SUM(Fasering!$D$5:$D$6)</f>
        <v>2125.7007694711638</v>
      </c>
      <c r="K25" s="63">
        <f>GEW!$E$12+($F25-GEW!$E$12)*SUM(Fasering!$D$5:$D$7)</f>
        <v>2320.4791349775319</v>
      </c>
      <c r="L25" s="63">
        <f>GEW!$E$12+($F25-GEW!$E$12)*SUM(Fasering!$D$5:$D$8)</f>
        <v>2515.2575004839</v>
      </c>
      <c r="M25" s="63">
        <f>GEW!$E$12+($F25-GEW!$E$12)*SUM(Fasering!$D$5:$D$9)</f>
        <v>2710.0358659902681</v>
      </c>
      <c r="N25" s="63">
        <f>GEW!$E$12+($F25-GEW!$E$12)*SUM(Fasering!$D$5:$D$10)</f>
        <v>2904.3763674102984</v>
      </c>
      <c r="O25" s="76">
        <f>GEW!$E$12+($F25-GEW!$E$12)*SUM(Fasering!$D$5:$D$11)</f>
        <v>3099.1547329166665</v>
      </c>
      <c r="P25" s="125">
        <f t="shared" si="3"/>
        <v>0</v>
      </c>
      <c r="Q25" s="127">
        <f t="shared" si="4"/>
        <v>0</v>
      </c>
      <c r="R25" s="45">
        <f>$P25*SUM(Fasering!$D$5)</f>
        <v>0</v>
      </c>
      <c r="S25" s="45">
        <f>$P25*SUM(Fasering!$D$5:$D$6)</f>
        <v>0</v>
      </c>
      <c r="T25" s="45">
        <f>$P25*SUM(Fasering!$D$5:$D$7)</f>
        <v>0</v>
      </c>
      <c r="U25" s="45">
        <f>$P25*SUM(Fasering!$D$5:$D$8)</f>
        <v>0</v>
      </c>
      <c r="V25" s="45">
        <f>$P25*SUM(Fasering!$D$5:$D$9)</f>
        <v>0</v>
      </c>
      <c r="W25" s="45">
        <f>$P25*SUM(Fasering!$D$5:$D$10)</f>
        <v>0</v>
      </c>
      <c r="X25" s="75">
        <f>$P25*SUM(Fasering!$D$5:$D$11)</f>
        <v>0</v>
      </c>
      <c r="Y25" s="125">
        <f t="shared" si="5"/>
        <v>0</v>
      </c>
      <c r="Z25" s="127">
        <f t="shared" si="6"/>
        <v>0</v>
      </c>
      <c r="AA25" s="74">
        <f>$Y25*SUM(Fasering!$D$5)</f>
        <v>0</v>
      </c>
      <c r="AB25" s="45">
        <f>$Y25*SUM(Fasering!$D$5:$D$6)</f>
        <v>0</v>
      </c>
      <c r="AC25" s="45">
        <f>$Y25*SUM(Fasering!$D$5:$D$7)</f>
        <v>0</v>
      </c>
      <c r="AD25" s="45">
        <f>$Y25*SUM(Fasering!$D$5:$D$8)</f>
        <v>0</v>
      </c>
      <c r="AE25" s="45">
        <f>$Y25*SUM(Fasering!$D$5:$D$9)</f>
        <v>0</v>
      </c>
      <c r="AF25" s="45">
        <f>$Y25*SUM(Fasering!$D$5:$D$10)</f>
        <v>0</v>
      </c>
      <c r="AG25" s="75">
        <f>$Y25*SUM(Fasering!$D$5:$D$11)</f>
        <v>0</v>
      </c>
      <c r="AH25" s="5">
        <f>($AK$2+(I25+R25)*12*7.57%)*SUM(Fasering!$D$5)</f>
        <v>0</v>
      </c>
      <c r="AI25" s="9">
        <f>($AK$2+(J25+S25)*12*7.57%)*SUM(Fasering!$D$5:$D$6)</f>
        <v>532.66617842798757</v>
      </c>
      <c r="AJ25" s="9">
        <f>($AK$2+(K25+T25)*12*7.57%)*SUM(Fasering!$D$5:$D$7)</f>
        <v>910.28832117923935</v>
      </c>
      <c r="AK25" s="9">
        <f>($AK$2+(L25+U25)*12*7.57%)*SUM(Fasering!$D$5:$D$8)</f>
        <v>1340.4089750679491</v>
      </c>
      <c r="AL25" s="9">
        <f>($AK$2+(M25+V25)*12*7.57%)*SUM(Fasering!$D$5:$D$9)</f>
        <v>1823.0281400941165</v>
      </c>
      <c r="AM25" s="9">
        <f>($AK$2+(N25+W25)*12*7.57%)*SUM(Fasering!$D$5:$D$10)</f>
        <v>2356.8839893589457</v>
      </c>
      <c r="AN25" s="86">
        <f>($AK$2+(O25+X25)*12*7.57%)*SUM(Fasering!$D$5:$D$11)</f>
        <v>2944.3821593815001</v>
      </c>
      <c r="AO25" s="5">
        <f>($AK$2+(I25+AA25)*12*7.57%)*SUM(Fasering!$D$5)</f>
        <v>0</v>
      </c>
      <c r="AP25" s="9">
        <f>($AK$2+(J25+AB25)*12*7.57%)*SUM(Fasering!$D$5:$D$6)</f>
        <v>532.66617842798757</v>
      </c>
      <c r="AQ25" s="9">
        <f>($AK$2+(K25+AC25)*12*7.57%)*SUM(Fasering!$D$5:$D$7)</f>
        <v>910.28832117923935</v>
      </c>
      <c r="AR25" s="9">
        <f>($AK$2+(L25+AD25)*12*7.57%)*SUM(Fasering!$D$5:$D$8)</f>
        <v>1340.4089750679491</v>
      </c>
      <c r="AS25" s="9">
        <f>($AK$2+(M25+AE25)*12*7.57%)*SUM(Fasering!$D$5:$D$9)</f>
        <v>1823.0281400941165</v>
      </c>
      <c r="AT25" s="9">
        <f>($AK$2+(N25+AF25)*12*7.57%)*SUM(Fasering!$D$5:$D$10)</f>
        <v>2356.8839893589457</v>
      </c>
      <c r="AU25" s="86">
        <f>($AK$2+(O25+AG25)*12*7.57%)*SUM(Fasering!$D$5:$D$11)</f>
        <v>2944.3821593815001</v>
      </c>
    </row>
    <row r="26" spans="1:47" x14ac:dyDescent="0.3">
      <c r="A26" s="32">
        <f t="shared" si="7"/>
        <v>18</v>
      </c>
      <c r="B26" s="125">
        <v>29260.29</v>
      </c>
      <c r="C26" s="126"/>
      <c r="D26" s="125">
        <f t="shared" si="0"/>
        <v>38608.952655000001</v>
      </c>
      <c r="E26" s="127">
        <f t="shared" si="1"/>
        <v>957.09093614510698</v>
      </c>
      <c r="F26" s="125">
        <f t="shared" si="2"/>
        <v>3217.4127212499998</v>
      </c>
      <c r="G26" s="127">
        <f t="shared" si="8"/>
        <v>79.757578012092239</v>
      </c>
      <c r="H26" s="63">
        <f>'L4'!$H$10</f>
        <v>1674.41</v>
      </c>
      <c r="I26" s="63">
        <f>GEW!$E$12+($F26-GEW!$E$12)*SUM(Fasering!$D$5)</f>
        <v>1786.2247433333332</v>
      </c>
      <c r="J26" s="63">
        <f>GEW!$E$12+($F26-GEW!$E$12)*SUM(Fasering!$D$5:$D$6)</f>
        <v>2156.2779916056011</v>
      </c>
      <c r="K26" s="63">
        <f>GEW!$E$12+($F26-GEW!$E$12)*SUM(Fasering!$D$5:$D$7)</f>
        <v>2368.6003981944245</v>
      </c>
      <c r="L26" s="63">
        <f>GEW!$E$12+($F26-GEW!$E$12)*SUM(Fasering!$D$5:$D$8)</f>
        <v>2580.9228047832485</v>
      </c>
      <c r="M26" s="63">
        <f>GEW!$E$12+($F26-GEW!$E$12)*SUM(Fasering!$D$5:$D$9)</f>
        <v>2793.2452113720719</v>
      </c>
      <c r="N26" s="63">
        <f>GEW!$E$12+($F26-GEW!$E$12)*SUM(Fasering!$D$5:$D$10)</f>
        <v>3005.0903146611763</v>
      </c>
      <c r="O26" s="76">
        <f>GEW!$E$12+($F26-GEW!$E$12)*SUM(Fasering!$D$5:$D$11)</f>
        <v>3217.4127212499998</v>
      </c>
      <c r="P26" s="125">
        <f t="shared" si="3"/>
        <v>0</v>
      </c>
      <c r="Q26" s="127">
        <f t="shared" si="4"/>
        <v>0</v>
      </c>
      <c r="R26" s="45">
        <f>$P26*SUM(Fasering!$D$5)</f>
        <v>0</v>
      </c>
      <c r="S26" s="45">
        <f>$P26*SUM(Fasering!$D$5:$D$6)</f>
        <v>0</v>
      </c>
      <c r="T26" s="45">
        <f>$P26*SUM(Fasering!$D$5:$D$7)</f>
        <v>0</v>
      </c>
      <c r="U26" s="45">
        <f>$P26*SUM(Fasering!$D$5:$D$8)</f>
        <v>0</v>
      </c>
      <c r="V26" s="45">
        <f>$P26*SUM(Fasering!$D$5:$D$9)</f>
        <v>0</v>
      </c>
      <c r="W26" s="45">
        <f>$P26*SUM(Fasering!$D$5:$D$10)</f>
        <v>0</v>
      </c>
      <c r="X26" s="75">
        <f>$P26*SUM(Fasering!$D$5:$D$11)</f>
        <v>0</v>
      </c>
      <c r="Y26" s="125">
        <f t="shared" si="5"/>
        <v>0</v>
      </c>
      <c r="Z26" s="127">
        <f t="shared" si="6"/>
        <v>0</v>
      </c>
      <c r="AA26" s="74">
        <f>$Y26*SUM(Fasering!$D$5)</f>
        <v>0</v>
      </c>
      <c r="AB26" s="45">
        <f>$Y26*SUM(Fasering!$D$5:$D$6)</f>
        <v>0</v>
      </c>
      <c r="AC26" s="45">
        <f>$Y26*SUM(Fasering!$D$5:$D$7)</f>
        <v>0</v>
      </c>
      <c r="AD26" s="45">
        <f>$Y26*SUM(Fasering!$D$5:$D$8)</f>
        <v>0</v>
      </c>
      <c r="AE26" s="45">
        <f>$Y26*SUM(Fasering!$D$5:$D$9)</f>
        <v>0</v>
      </c>
      <c r="AF26" s="45">
        <f>$Y26*SUM(Fasering!$D$5:$D$10)</f>
        <v>0</v>
      </c>
      <c r="AG26" s="75">
        <f>$Y26*SUM(Fasering!$D$5:$D$11)</f>
        <v>0</v>
      </c>
      <c r="AH26" s="5">
        <f>($AK$2+(I26+R26)*12*7.57%)*SUM(Fasering!$D$5)</f>
        <v>0</v>
      </c>
      <c r="AI26" s="9">
        <f>($AK$2+(J26+S26)*12*7.57%)*SUM(Fasering!$D$5:$D$6)</f>
        <v>539.84813368357595</v>
      </c>
      <c r="AJ26" s="9">
        <f>($AK$2+(K26+T26)*12*7.57%)*SUM(Fasering!$D$5:$D$7)</f>
        <v>928.07605726417444</v>
      </c>
      <c r="AK26" s="9">
        <f>($AK$2+(L26+U26)*12*7.57%)*SUM(Fasering!$D$5:$D$8)</f>
        <v>1373.5311282133075</v>
      </c>
      <c r="AL26" s="9">
        <f>($AK$2+(M26+V26)*12*7.57%)*SUM(Fasering!$D$5:$D$9)</f>
        <v>1876.2133465309753</v>
      </c>
      <c r="AM26" s="9">
        <f>($AK$2+(N26+W26)*12*7.57%)*SUM(Fasering!$D$5:$D$10)</f>
        <v>2434.7998502378796</v>
      </c>
      <c r="AN26" s="86">
        <f>($AK$2+(O26+X26)*12*7.57%)*SUM(Fasering!$D$5:$D$11)</f>
        <v>3051.8077159835002</v>
      </c>
      <c r="AO26" s="5">
        <f>($AK$2+(I26+AA26)*12*7.57%)*SUM(Fasering!$D$5)</f>
        <v>0</v>
      </c>
      <c r="AP26" s="9">
        <f>($AK$2+(J26+AB26)*12*7.57%)*SUM(Fasering!$D$5:$D$6)</f>
        <v>539.84813368357595</v>
      </c>
      <c r="AQ26" s="9">
        <f>($AK$2+(K26+AC26)*12*7.57%)*SUM(Fasering!$D$5:$D$7)</f>
        <v>928.07605726417444</v>
      </c>
      <c r="AR26" s="9">
        <f>($AK$2+(L26+AD26)*12*7.57%)*SUM(Fasering!$D$5:$D$8)</f>
        <v>1373.5311282133075</v>
      </c>
      <c r="AS26" s="9">
        <f>($AK$2+(M26+AE26)*12*7.57%)*SUM(Fasering!$D$5:$D$9)</f>
        <v>1876.2133465309753</v>
      </c>
      <c r="AT26" s="9">
        <f>($AK$2+(N26+AF26)*12*7.57%)*SUM(Fasering!$D$5:$D$10)</f>
        <v>2434.7998502378796</v>
      </c>
      <c r="AU26" s="86">
        <f>($AK$2+(O26+AG26)*12*7.57%)*SUM(Fasering!$D$5:$D$11)</f>
        <v>3051.8077159835002</v>
      </c>
    </row>
    <row r="27" spans="1:47" x14ac:dyDescent="0.3">
      <c r="A27" s="32">
        <f t="shared" si="7"/>
        <v>19</v>
      </c>
      <c r="B27" s="125">
        <v>29271.99</v>
      </c>
      <c r="C27" s="126"/>
      <c r="D27" s="125">
        <f t="shared" si="0"/>
        <v>38624.390804999995</v>
      </c>
      <c r="E27" s="127">
        <f t="shared" si="1"/>
        <v>957.47363788705468</v>
      </c>
      <c r="F27" s="125">
        <f t="shared" si="2"/>
        <v>3218.6992337499996</v>
      </c>
      <c r="G27" s="127">
        <f t="shared" si="8"/>
        <v>79.789469823921223</v>
      </c>
      <c r="H27" s="63">
        <f>'L4'!$H$10</f>
        <v>1674.41</v>
      </c>
      <c r="I27" s="63">
        <f>GEW!$E$12+($F27-GEW!$E$12)*SUM(Fasering!$D$5)</f>
        <v>1786.2247433333332</v>
      </c>
      <c r="J27" s="63">
        <f>GEW!$E$12+($F27-GEW!$E$12)*SUM(Fasering!$D$5:$D$6)</f>
        <v>2156.610637028085</v>
      </c>
      <c r="K27" s="63">
        <f>GEW!$E$12+($F27-GEW!$E$12)*SUM(Fasering!$D$5:$D$7)</f>
        <v>2369.1239028431746</v>
      </c>
      <c r="L27" s="63">
        <f>GEW!$E$12+($F27-GEW!$E$12)*SUM(Fasering!$D$5:$D$8)</f>
        <v>2581.6371686582643</v>
      </c>
      <c r="M27" s="63">
        <f>GEW!$E$12+($F27-GEW!$E$12)*SUM(Fasering!$D$5:$D$9)</f>
        <v>2794.1504344733539</v>
      </c>
      <c r="N27" s="63">
        <f>GEW!$E$12+($F27-GEW!$E$12)*SUM(Fasering!$D$5:$D$10)</f>
        <v>3006.18596793491</v>
      </c>
      <c r="O27" s="76">
        <f>GEW!$E$12+($F27-GEW!$E$12)*SUM(Fasering!$D$5:$D$11)</f>
        <v>3218.6992337499996</v>
      </c>
      <c r="P27" s="125">
        <f t="shared" si="3"/>
        <v>0</v>
      </c>
      <c r="Q27" s="127">
        <f t="shared" si="4"/>
        <v>0</v>
      </c>
      <c r="R27" s="45">
        <f>$P27*SUM(Fasering!$D$5)</f>
        <v>0</v>
      </c>
      <c r="S27" s="45">
        <f>$P27*SUM(Fasering!$D$5:$D$6)</f>
        <v>0</v>
      </c>
      <c r="T27" s="45">
        <f>$P27*SUM(Fasering!$D$5:$D$7)</f>
        <v>0</v>
      </c>
      <c r="U27" s="45">
        <f>$P27*SUM(Fasering!$D$5:$D$8)</f>
        <v>0</v>
      </c>
      <c r="V27" s="45">
        <f>$P27*SUM(Fasering!$D$5:$D$9)</f>
        <v>0</v>
      </c>
      <c r="W27" s="45">
        <f>$P27*SUM(Fasering!$D$5:$D$10)</f>
        <v>0</v>
      </c>
      <c r="X27" s="75">
        <f>$P27*SUM(Fasering!$D$5:$D$11)</f>
        <v>0</v>
      </c>
      <c r="Y27" s="125">
        <f t="shared" si="5"/>
        <v>0</v>
      </c>
      <c r="Z27" s="127">
        <f t="shared" si="6"/>
        <v>0</v>
      </c>
      <c r="AA27" s="74">
        <f>$Y27*SUM(Fasering!$D$5)</f>
        <v>0</v>
      </c>
      <c r="AB27" s="45">
        <f>$Y27*SUM(Fasering!$D$5:$D$6)</f>
        <v>0</v>
      </c>
      <c r="AC27" s="45">
        <f>$Y27*SUM(Fasering!$D$5:$D$7)</f>
        <v>0</v>
      </c>
      <c r="AD27" s="45">
        <f>$Y27*SUM(Fasering!$D$5:$D$8)</f>
        <v>0</v>
      </c>
      <c r="AE27" s="45">
        <f>$Y27*SUM(Fasering!$D$5:$D$9)</f>
        <v>0</v>
      </c>
      <c r="AF27" s="45">
        <f>$Y27*SUM(Fasering!$D$5:$D$10)</f>
        <v>0</v>
      </c>
      <c r="AG27" s="75">
        <f>$Y27*SUM(Fasering!$D$5:$D$11)</f>
        <v>0</v>
      </c>
      <c r="AH27" s="5">
        <f>($AK$2+(I27+R27)*12*7.57%)*SUM(Fasering!$D$5)</f>
        <v>0</v>
      </c>
      <c r="AI27" s="9">
        <f>($AK$2+(J27+S27)*12*7.57%)*SUM(Fasering!$D$5:$D$6)</f>
        <v>539.92626519368355</v>
      </c>
      <c r="AJ27" s="9">
        <f>($AK$2+(K27+T27)*12*7.57%)*SUM(Fasering!$D$5:$D$7)</f>
        <v>928.26956761508177</v>
      </c>
      <c r="AK27" s="9">
        <f>($AK$2+(L27+U27)*12*7.57%)*SUM(Fasering!$D$5:$D$8)</f>
        <v>1373.8914595925992</v>
      </c>
      <c r="AL27" s="9">
        <f>($AK$2+(M27+V27)*12*7.57%)*SUM(Fasering!$D$5:$D$9)</f>
        <v>1876.7919411262358</v>
      </c>
      <c r="AM27" s="9">
        <f>($AK$2+(N27+W27)*12*7.57%)*SUM(Fasering!$D$5:$D$10)</f>
        <v>2435.6474862443911</v>
      </c>
      <c r="AN27" s="86">
        <f>($AK$2+(O27+X27)*12*7.57%)*SUM(Fasering!$D$5:$D$11)</f>
        <v>3052.9763839385</v>
      </c>
      <c r="AO27" s="5">
        <f>($AK$2+(I27+AA27)*12*7.57%)*SUM(Fasering!$D$5)</f>
        <v>0</v>
      </c>
      <c r="AP27" s="9">
        <f>($AK$2+(J27+AB27)*12*7.57%)*SUM(Fasering!$D$5:$D$6)</f>
        <v>539.92626519368355</v>
      </c>
      <c r="AQ27" s="9">
        <f>($AK$2+(K27+AC27)*12*7.57%)*SUM(Fasering!$D$5:$D$7)</f>
        <v>928.26956761508177</v>
      </c>
      <c r="AR27" s="9">
        <f>($AK$2+(L27+AD27)*12*7.57%)*SUM(Fasering!$D$5:$D$8)</f>
        <v>1373.8914595925992</v>
      </c>
      <c r="AS27" s="9">
        <f>($AK$2+(M27+AE27)*12*7.57%)*SUM(Fasering!$D$5:$D$9)</f>
        <v>1876.7919411262358</v>
      </c>
      <c r="AT27" s="9">
        <f>($AK$2+(N27+AF27)*12*7.57%)*SUM(Fasering!$D$5:$D$10)</f>
        <v>2435.6474862443911</v>
      </c>
      <c r="AU27" s="86">
        <f>($AK$2+(O27+AG27)*12*7.57%)*SUM(Fasering!$D$5:$D$11)</f>
        <v>3052.9763839385</v>
      </c>
    </row>
    <row r="28" spans="1:47" x14ac:dyDescent="0.3">
      <c r="A28" s="32">
        <f t="shared" si="7"/>
        <v>20</v>
      </c>
      <c r="B28" s="125">
        <v>30347.439999999999</v>
      </c>
      <c r="C28" s="126"/>
      <c r="D28" s="125">
        <f t="shared" si="0"/>
        <v>40043.447079999998</v>
      </c>
      <c r="E28" s="127">
        <f t="shared" si="1"/>
        <v>992.65112407318804</v>
      </c>
      <c r="F28" s="125">
        <f t="shared" si="2"/>
        <v>3336.953923333333</v>
      </c>
      <c r="G28" s="127">
        <f t="shared" si="8"/>
        <v>82.720927006099004</v>
      </c>
      <c r="H28" s="63">
        <f>'L4'!$H$10</f>
        <v>1674.41</v>
      </c>
      <c r="I28" s="63">
        <f>GEW!$E$12+($F28-GEW!$E$12)*SUM(Fasering!$D$5)</f>
        <v>1786.2247433333332</v>
      </c>
      <c r="J28" s="63">
        <f>GEW!$E$12+($F28-GEW!$E$12)*SUM(Fasering!$D$5:$D$6)</f>
        <v>2187.1870062255412</v>
      </c>
      <c r="K28" s="63">
        <f>GEW!$E$12+($F28-GEW!$E$12)*SUM(Fasering!$D$5:$D$7)</f>
        <v>2417.2438237404549</v>
      </c>
      <c r="L28" s="63">
        <f>GEW!$E$12+($F28-GEW!$E$12)*SUM(Fasering!$D$5:$D$8)</f>
        <v>2647.3006412553686</v>
      </c>
      <c r="M28" s="63">
        <f>GEW!$E$12+($F28-GEW!$E$12)*SUM(Fasering!$D$5:$D$9)</f>
        <v>2877.3574587702824</v>
      </c>
      <c r="N28" s="63">
        <f>GEW!$E$12+($F28-GEW!$E$12)*SUM(Fasering!$D$5:$D$10)</f>
        <v>3106.8971058184197</v>
      </c>
      <c r="O28" s="76">
        <f>GEW!$E$12+($F28-GEW!$E$12)*SUM(Fasering!$D$5:$D$11)</f>
        <v>3336.953923333333</v>
      </c>
      <c r="P28" s="125">
        <f t="shared" si="3"/>
        <v>0</v>
      </c>
      <c r="Q28" s="127">
        <f t="shared" si="4"/>
        <v>0</v>
      </c>
      <c r="R28" s="45">
        <f>$P28*SUM(Fasering!$D$5)</f>
        <v>0</v>
      </c>
      <c r="S28" s="45">
        <f>$P28*SUM(Fasering!$D$5:$D$6)</f>
        <v>0</v>
      </c>
      <c r="T28" s="45">
        <f>$P28*SUM(Fasering!$D$5:$D$7)</f>
        <v>0</v>
      </c>
      <c r="U28" s="45">
        <f>$P28*SUM(Fasering!$D$5:$D$8)</f>
        <v>0</v>
      </c>
      <c r="V28" s="45">
        <f>$P28*SUM(Fasering!$D$5:$D$9)</f>
        <v>0</v>
      </c>
      <c r="W28" s="45">
        <f>$P28*SUM(Fasering!$D$5:$D$10)</f>
        <v>0</v>
      </c>
      <c r="X28" s="75">
        <f>$P28*SUM(Fasering!$D$5:$D$11)</f>
        <v>0</v>
      </c>
      <c r="Y28" s="125">
        <f t="shared" si="5"/>
        <v>0</v>
      </c>
      <c r="Z28" s="127">
        <f t="shared" si="6"/>
        <v>0</v>
      </c>
      <c r="AA28" s="74">
        <f>$Y28*SUM(Fasering!$D$5)</f>
        <v>0</v>
      </c>
      <c r="AB28" s="45">
        <f>$Y28*SUM(Fasering!$D$5:$D$6)</f>
        <v>0</v>
      </c>
      <c r="AC28" s="45">
        <f>$Y28*SUM(Fasering!$D$5:$D$7)</f>
        <v>0</v>
      </c>
      <c r="AD28" s="45">
        <f>$Y28*SUM(Fasering!$D$5:$D$8)</f>
        <v>0</v>
      </c>
      <c r="AE28" s="45">
        <f>$Y28*SUM(Fasering!$D$5:$D$9)</f>
        <v>0</v>
      </c>
      <c r="AF28" s="45">
        <f>$Y28*SUM(Fasering!$D$5:$D$10)</f>
        <v>0</v>
      </c>
      <c r="AG28" s="75">
        <f>$Y28*SUM(Fasering!$D$5:$D$11)</f>
        <v>0</v>
      </c>
      <c r="AH28" s="5">
        <f>($AK$2+(I28+R28)*12*7.57%)*SUM(Fasering!$D$5)</f>
        <v>0</v>
      </c>
      <c r="AI28" s="9">
        <f>($AK$2+(J28+S28)*12*7.57%)*SUM(Fasering!$D$5:$D$6)</f>
        <v>547.10802011206647</v>
      </c>
      <c r="AJ28" s="9">
        <f>($AK$2+(K28+T28)*12*7.57%)*SUM(Fasering!$D$5:$D$7)</f>
        <v>946.05680751962996</v>
      </c>
      <c r="AK28" s="9">
        <f>($AK$2+(L28+U28)*12*7.57%)*SUM(Fasering!$D$5:$D$8)</f>
        <v>1407.0126888113441</v>
      </c>
      <c r="AL28" s="9">
        <f>($AK$2+(M28+V28)*12*7.57%)*SUM(Fasering!$D$5:$D$9)</f>
        <v>1929.9756639872089</v>
      </c>
      <c r="AM28" s="9">
        <f>($AK$2+(N28+W28)*12*7.57%)*SUM(Fasering!$D$5:$D$10)</f>
        <v>2513.5611736976671</v>
      </c>
      <c r="AN28" s="86">
        <f>($AK$2+(O28+X28)*12*7.57%)*SUM(Fasering!$D$5:$D$11)</f>
        <v>3160.398943956</v>
      </c>
      <c r="AO28" s="5">
        <f>($AK$2+(I28+AA28)*12*7.57%)*SUM(Fasering!$D$5)</f>
        <v>0</v>
      </c>
      <c r="AP28" s="9">
        <f>($AK$2+(J28+AB28)*12*7.57%)*SUM(Fasering!$D$5:$D$6)</f>
        <v>547.10802011206647</v>
      </c>
      <c r="AQ28" s="9">
        <f>($AK$2+(K28+AC28)*12*7.57%)*SUM(Fasering!$D$5:$D$7)</f>
        <v>946.05680751962996</v>
      </c>
      <c r="AR28" s="9">
        <f>($AK$2+(L28+AD28)*12*7.57%)*SUM(Fasering!$D$5:$D$8)</f>
        <v>1407.0126888113441</v>
      </c>
      <c r="AS28" s="9">
        <f>($AK$2+(M28+AE28)*12*7.57%)*SUM(Fasering!$D$5:$D$9)</f>
        <v>1929.9756639872089</v>
      </c>
      <c r="AT28" s="9">
        <f>($AK$2+(N28+AF28)*12*7.57%)*SUM(Fasering!$D$5:$D$10)</f>
        <v>2513.5611736976671</v>
      </c>
      <c r="AU28" s="86">
        <f>($AK$2+(O28+AG28)*12*7.57%)*SUM(Fasering!$D$5:$D$11)</f>
        <v>3160.398943956</v>
      </c>
    </row>
    <row r="29" spans="1:47" x14ac:dyDescent="0.3">
      <c r="A29" s="32">
        <f t="shared" si="7"/>
        <v>21</v>
      </c>
      <c r="B29" s="125">
        <v>30359.13</v>
      </c>
      <c r="C29" s="126"/>
      <c r="D29" s="125">
        <f t="shared" si="0"/>
        <v>40058.872035</v>
      </c>
      <c r="E29" s="127">
        <f t="shared" si="1"/>
        <v>993.03349871962996</v>
      </c>
      <c r="F29" s="125">
        <f t="shared" si="2"/>
        <v>3338.2393362500002</v>
      </c>
      <c r="G29" s="127">
        <f t="shared" si="8"/>
        <v>82.752791559969168</v>
      </c>
      <c r="H29" s="63">
        <f>'L4'!$H$10</f>
        <v>1674.41</v>
      </c>
      <c r="I29" s="63">
        <f>GEW!$E$12+($F29-GEW!$E$12)*SUM(Fasering!$D$5)</f>
        <v>1786.2247433333332</v>
      </c>
      <c r="J29" s="63">
        <f>GEW!$E$12+($F29-GEW!$E$12)*SUM(Fasering!$D$5:$D$6)</f>
        <v>2187.5193673356985</v>
      </c>
      <c r="K29" s="63">
        <f>GEW!$E$12+($F29-GEW!$E$12)*SUM(Fasering!$D$5:$D$7)</f>
        <v>2417.7668809493343</v>
      </c>
      <c r="L29" s="63">
        <f>GEW!$E$12+($F29-GEW!$E$12)*SUM(Fasering!$D$5:$D$8)</f>
        <v>2648.0143945629707</v>
      </c>
      <c r="M29" s="63">
        <f>GEW!$E$12+($F29-GEW!$E$12)*SUM(Fasering!$D$5:$D$9)</f>
        <v>2878.261908176607</v>
      </c>
      <c r="N29" s="63">
        <f>GEW!$E$12+($F29-GEW!$E$12)*SUM(Fasering!$D$5:$D$10)</f>
        <v>3107.9918226363643</v>
      </c>
      <c r="O29" s="76">
        <f>GEW!$E$12+($F29-GEW!$E$12)*SUM(Fasering!$D$5:$D$11)</f>
        <v>3338.2393362500002</v>
      </c>
      <c r="P29" s="125">
        <f t="shared" si="3"/>
        <v>0</v>
      </c>
      <c r="Q29" s="127">
        <f t="shared" si="4"/>
        <v>0</v>
      </c>
      <c r="R29" s="45">
        <f>$P29*SUM(Fasering!$D$5)</f>
        <v>0</v>
      </c>
      <c r="S29" s="45">
        <f>$P29*SUM(Fasering!$D$5:$D$6)</f>
        <v>0</v>
      </c>
      <c r="T29" s="45">
        <f>$P29*SUM(Fasering!$D$5:$D$7)</f>
        <v>0</v>
      </c>
      <c r="U29" s="45">
        <f>$P29*SUM(Fasering!$D$5:$D$8)</f>
        <v>0</v>
      </c>
      <c r="V29" s="45">
        <f>$P29*SUM(Fasering!$D$5:$D$9)</f>
        <v>0</v>
      </c>
      <c r="W29" s="45">
        <f>$P29*SUM(Fasering!$D$5:$D$10)</f>
        <v>0</v>
      </c>
      <c r="X29" s="75">
        <f>$P29*SUM(Fasering!$D$5:$D$11)</f>
        <v>0</v>
      </c>
      <c r="Y29" s="125">
        <f t="shared" si="5"/>
        <v>0</v>
      </c>
      <c r="Z29" s="127">
        <f t="shared" si="6"/>
        <v>0</v>
      </c>
      <c r="AA29" s="74">
        <f>$Y29*SUM(Fasering!$D$5)</f>
        <v>0</v>
      </c>
      <c r="AB29" s="45">
        <f>$Y29*SUM(Fasering!$D$5:$D$6)</f>
        <v>0</v>
      </c>
      <c r="AC29" s="45">
        <f>$Y29*SUM(Fasering!$D$5:$D$7)</f>
        <v>0</v>
      </c>
      <c r="AD29" s="45">
        <f>$Y29*SUM(Fasering!$D$5:$D$8)</f>
        <v>0</v>
      </c>
      <c r="AE29" s="45">
        <f>$Y29*SUM(Fasering!$D$5:$D$9)</f>
        <v>0</v>
      </c>
      <c r="AF29" s="45">
        <f>$Y29*SUM(Fasering!$D$5:$D$10)</f>
        <v>0</v>
      </c>
      <c r="AG29" s="75">
        <f>$Y29*SUM(Fasering!$D$5:$D$11)</f>
        <v>0</v>
      </c>
      <c r="AH29" s="5">
        <f>($AK$2+(I29+R29)*12*7.57%)*SUM(Fasering!$D$5)</f>
        <v>0</v>
      </c>
      <c r="AI29" s="9">
        <f>($AK$2+(J29+S29)*12*7.57%)*SUM(Fasering!$D$5:$D$6)</f>
        <v>547.1860848431055</v>
      </c>
      <c r="AJ29" s="9">
        <f>($AK$2+(K29+T29)*12*7.57%)*SUM(Fasering!$D$5:$D$7)</f>
        <v>946.25015247707495</v>
      </c>
      <c r="AK29" s="9">
        <f>($AK$2+(L29+U29)*12*7.57%)*SUM(Fasering!$D$5:$D$8)</f>
        <v>1407.3727122150983</v>
      </c>
      <c r="AL29" s="9">
        <f>($AK$2+(M29+V29)*12*7.57%)*SUM(Fasering!$D$5:$D$9)</f>
        <v>1930.5537640571756</v>
      </c>
      <c r="AM29" s="9">
        <f>($AK$2+(N29+W29)*12*7.57%)*SUM(Fasering!$D$5:$D$10)</f>
        <v>2514.4080852289599</v>
      </c>
      <c r="AN29" s="86">
        <f>($AK$2+(O29+X29)*12*7.57%)*SUM(Fasering!$D$5:$D$11)</f>
        <v>3161.5666130495001</v>
      </c>
      <c r="AO29" s="5">
        <f>($AK$2+(I29+AA29)*12*7.57%)*SUM(Fasering!$D$5)</f>
        <v>0</v>
      </c>
      <c r="AP29" s="9">
        <f>($AK$2+(J29+AB29)*12*7.57%)*SUM(Fasering!$D$5:$D$6)</f>
        <v>547.1860848431055</v>
      </c>
      <c r="AQ29" s="9">
        <f>($AK$2+(K29+AC29)*12*7.57%)*SUM(Fasering!$D$5:$D$7)</f>
        <v>946.25015247707495</v>
      </c>
      <c r="AR29" s="9">
        <f>($AK$2+(L29+AD29)*12*7.57%)*SUM(Fasering!$D$5:$D$8)</f>
        <v>1407.3727122150983</v>
      </c>
      <c r="AS29" s="9">
        <f>($AK$2+(M29+AE29)*12*7.57%)*SUM(Fasering!$D$5:$D$9)</f>
        <v>1930.5537640571756</v>
      </c>
      <c r="AT29" s="9">
        <f>($AK$2+(N29+AF29)*12*7.57%)*SUM(Fasering!$D$5:$D$10)</f>
        <v>2514.4080852289599</v>
      </c>
      <c r="AU29" s="86">
        <f>($AK$2+(O29+AG29)*12*7.57%)*SUM(Fasering!$D$5:$D$11)</f>
        <v>3161.5666130495001</v>
      </c>
    </row>
    <row r="30" spans="1:47" x14ac:dyDescent="0.3">
      <c r="A30" s="32">
        <f t="shared" si="7"/>
        <v>22</v>
      </c>
      <c r="B30" s="125">
        <v>31434.61</v>
      </c>
      <c r="C30" s="126"/>
      <c r="D30" s="125">
        <f t="shared" si="0"/>
        <v>41477.967894999994</v>
      </c>
      <c r="E30" s="127">
        <f t="shared" si="1"/>
        <v>1028.2119661922809</v>
      </c>
      <c r="F30" s="125">
        <f t="shared" si="2"/>
        <v>3456.497324583333</v>
      </c>
      <c r="G30" s="127">
        <f t="shared" si="8"/>
        <v>85.684330516023422</v>
      </c>
      <c r="H30" s="63">
        <f>'L4'!$H$10</f>
        <v>1674.41</v>
      </c>
      <c r="I30" s="63">
        <f>GEW!$E$12+($F30-GEW!$E$12)*SUM(Fasering!$D$5)</f>
        <v>1786.2247433333332</v>
      </c>
      <c r="J30" s="63">
        <f>GEW!$E$12+($F30-GEW!$E$12)*SUM(Fasering!$D$5:$D$6)</f>
        <v>2218.0965894701353</v>
      </c>
      <c r="K30" s="63">
        <f>GEW!$E$12+($F30-GEW!$E$12)*SUM(Fasering!$D$5:$D$7)</f>
        <v>2465.888144166227</v>
      </c>
      <c r="L30" s="63">
        <f>GEW!$E$12+($F30-GEW!$E$12)*SUM(Fasering!$D$5:$D$8)</f>
        <v>2713.6796988623187</v>
      </c>
      <c r="M30" s="63">
        <f>GEW!$E$12+($F30-GEW!$E$12)*SUM(Fasering!$D$5:$D$9)</f>
        <v>2961.4712535584104</v>
      </c>
      <c r="N30" s="63">
        <f>GEW!$E$12+($F30-GEW!$E$12)*SUM(Fasering!$D$5:$D$10)</f>
        <v>3208.7057698872413</v>
      </c>
      <c r="O30" s="76">
        <f>GEW!$E$12+($F30-GEW!$E$12)*SUM(Fasering!$D$5:$D$11)</f>
        <v>3456.497324583333</v>
      </c>
      <c r="P30" s="125">
        <f t="shared" si="3"/>
        <v>0</v>
      </c>
      <c r="Q30" s="127">
        <f t="shared" si="4"/>
        <v>0</v>
      </c>
      <c r="R30" s="45">
        <f>$P30*SUM(Fasering!$D$5)</f>
        <v>0</v>
      </c>
      <c r="S30" s="45">
        <f>$P30*SUM(Fasering!$D$5:$D$6)</f>
        <v>0</v>
      </c>
      <c r="T30" s="45">
        <f>$P30*SUM(Fasering!$D$5:$D$7)</f>
        <v>0</v>
      </c>
      <c r="U30" s="45">
        <f>$P30*SUM(Fasering!$D$5:$D$8)</f>
        <v>0</v>
      </c>
      <c r="V30" s="45">
        <f>$P30*SUM(Fasering!$D$5:$D$9)</f>
        <v>0</v>
      </c>
      <c r="W30" s="45">
        <f>$P30*SUM(Fasering!$D$5:$D$10)</f>
        <v>0</v>
      </c>
      <c r="X30" s="75">
        <f>$P30*SUM(Fasering!$D$5:$D$11)</f>
        <v>0</v>
      </c>
      <c r="Y30" s="125">
        <f t="shared" si="5"/>
        <v>0</v>
      </c>
      <c r="Z30" s="127">
        <f t="shared" si="6"/>
        <v>0</v>
      </c>
      <c r="AA30" s="74">
        <f>$Y30*SUM(Fasering!$D$5)</f>
        <v>0</v>
      </c>
      <c r="AB30" s="45">
        <f>$Y30*SUM(Fasering!$D$5:$D$6)</f>
        <v>0</v>
      </c>
      <c r="AC30" s="45">
        <f>$Y30*SUM(Fasering!$D$5:$D$7)</f>
        <v>0</v>
      </c>
      <c r="AD30" s="45">
        <f>$Y30*SUM(Fasering!$D$5:$D$8)</f>
        <v>0</v>
      </c>
      <c r="AE30" s="45">
        <f>$Y30*SUM(Fasering!$D$5:$D$9)</f>
        <v>0</v>
      </c>
      <c r="AF30" s="45">
        <f>$Y30*SUM(Fasering!$D$5:$D$10)</f>
        <v>0</v>
      </c>
      <c r="AG30" s="75">
        <f>$Y30*SUM(Fasering!$D$5:$D$11)</f>
        <v>0</v>
      </c>
      <c r="AH30" s="5">
        <f>($AK$2+(I30+R30)*12*7.57%)*SUM(Fasering!$D$5)</f>
        <v>0</v>
      </c>
      <c r="AI30" s="9">
        <f>($AK$2+(J30+S30)*12*7.57%)*SUM(Fasering!$D$5:$D$6)</f>
        <v>554.36804009869388</v>
      </c>
      <c r="AJ30" s="9">
        <f>($AK$2+(K30+T30)*12*7.57%)*SUM(Fasering!$D$5:$D$7)</f>
        <v>964.03788856201004</v>
      </c>
      <c r="AK30" s="9">
        <f>($AK$2+(L30+U30)*12*7.57%)*SUM(Fasering!$D$5:$D$8)</f>
        <v>1440.4948653604567</v>
      </c>
      <c r="AL30" s="9">
        <f>($AK$2+(M30+V30)*12*7.57%)*SUM(Fasering!$D$5:$D$9)</f>
        <v>1983.7389704940338</v>
      </c>
      <c r="AM30" s="9">
        <f>($AK$2+(N30+W30)*12*7.57%)*SUM(Fasering!$D$5:$D$10)</f>
        <v>2592.3239461078924</v>
      </c>
      <c r="AN30" s="86">
        <f>($AK$2+(O30+X30)*12*7.57%)*SUM(Fasering!$D$5:$D$11)</f>
        <v>3268.9921696514998</v>
      </c>
      <c r="AO30" s="5">
        <f>($AK$2+(I30+AA30)*12*7.57%)*SUM(Fasering!$D$5)</f>
        <v>0</v>
      </c>
      <c r="AP30" s="9">
        <f>($AK$2+(J30+AB30)*12*7.57%)*SUM(Fasering!$D$5:$D$6)</f>
        <v>554.36804009869388</v>
      </c>
      <c r="AQ30" s="9">
        <f>($AK$2+(K30+AC30)*12*7.57%)*SUM(Fasering!$D$5:$D$7)</f>
        <v>964.03788856201004</v>
      </c>
      <c r="AR30" s="9">
        <f>($AK$2+(L30+AD30)*12*7.57%)*SUM(Fasering!$D$5:$D$8)</f>
        <v>1440.4948653604567</v>
      </c>
      <c r="AS30" s="9">
        <f>($AK$2+(M30+AE30)*12*7.57%)*SUM(Fasering!$D$5:$D$9)</f>
        <v>1983.7389704940338</v>
      </c>
      <c r="AT30" s="9">
        <f>($AK$2+(N30+AF30)*12*7.57%)*SUM(Fasering!$D$5:$D$10)</f>
        <v>2592.3239461078924</v>
      </c>
      <c r="AU30" s="86">
        <f>($AK$2+(O30+AG30)*12*7.57%)*SUM(Fasering!$D$5:$D$11)</f>
        <v>3268.9921696514998</v>
      </c>
    </row>
    <row r="31" spans="1:47" x14ac:dyDescent="0.3">
      <c r="A31" s="32">
        <f t="shared" si="7"/>
        <v>23</v>
      </c>
      <c r="B31" s="125">
        <v>32521.759999999998</v>
      </c>
      <c r="C31" s="126"/>
      <c r="D31" s="125">
        <f t="shared" si="0"/>
        <v>42912.462319999991</v>
      </c>
      <c r="E31" s="127">
        <f t="shared" si="1"/>
        <v>1063.7721541203621</v>
      </c>
      <c r="F31" s="125">
        <f t="shared" si="2"/>
        <v>3576.0385266666663</v>
      </c>
      <c r="G31" s="127">
        <f t="shared" si="8"/>
        <v>88.647679510030173</v>
      </c>
      <c r="H31" s="63">
        <f>'L4'!$H$10</f>
        <v>1674.41</v>
      </c>
      <c r="I31" s="63">
        <f>GEW!$E$12+($F31-GEW!$E$12)*SUM(Fasering!$D$5)</f>
        <v>1786.2247433333332</v>
      </c>
      <c r="J31" s="63">
        <f>GEW!$E$12+($F31-GEW!$E$12)*SUM(Fasering!$D$5:$D$6)</f>
        <v>2249.0056040900758</v>
      </c>
      <c r="K31" s="63">
        <f>GEW!$E$12+($F31-GEW!$E$12)*SUM(Fasering!$D$5:$D$7)</f>
        <v>2514.5315697122574</v>
      </c>
      <c r="L31" s="63">
        <f>GEW!$E$12+($F31-GEW!$E$12)*SUM(Fasering!$D$5:$D$8)</f>
        <v>2780.0575353344393</v>
      </c>
      <c r="M31" s="63">
        <f>GEW!$E$12+($F31-GEW!$E$12)*SUM(Fasering!$D$5:$D$9)</f>
        <v>3045.5835009566208</v>
      </c>
      <c r="N31" s="63">
        <f>GEW!$E$12+($F31-GEW!$E$12)*SUM(Fasering!$D$5:$D$10)</f>
        <v>3310.5125610444848</v>
      </c>
      <c r="O31" s="76">
        <f>GEW!$E$12+($F31-GEW!$E$12)*SUM(Fasering!$D$5:$D$11)</f>
        <v>3576.0385266666663</v>
      </c>
      <c r="P31" s="125">
        <f t="shared" si="3"/>
        <v>0</v>
      </c>
      <c r="Q31" s="127">
        <f t="shared" si="4"/>
        <v>0</v>
      </c>
      <c r="R31" s="45">
        <f>$P31*SUM(Fasering!$D$5)</f>
        <v>0</v>
      </c>
      <c r="S31" s="45">
        <f>$P31*SUM(Fasering!$D$5:$D$6)</f>
        <v>0</v>
      </c>
      <c r="T31" s="45">
        <f>$P31*SUM(Fasering!$D$5:$D$7)</f>
        <v>0</v>
      </c>
      <c r="U31" s="45">
        <f>$P31*SUM(Fasering!$D$5:$D$8)</f>
        <v>0</v>
      </c>
      <c r="V31" s="45">
        <f>$P31*SUM(Fasering!$D$5:$D$9)</f>
        <v>0</v>
      </c>
      <c r="W31" s="45">
        <f>$P31*SUM(Fasering!$D$5:$D$10)</f>
        <v>0</v>
      </c>
      <c r="X31" s="75">
        <f>$P31*SUM(Fasering!$D$5:$D$11)</f>
        <v>0</v>
      </c>
      <c r="Y31" s="125">
        <f t="shared" si="5"/>
        <v>0</v>
      </c>
      <c r="Z31" s="127">
        <f t="shared" si="6"/>
        <v>0</v>
      </c>
      <c r="AA31" s="74">
        <f>$Y31*SUM(Fasering!$D$5)</f>
        <v>0</v>
      </c>
      <c r="AB31" s="45">
        <f>$Y31*SUM(Fasering!$D$5:$D$6)</f>
        <v>0</v>
      </c>
      <c r="AC31" s="45">
        <f>$Y31*SUM(Fasering!$D$5:$D$7)</f>
        <v>0</v>
      </c>
      <c r="AD31" s="45">
        <f>$Y31*SUM(Fasering!$D$5:$D$8)</f>
        <v>0</v>
      </c>
      <c r="AE31" s="45">
        <f>$Y31*SUM(Fasering!$D$5:$D$9)</f>
        <v>0</v>
      </c>
      <c r="AF31" s="45">
        <f>$Y31*SUM(Fasering!$D$5:$D$10)</f>
        <v>0</v>
      </c>
      <c r="AG31" s="75">
        <f>$Y31*SUM(Fasering!$D$5:$D$11)</f>
        <v>0</v>
      </c>
      <c r="AH31" s="5">
        <f>($AK$2+(I31+R31)*12*7.57%)*SUM(Fasering!$D$5)</f>
        <v>0</v>
      </c>
      <c r="AI31" s="9">
        <f>($AK$2+(J31+S31)*12*7.57%)*SUM(Fasering!$D$5:$D$6)</f>
        <v>561.6279265271844</v>
      </c>
      <c r="AJ31" s="9">
        <f>($AK$2+(K31+T31)*12*7.57%)*SUM(Fasering!$D$5:$D$7)</f>
        <v>982.01863881746556</v>
      </c>
      <c r="AK31" s="9">
        <f>($AK$2+(L31+U31)*12*7.57%)*SUM(Fasering!$D$5:$D$8)</f>
        <v>1473.9764259584936</v>
      </c>
      <c r="AL31" s="9">
        <f>($AK$2+(M31+V31)*12*7.57%)*SUM(Fasering!$D$5:$D$9)</f>
        <v>2037.5012879502674</v>
      </c>
      <c r="AM31" s="9">
        <f>($AK$2+(N31+W31)*12*7.57%)*SUM(Fasering!$D$5:$D$10)</f>
        <v>2671.0852695676799</v>
      </c>
      <c r="AN31" s="86">
        <f>($AK$2+(O31+X31)*12*7.57%)*SUM(Fasering!$D$5:$D$11)</f>
        <v>3377.5833976239996</v>
      </c>
      <c r="AO31" s="5">
        <f>($AK$2+(I31+AA31)*12*7.57%)*SUM(Fasering!$D$5)</f>
        <v>0</v>
      </c>
      <c r="AP31" s="9">
        <f>($AK$2+(J31+AB31)*12*7.57%)*SUM(Fasering!$D$5:$D$6)</f>
        <v>561.6279265271844</v>
      </c>
      <c r="AQ31" s="9">
        <f>($AK$2+(K31+AC31)*12*7.57%)*SUM(Fasering!$D$5:$D$7)</f>
        <v>982.01863881746556</v>
      </c>
      <c r="AR31" s="9">
        <f>($AK$2+(L31+AD31)*12*7.57%)*SUM(Fasering!$D$5:$D$8)</f>
        <v>1473.9764259584936</v>
      </c>
      <c r="AS31" s="9">
        <f>($AK$2+(M31+AE31)*12*7.57%)*SUM(Fasering!$D$5:$D$9)</f>
        <v>2037.5012879502674</v>
      </c>
      <c r="AT31" s="9">
        <f>($AK$2+(N31+AF31)*12*7.57%)*SUM(Fasering!$D$5:$D$10)</f>
        <v>2671.0852695676799</v>
      </c>
      <c r="AU31" s="86">
        <f>($AK$2+(O31+AG31)*12*7.57%)*SUM(Fasering!$D$5:$D$11)</f>
        <v>3377.5833976239996</v>
      </c>
    </row>
    <row r="32" spans="1:47" x14ac:dyDescent="0.3">
      <c r="A32" s="32">
        <f t="shared" si="7"/>
        <v>24</v>
      </c>
      <c r="B32" s="125">
        <v>33597.24</v>
      </c>
      <c r="C32" s="126"/>
      <c r="D32" s="125">
        <f t="shared" si="0"/>
        <v>44331.558179999993</v>
      </c>
      <c r="E32" s="127">
        <f t="shared" si="1"/>
        <v>1098.9506215930132</v>
      </c>
      <c r="F32" s="125">
        <f t="shared" si="2"/>
        <v>3694.2965149999995</v>
      </c>
      <c r="G32" s="127">
        <f t="shared" si="8"/>
        <v>91.579218466084441</v>
      </c>
      <c r="H32" s="63">
        <f>'L4'!$H$10</f>
        <v>1674.41</v>
      </c>
      <c r="I32" s="63">
        <f>GEW!$E$12+($F32-GEW!$E$12)*SUM(Fasering!$D$5)</f>
        <v>1786.2247433333332</v>
      </c>
      <c r="J32" s="63">
        <f>GEW!$E$12+($F32-GEW!$E$12)*SUM(Fasering!$D$5:$D$6)</f>
        <v>2279.5828262245132</v>
      </c>
      <c r="K32" s="63">
        <f>GEW!$E$12+($F32-GEW!$E$12)*SUM(Fasering!$D$5:$D$7)</f>
        <v>2562.65283292915</v>
      </c>
      <c r="L32" s="63">
        <f>GEW!$E$12+($F32-GEW!$E$12)*SUM(Fasering!$D$5:$D$8)</f>
        <v>2845.7228396337873</v>
      </c>
      <c r="M32" s="63">
        <f>GEW!$E$12+($F32-GEW!$E$12)*SUM(Fasering!$D$5:$D$9)</f>
        <v>3128.7928463384246</v>
      </c>
      <c r="N32" s="63">
        <f>GEW!$E$12+($F32-GEW!$E$12)*SUM(Fasering!$D$5:$D$10)</f>
        <v>3411.2265082953627</v>
      </c>
      <c r="O32" s="76">
        <f>GEW!$E$12+($F32-GEW!$E$12)*SUM(Fasering!$D$5:$D$11)</f>
        <v>3694.2965149999995</v>
      </c>
      <c r="P32" s="125">
        <f t="shared" si="3"/>
        <v>0</v>
      </c>
      <c r="Q32" s="127">
        <f t="shared" si="4"/>
        <v>0</v>
      </c>
      <c r="R32" s="45">
        <f>$P32*SUM(Fasering!$D$5)</f>
        <v>0</v>
      </c>
      <c r="S32" s="45">
        <f>$P32*SUM(Fasering!$D$5:$D$6)</f>
        <v>0</v>
      </c>
      <c r="T32" s="45">
        <f>$P32*SUM(Fasering!$D$5:$D$7)</f>
        <v>0</v>
      </c>
      <c r="U32" s="45">
        <f>$P32*SUM(Fasering!$D$5:$D$8)</f>
        <v>0</v>
      </c>
      <c r="V32" s="45">
        <f>$P32*SUM(Fasering!$D$5:$D$9)</f>
        <v>0</v>
      </c>
      <c r="W32" s="45">
        <f>$P32*SUM(Fasering!$D$5:$D$10)</f>
        <v>0</v>
      </c>
      <c r="X32" s="75">
        <f>$P32*SUM(Fasering!$D$5:$D$11)</f>
        <v>0</v>
      </c>
      <c r="Y32" s="125">
        <f t="shared" si="5"/>
        <v>0</v>
      </c>
      <c r="Z32" s="127">
        <f t="shared" si="6"/>
        <v>0</v>
      </c>
      <c r="AA32" s="74">
        <f>$Y32*SUM(Fasering!$D$5)</f>
        <v>0</v>
      </c>
      <c r="AB32" s="45">
        <f>$Y32*SUM(Fasering!$D$5:$D$6)</f>
        <v>0</v>
      </c>
      <c r="AC32" s="45">
        <f>$Y32*SUM(Fasering!$D$5:$D$7)</f>
        <v>0</v>
      </c>
      <c r="AD32" s="45">
        <f>$Y32*SUM(Fasering!$D$5:$D$8)</f>
        <v>0</v>
      </c>
      <c r="AE32" s="45">
        <f>$Y32*SUM(Fasering!$D$5:$D$9)</f>
        <v>0</v>
      </c>
      <c r="AF32" s="45">
        <f>$Y32*SUM(Fasering!$D$5:$D$10)</f>
        <v>0</v>
      </c>
      <c r="AG32" s="75">
        <f>$Y32*SUM(Fasering!$D$5:$D$11)</f>
        <v>0</v>
      </c>
      <c r="AH32" s="5">
        <f>($AK$2+(I32+R32)*12*7.57%)*SUM(Fasering!$D$5)</f>
        <v>0</v>
      </c>
      <c r="AI32" s="9">
        <f>($AK$2+(J32+S32)*12*7.57%)*SUM(Fasering!$D$5:$D$6)</f>
        <v>568.809881782773</v>
      </c>
      <c r="AJ32" s="9">
        <f>($AK$2+(K32+T32)*12*7.57%)*SUM(Fasering!$D$5:$D$7)</f>
        <v>999.80637490240065</v>
      </c>
      <c r="AK32" s="9">
        <f>($AK$2+(L32+U32)*12*7.57%)*SUM(Fasering!$D$5:$D$8)</f>
        <v>1507.098579103852</v>
      </c>
      <c r="AL32" s="9">
        <f>($AK$2+(M32+V32)*12*7.57%)*SUM(Fasering!$D$5:$D$9)</f>
        <v>2090.6864943871265</v>
      </c>
      <c r="AM32" s="9">
        <f>($AK$2+(N32+W32)*12*7.57%)*SUM(Fasering!$D$5:$D$10)</f>
        <v>2749.0011304466134</v>
      </c>
      <c r="AN32" s="86">
        <f>($AK$2+(O32+X32)*12*7.57%)*SUM(Fasering!$D$5:$D$11)</f>
        <v>3485.0089542259998</v>
      </c>
      <c r="AO32" s="5">
        <f>($AK$2+(I32+AA32)*12*7.57%)*SUM(Fasering!$D$5)</f>
        <v>0</v>
      </c>
      <c r="AP32" s="9">
        <f>($AK$2+(J32+AB32)*12*7.57%)*SUM(Fasering!$D$5:$D$6)</f>
        <v>568.809881782773</v>
      </c>
      <c r="AQ32" s="9">
        <f>($AK$2+(K32+AC32)*12*7.57%)*SUM(Fasering!$D$5:$D$7)</f>
        <v>999.80637490240065</v>
      </c>
      <c r="AR32" s="9">
        <f>($AK$2+(L32+AD32)*12*7.57%)*SUM(Fasering!$D$5:$D$8)</f>
        <v>1507.098579103852</v>
      </c>
      <c r="AS32" s="9">
        <f>($AK$2+(M32+AE32)*12*7.57%)*SUM(Fasering!$D$5:$D$9)</f>
        <v>2090.6864943871265</v>
      </c>
      <c r="AT32" s="9">
        <f>($AK$2+(N32+AF32)*12*7.57%)*SUM(Fasering!$D$5:$D$10)</f>
        <v>2749.0011304466134</v>
      </c>
      <c r="AU32" s="86">
        <f>($AK$2+(O32+AG32)*12*7.57%)*SUM(Fasering!$D$5:$D$11)</f>
        <v>3485.0089542259998</v>
      </c>
    </row>
    <row r="33" spans="1:47" x14ac:dyDescent="0.3">
      <c r="A33" s="32">
        <f t="shared" si="7"/>
        <v>25</v>
      </c>
      <c r="B33" s="125">
        <v>33608.9</v>
      </c>
      <c r="C33" s="126"/>
      <c r="D33" s="125">
        <f t="shared" si="0"/>
        <v>44346.943549999996</v>
      </c>
      <c r="E33" s="127">
        <f t="shared" si="1"/>
        <v>1099.3320149529372</v>
      </c>
      <c r="F33" s="125">
        <f t="shared" si="2"/>
        <v>3695.5786291666664</v>
      </c>
      <c r="G33" s="127">
        <f t="shared" si="8"/>
        <v>91.611001246078104</v>
      </c>
      <c r="H33" s="63">
        <f>'L4'!$H$10</f>
        <v>1674.41</v>
      </c>
      <c r="I33" s="63">
        <f>GEW!$E$12+($F33-GEW!$E$12)*SUM(Fasering!$D$5)</f>
        <v>1786.2247433333332</v>
      </c>
      <c r="J33" s="63">
        <f>GEW!$E$12+($F33-GEW!$E$12)*SUM(Fasering!$D$5:$D$6)</f>
        <v>2279.9143343976893</v>
      </c>
      <c r="K33" s="63">
        <f>GEW!$E$12+($F33-GEW!$E$12)*SUM(Fasering!$D$5:$D$7)</f>
        <v>2563.1745478184175</v>
      </c>
      <c r="L33" s="63">
        <f>GEW!$E$12+($F33-GEW!$E$12)*SUM(Fasering!$D$5:$D$8)</f>
        <v>2846.4347612391457</v>
      </c>
      <c r="M33" s="63">
        <f>GEW!$E$12+($F33-GEW!$E$12)*SUM(Fasering!$D$5:$D$9)</f>
        <v>3129.6949746598734</v>
      </c>
      <c r="N33" s="63">
        <f>GEW!$E$12+($F33-GEW!$E$12)*SUM(Fasering!$D$5:$D$10)</f>
        <v>3412.3184157459382</v>
      </c>
      <c r="O33" s="76">
        <f>GEW!$E$12+($F33-GEW!$E$12)*SUM(Fasering!$D$5:$D$11)</f>
        <v>3695.5786291666664</v>
      </c>
      <c r="P33" s="125">
        <f t="shared" si="3"/>
        <v>0</v>
      </c>
      <c r="Q33" s="127">
        <f t="shared" si="4"/>
        <v>0</v>
      </c>
      <c r="R33" s="45">
        <f>$P33*SUM(Fasering!$D$5)</f>
        <v>0</v>
      </c>
      <c r="S33" s="45">
        <f>$P33*SUM(Fasering!$D$5:$D$6)</f>
        <v>0</v>
      </c>
      <c r="T33" s="45">
        <f>$P33*SUM(Fasering!$D$5:$D$7)</f>
        <v>0</v>
      </c>
      <c r="U33" s="45">
        <f>$P33*SUM(Fasering!$D$5:$D$8)</f>
        <v>0</v>
      </c>
      <c r="V33" s="45">
        <f>$P33*SUM(Fasering!$D$5:$D$9)</f>
        <v>0</v>
      </c>
      <c r="W33" s="45">
        <f>$P33*SUM(Fasering!$D$5:$D$10)</f>
        <v>0</v>
      </c>
      <c r="X33" s="75">
        <f>$P33*SUM(Fasering!$D$5:$D$11)</f>
        <v>0</v>
      </c>
      <c r="Y33" s="125">
        <f t="shared" si="5"/>
        <v>0</v>
      </c>
      <c r="Z33" s="127">
        <f t="shared" si="6"/>
        <v>0</v>
      </c>
      <c r="AA33" s="74">
        <f>$Y33*SUM(Fasering!$D$5)</f>
        <v>0</v>
      </c>
      <c r="AB33" s="45">
        <f>$Y33*SUM(Fasering!$D$5:$D$6)</f>
        <v>0</v>
      </c>
      <c r="AC33" s="45">
        <f>$Y33*SUM(Fasering!$D$5:$D$7)</f>
        <v>0</v>
      </c>
      <c r="AD33" s="45">
        <f>$Y33*SUM(Fasering!$D$5:$D$8)</f>
        <v>0</v>
      </c>
      <c r="AE33" s="45">
        <f>$Y33*SUM(Fasering!$D$5:$D$9)</f>
        <v>0</v>
      </c>
      <c r="AF33" s="45">
        <f>$Y33*SUM(Fasering!$D$5:$D$10)</f>
        <v>0</v>
      </c>
      <c r="AG33" s="75">
        <f>$Y33*SUM(Fasering!$D$5:$D$11)</f>
        <v>0</v>
      </c>
      <c r="AH33" s="5">
        <f>($AK$2+(I33+R33)*12*7.57%)*SUM(Fasering!$D$5)</f>
        <v>0</v>
      </c>
      <c r="AI33" s="9">
        <f>($AK$2+(J33+S33)*12*7.57%)*SUM(Fasering!$D$5:$D$6)</f>
        <v>568.88774617660647</v>
      </c>
      <c r="AJ33" s="9">
        <f>($AK$2+(K33+T33)*12*7.57%)*SUM(Fasering!$D$5:$D$7)</f>
        <v>999.99922367945874</v>
      </c>
      <c r="AK33" s="9">
        <f>($AK$2+(L33+U33)*12*7.57%)*SUM(Fasering!$D$5:$D$8)</f>
        <v>1507.4576785809925</v>
      </c>
      <c r="AL33" s="9">
        <f>($AK$2+(M33+V33)*12*7.57%)*SUM(Fasering!$D$5:$D$9)</f>
        <v>2091.2631108812075</v>
      </c>
      <c r="AM33" s="9">
        <f>($AK$2+(N33+W33)*12*7.57%)*SUM(Fasering!$D$5:$D$10)</f>
        <v>2749.8458685522487</v>
      </c>
      <c r="AN33" s="86">
        <f>($AK$2+(O33+X33)*12*7.57%)*SUM(Fasering!$D$5:$D$11)</f>
        <v>3486.1736267350002</v>
      </c>
      <c r="AO33" s="5">
        <f>($AK$2+(I33+AA33)*12*7.57%)*SUM(Fasering!$D$5)</f>
        <v>0</v>
      </c>
      <c r="AP33" s="9">
        <f>($AK$2+(J33+AB33)*12*7.57%)*SUM(Fasering!$D$5:$D$6)</f>
        <v>568.88774617660647</v>
      </c>
      <c r="AQ33" s="9">
        <f>($AK$2+(K33+AC33)*12*7.57%)*SUM(Fasering!$D$5:$D$7)</f>
        <v>999.99922367945874</v>
      </c>
      <c r="AR33" s="9">
        <f>($AK$2+(L33+AD33)*12*7.57%)*SUM(Fasering!$D$5:$D$8)</f>
        <v>1507.4576785809925</v>
      </c>
      <c r="AS33" s="9">
        <f>($AK$2+(M33+AE33)*12*7.57%)*SUM(Fasering!$D$5:$D$9)</f>
        <v>2091.2631108812075</v>
      </c>
      <c r="AT33" s="9">
        <f>($AK$2+(N33+AF33)*12*7.57%)*SUM(Fasering!$D$5:$D$10)</f>
        <v>2749.8458685522487</v>
      </c>
      <c r="AU33" s="86">
        <f>($AK$2+(O33+AG33)*12*7.57%)*SUM(Fasering!$D$5:$D$11)</f>
        <v>3486.1736267350002</v>
      </c>
    </row>
    <row r="34" spans="1:47" x14ac:dyDescent="0.3">
      <c r="A34" s="32">
        <f t="shared" si="7"/>
        <v>26</v>
      </c>
      <c r="B34" s="125">
        <v>33608.9</v>
      </c>
      <c r="C34" s="126"/>
      <c r="D34" s="125">
        <f t="shared" si="0"/>
        <v>44346.943549999996</v>
      </c>
      <c r="E34" s="127">
        <f t="shared" si="1"/>
        <v>1099.3320149529372</v>
      </c>
      <c r="F34" s="125">
        <f t="shared" si="2"/>
        <v>3695.5786291666664</v>
      </c>
      <c r="G34" s="127">
        <f t="shared" si="8"/>
        <v>91.611001246078104</v>
      </c>
      <c r="H34" s="63">
        <f>'L4'!$H$10</f>
        <v>1674.41</v>
      </c>
      <c r="I34" s="63">
        <f>GEW!$E$12+($F34-GEW!$E$12)*SUM(Fasering!$D$5)</f>
        <v>1786.2247433333332</v>
      </c>
      <c r="J34" s="63">
        <f>GEW!$E$12+($F34-GEW!$E$12)*SUM(Fasering!$D$5:$D$6)</f>
        <v>2279.9143343976893</v>
      </c>
      <c r="K34" s="63">
        <f>GEW!$E$12+($F34-GEW!$E$12)*SUM(Fasering!$D$5:$D$7)</f>
        <v>2563.1745478184175</v>
      </c>
      <c r="L34" s="63">
        <f>GEW!$E$12+($F34-GEW!$E$12)*SUM(Fasering!$D$5:$D$8)</f>
        <v>2846.4347612391457</v>
      </c>
      <c r="M34" s="63">
        <f>GEW!$E$12+($F34-GEW!$E$12)*SUM(Fasering!$D$5:$D$9)</f>
        <v>3129.6949746598734</v>
      </c>
      <c r="N34" s="63">
        <f>GEW!$E$12+($F34-GEW!$E$12)*SUM(Fasering!$D$5:$D$10)</f>
        <v>3412.3184157459382</v>
      </c>
      <c r="O34" s="76">
        <f>GEW!$E$12+($F34-GEW!$E$12)*SUM(Fasering!$D$5:$D$11)</f>
        <v>3695.5786291666664</v>
      </c>
      <c r="P34" s="125">
        <f t="shared" si="3"/>
        <v>0</v>
      </c>
      <c r="Q34" s="127">
        <f t="shared" si="4"/>
        <v>0</v>
      </c>
      <c r="R34" s="45">
        <f>$P34*SUM(Fasering!$D$5)</f>
        <v>0</v>
      </c>
      <c r="S34" s="45">
        <f>$P34*SUM(Fasering!$D$5:$D$6)</f>
        <v>0</v>
      </c>
      <c r="T34" s="45">
        <f>$P34*SUM(Fasering!$D$5:$D$7)</f>
        <v>0</v>
      </c>
      <c r="U34" s="45">
        <f>$P34*SUM(Fasering!$D$5:$D$8)</f>
        <v>0</v>
      </c>
      <c r="V34" s="45">
        <f>$P34*SUM(Fasering!$D$5:$D$9)</f>
        <v>0</v>
      </c>
      <c r="W34" s="45">
        <f>$P34*SUM(Fasering!$D$5:$D$10)</f>
        <v>0</v>
      </c>
      <c r="X34" s="75">
        <f>$P34*SUM(Fasering!$D$5:$D$11)</f>
        <v>0</v>
      </c>
      <c r="Y34" s="125">
        <f t="shared" si="5"/>
        <v>0</v>
      </c>
      <c r="Z34" s="127">
        <f t="shared" si="6"/>
        <v>0</v>
      </c>
      <c r="AA34" s="74">
        <f>$Y34*SUM(Fasering!$D$5)</f>
        <v>0</v>
      </c>
      <c r="AB34" s="45">
        <f>$Y34*SUM(Fasering!$D$5:$D$6)</f>
        <v>0</v>
      </c>
      <c r="AC34" s="45">
        <f>$Y34*SUM(Fasering!$D$5:$D$7)</f>
        <v>0</v>
      </c>
      <c r="AD34" s="45">
        <f>$Y34*SUM(Fasering!$D$5:$D$8)</f>
        <v>0</v>
      </c>
      <c r="AE34" s="45">
        <f>$Y34*SUM(Fasering!$D$5:$D$9)</f>
        <v>0</v>
      </c>
      <c r="AF34" s="45">
        <f>$Y34*SUM(Fasering!$D$5:$D$10)</f>
        <v>0</v>
      </c>
      <c r="AG34" s="75">
        <f>$Y34*SUM(Fasering!$D$5:$D$11)</f>
        <v>0</v>
      </c>
      <c r="AH34" s="5">
        <f>($AK$2+(I34+R34)*12*7.57%)*SUM(Fasering!$D$5)</f>
        <v>0</v>
      </c>
      <c r="AI34" s="9">
        <f>($AK$2+(J34+S34)*12*7.57%)*SUM(Fasering!$D$5:$D$6)</f>
        <v>568.88774617660647</v>
      </c>
      <c r="AJ34" s="9">
        <f>($AK$2+(K34+T34)*12*7.57%)*SUM(Fasering!$D$5:$D$7)</f>
        <v>999.99922367945874</v>
      </c>
      <c r="AK34" s="9">
        <f>($AK$2+(L34+U34)*12*7.57%)*SUM(Fasering!$D$5:$D$8)</f>
        <v>1507.4576785809925</v>
      </c>
      <c r="AL34" s="9">
        <f>($AK$2+(M34+V34)*12*7.57%)*SUM(Fasering!$D$5:$D$9)</f>
        <v>2091.2631108812075</v>
      </c>
      <c r="AM34" s="9">
        <f>($AK$2+(N34+W34)*12*7.57%)*SUM(Fasering!$D$5:$D$10)</f>
        <v>2749.8458685522487</v>
      </c>
      <c r="AN34" s="86">
        <f>($AK$2+(O34+X34)*12*7.57%)*SUM(Fasering!$D$5:$D$11)</f>
        <v>3486.1736267350002</v>
      </c>
      <c r="AO34" s="5">
        <f>($AK$2+(I34+AA34)*12*7.57%)*SUM(Fasering!$D$5)</f>
        <v>0</v>
      </c>
      <c r="AP34" s="9">
        <f>($AK$2+(J34+AB34)*12*7.57%)*SUM(Fasering!$D$5:$D$6)</f>
        <v>568.88774617660647</v>
      </c>
      <c r="AQ34" s="9">
        <f>($AK$2+(K34+AC34)*12*7.57%)*SUM(Fasering!$D$5:$D$7)</f>
        <v>999.99922367945874</v>
      </c>
      <c r="AR34" s="9">
        <f>($AK$2+(L34+AD34)*12*7.57%)*SUM(Fasering!$D$5:$D$8)</f>
        <v>1507.4576785809925</v>
      </c>
      <c r="AS34" s="9">
        <f>($AK$2+(M34+AE34)*12*7.57%)*SUM(Fasering!$D$5:$D$9)</f>
        <v>2091.2631108812075</v>
      </c>
      <c r="AT34" s="9">
        <f>($AK$2+(N34+AF34)*12*7.57%)*SUM(Fasering!$D$5:$D$10)</f>
        <v>2749.8458685522487</v>
      </c>
      <c r="AU34" s="86">
        <f>($AK$2+(O34+AG34)*12*7.57%)*SUM(Fasering!$D$5:$D$11)</f>
        <v>3486.1736267350002</v>
      </c>
    </row>
    <row r="35" spans="1:47" x14ac:dyDescent="0.3">
      <c r="A35" s="32">
        <f t="shared" si="7"/>
        <v>27</v>
      </c>
      <c r="B35" s="125">
        <v>33620.6</v>
      </c>
      <c r="C35" s="126"/>
      <c r="D35" s="125">
        <f t="shared" si="0"/>
        <v>44362.381699999998</v>
      </c>
      <c r="E35" s="127">
        <f t="shared" si="1"/>
        <v>1099.7147166948851</v>
      </c>
      <c r="F35" s="125">
        <f t="shared" si="2"/>
        <v>3696.8651416666662</v>
      </c>
      <c r="G35" s="127">
        <f t="shared" si="8"/>
        <v>91.642893057907088</v>
      </c>
      <c r="H35" s="63">
        <f>'L4'!$H$10</f>
        <v>1674.41</v>
      </c>
      <c r="I35" s="63">
        <f>GEW!$E$12+($F35-GEW!$E$12)*SUM(Fasering!$D$5)</f>
        <v>1786.2247433333332</v>
      </c>
      <c r="J35" s="63">
        <f>GEW!$E$12+($F35-GEW!$E$12)*SUM(Fasering!$D$5:$D$6)</f>
        <v>2280.2469798201728</v>
      </c>
      <c r="K35" s="63">
        <f>GEW!$E$12+($F35-GEW!$E$12)*SUM(Fasering!$D$5:$D$7)</f>
        <v>2563.6980524671671</v>
      </c>
      <c r="L35" s="63">
        <f>GEW!$E$12+($F35-GEW!$E$12)*SUM(Fasering!$D$5:$D$8)</f>
        <v>2847.1491251141615</v>
      </c>
      <c r="M35" s="63">
        <f>GEW!$E$12+($F35-GEW!$E$12)*SUM(Fasering!$D$5:$D$9)</f>
        <v>3130.6001977611559</v>
      </c>
      <c r="N35" s="63">
        <f>GEW!$E$12+($F35-GEW!$E$12)*SUM(Fasering!$D$5:$D$10)</f>
        <v>3413.4140690196718</v>
      </c>
      <c r="O35" s="76">
        <f>GEW!$E$12+($F35-GEW!$E$12)*SUM(Fasering!$D$5:$D$11)</f>
        <v>3696.8651416666662</v>
      </c>
      <c r="P35" s="125">
        <f t="shared" si="3"/>
        <v>0</v>
      </c>
      <c r="Q35" s="127">
        <f t="shared" si="4"/>
        <v>0</v>
      </c>
      <c r="R35" s="45">
        <f>$P35*SUM(Fasering!$D$5)</f>
        <v>0</v>
      </c>
      <c r="S35" s="45">
        <f>$P35*SUM(Fasering!$D$5:$D$6)</f>
        <v>0</v>
      </c>
      <c r="T35" s="45">
        <f>$P35*SUM(Fasering!$D$5:$D$7)</f>
        <v>0</v>
      </c>
      <c r="U35" s="45">
        <f>$P35*SUM(Fasering!$D$5:$D$8)</f>
        <v>0</v>
      </c>
      <c r="V35" s="45">
        <f>$P35*SUM(Fasering!$D$5:$D$9)</f>
        <v>0</v>
      </c>
      <c r="W35" s="45">
        <f>$P35*SUM(Fasering!$D$5:$D$10)</f>
        <v>0</v>
      </c>
      <c r="X35" s="75">
        <f>$P35*SUM(Fasering!$D$5:$D$11)</f>
        <v>0</v>
      </c>
      <c r="Y35" s="125">
        <f t="shared" si="5"/>
        <v>0</v>
      </c>
      <c r="Z35" s="127">
        <f t="shared" si="6"/>
        <v>0</v>
      </c>
      <c r="AA35" s="74">
        <f>$Y35*SUM(Fasering!$D$5)</f>
        <v>0</v>
      </c>
      <c r="AB35" s="45">
        <f>$Y35*SUM(Fasering!$D$5:$D$6)</f>
        <v>0</v>
      </c>
      <c r="AC35" s="45">
        <f>$Y35*SUM(Fasering!$D$5:$D$7)</f>
        <v>0</v>
      </c>
      <c r="AD35" s="45">
        <f>$Y35*SUM(Fasering!$D$5:$D$8)</f>
        <v>0</v>
      </c>
      <c r="AE35" s="45">
        <f>$Y35*SUM(Fasering!$D$5:$D$9)</f>
        <v>0</v>
      </c>
      <c r="AF35" s="45">
        <f>$Y35*SUM(Fasering!$D$5:$D$10)</f>
        <v>0</v>
      </c>
      <c r="AG35" s="75">
        <f>$Y35*SUM(Fasering!$D$5:$D$11)</f>
        <v>0</v>
      </c>
      <c r="AH35" s="5">
        <f>($AK$2+(I35+R35)*12*7.57%)*SUM(Fasering!$D$5)</f>
        <v>0</v>
      </c>
      <c r="AI35" s="9">
        <f>($AK$2+(J35+S35)*12*7.57%)*SUM(Fasering!$D$5:$D$6)</f>
        <v>568.96587768671395</v>
      </c>
      <c r="AJ35" s="9">
        <f>($AK$2+(K35+T35)*12*7.57%)*SUM(Fasering!$D$5:$D$7)</f>
        <v>1000.192734030366</v>
      </c>
      <c r="AK35" s="9">
        <f>($AK$2+(L35+U35)*12*7.57%)*SUM(Fasering!$D$5:$D$8)</f>
        <v>1507.8180099602839</v>
      </c>
      <c r="AL35" s="9">
        <f>($AK$2+(M35+V35)*12*7.57%)*SUM(Fasering!$D$5:$D$9)</f>
        <v>2091.8417054764682</v>
      </c>
      <c r="AM35" s="9">
        <f>($AK$2+(N35+W35)*12*7.57%)*SUM(Fasering!$D$5:$D$10)</f>
        <v>2750.6935045587597</v>
      </c>
      <c r="AN35" s="86">
        <f>($AK$2+(O35+X35)*12*7.57%)*SUM(Fasering!$D$5:$D$11)</f>
        <v>3487.34229469</v>
      </c>
      <c r="AO35" s="5">
        <f>($AK$2+(I35+AA35)*12*7.57%)*SUM(Fasering!$D$5)</f>
        <v>0</v>
      </c>
      <c r="AP35" s="9">
        <f>($AK$2+(J35+AB35)*12*7.57%)*SUM(Fasering!$D$5:$D$6)</f>
        <v>568.96587768671395</v>
      </c>
      <c r="AQ35" s="9">
        <f>($AK$2+(K35+AC35)*12*7.57%)*SUM(Fasering!$D$5:$D$7)</f>
        <v>1000.192734030366</v>
      </c>
      <c r="AR35" s="9">
        <f>($AK$2+(L35+AD35)*12*7.57%)*SUM(Fasering!$D$5:$D$8)</f>
        <v>1507.8180099602839</v>
      </c>
      <c r="AS35" s="9">
        <f>($AK$2+(M35+AE35)*12*7.57%)*SUM(Fasering!$D$5:$D$9)</f>
        <v>2091.8417054764682</v>
      </c>
      <c r="AT35" s="9">
        <f>($AK$2+(N35+AF35)*12*7.57%)*SUM(Fasering!$D$5:$D$10)</f>
        <v>2750.6935045587597</v>
      </c>
      <c r="AU35" s="86">
        <f>($AK$2+(O35+AG35)*12*7.57%)*SUM(Fasering!$D$5:$D$11)</f>
        <v>3487.34229469</v>
      </c>
    </row>
    <row r="36" spans="1:47" x14ac:dyDescent="0.3">
      <c r="A36" s="35"/>
      <c r="B36" s="128"/>
      <c r="C36" s="129"/>
      <c r="D36" s="128"/>
      <c r="E36" s="129"/>
      <c r="F36" s="128"/>
      <c r="G36" s="129"/>
      <c r="H36" s="46"/>
      <c r="I36" s="46"/>
      <c r="J36" s="46"/>
      <c r="K36" s="46"/>
      <c r="L36" s="46"/>
      <c r="M36" s="46"/>
      <c r="N36" s="46"/>
      <c r="O36" s="73"/>
      <c r="P36" s="128"/>
      <c r="Q36" s="129"/>
      <c r="R36" s="46"/>
      <c r="S36" s="46"/>
      <c r="T36" s="46"/>
      <c r="U36" s="46"/>
      <c r="V36" s="46"/>
      <c r="W36" s="46"/>
      <c r="X36" s="73"/>
      <c r="Y36" s="128"/>
      <c r="Z36" s="129"/>
      <c r="AA36" s="46"/>
      <c r="AB36" s="46"/>
      <c r="AC36" s="46"/>
      <c r="AD36" s="46"/>
      <c r="AE36" s="46"/>
      <c r="AF36" s="46"/>
      <c r="AG36" s="73"/>
      <c r="AH36" s="87"/>
      <c r="AI36" s="88"/>
      <c r="AJ36" s="88"/>
      <c r="AK36" s="88"/>
      <c r="AL36" s="88"/>
      <c r="AM36" s="88"/>
      <c r="AN36" s="89"/>
      <c r="AO36" s="87"/>
      <c r="AP36" s="88"/>
      <c r="AQ36" s="88"/>
      <c r="AR36" s="88"/>
      <c r="AS36" s="88"/>
      <c r="AT36" s="88"/>
      <c r="AU36" s="89"/>
    </row>
  </sheetData>
  <mergeCells count="166">
    <mergeCell ref="AH4:AN4"/>
    <mergeCell ref="AO4:AU4"/>
    <mergeCell ref="B6:C6"/>
    <mergeCell ref="D6:E6"/>
    <mergeCell ref="F6:G6"/>
    <mergeCell ref="P6:Q6"/>
    <mergeCell ref="Y6:Z6"/>
    <mergeCell ref="B7:C7"/>
    <mergeCell ref="D7:E7"/>
    <mergeCell ref="AA4:AG4"/>
    <mergeCell ref="B5:C5"/>
    <mergeCell ref="D5:E5"/>
    <mergeCell ref="F5:G5"/>
    <mergeCell ref="P5:Q5"/>
    <mergeCell ref="Y5:Z5"/>
    <mergeCell ref="B4:E4"/>
    <mergeCell ref="F4:G4"/>
    <mergeCell ref="P4:Q4"/>
    <mergeCell ref="R4:X4"/>
    <mergeCell ref="Y4:Z4"/>
    <mergeCell ref="H4:O4"/>
    <mergeCell ref="B8:C8"/>
    <mergeCell ref="D8:E8"/>
    <mergeCell ref="F8:G8"/>
    <mergeCell ref="P8:Q8"/>
    <mergeCell ref="Y8:Z8"/>
    <mergeCell ref="B9:C9"/>
    <mergeCell ref="D9:E9"/>
    <mergeCell ref="F9:G9"/>
    <mergeCell ref="P9:Q9"/>
    <mergeCell ref="Y9:Z9"/>
    <mergeCell ref="B10:C10"/>
    <mergeCell ref="D10:E10"/>
    <mergeCell ref="F10:G10"/>
    <mergeCell ref="P10:Q10"/>
    <mergeCell ref="Y10:Z10"/>
    <mergeCell ref="B11:C11"/>
    <mergeCell ref="D11:E11"/>
    <mergeCell ref="F11:G11"/>
    <mergeCell ref="P11:Q11"/>
    <mergeCell ref="Y11:Z11"/>
    <mergeCell ref="B12:C12"/>
    <mergeCell ref="D12:E12"/>
    <mergeCell ref="F12:G12"/>
    <mergeCell ref="P12:Q12"/>
    <mergeCell ref="Y12:Z12"/>
    <mergeCell ref="B13:C13"/>
    <mergeCell ref="D13:E13"/>
    <mergeCell ref="F13:G13"/>
    <mergeCell ref="P13:Q13"/>
    <mergeCell ref="Y13:Z13"/>
    <mergeCell ref="B14:C14"/>
    <mergeCell ref="D14:E14"/>
    <mergeCell ref="F14:G14"/>
    <mergeCell ref="P14:Q14"/>
    <mergeCell ref="Y14:Z14"/>
    <mergeCell ref="B15:C15"/>
    <mergeCell ref="D15:E15"/>
    <mergeCell ref="F15:G15"/>
    <mergeCell ref="P15:Q15"/>
    <mergeCell ref="Y15:Z15"/>
    <mergeCell ref="B16:C16"/>
    <mergeCell ref="D16:E16"/>
    <mergeCell ref="F16:G16"/>
    <mergeCell ref="P16:Q16"/>
    <mergeCell ref="Y16:Z16"/>
    <mergeCell ref="B17:C17"/>
    <mergeCell ref="D17:E17"/>
    <mergeCell ref="F17:G17"/>
    <mergeCell ref="P17:Q17"/>
    <mergeCell ref="Y17:Z17"/>
    <mergeCell ref="B18:C18"/>
    <mergeCell ref="D18:E18"/>
    <mergeCell ref="F18:G18"/>
    <mergeCell ref="P18:Q18"/>
    <mergeCell ref="Y18:Z18"/>
    <mergeCell ref="B19:C19"/>
    <mergeCell ref="D19:E19"/>
    <mergeCell ref="F19:G19"/>
    <mergeCell ref="P19:Q19"/>
    <mergeCell ref="Y19:Z19"/>
    <mergeCell ref="B20:C20"/>
    <mergeCell ref="D20:E20"/>
    <mergeCell ref="F20:G20"/>
    <mergeCell ref="P20:Q20"/>
    <mergeCell ref="Y20:Z20"/>
    <mergeCell ref="B21:C21"/>
    <mergeCell ref="D21:E21"/>
    <mergeCell ref="F21:G21"/>
    <mergeCell ref="P21:Q21"/>
    <mergeCell ref="Y21:Z21"/>
    <mergeCell ref="B22:C22"/>
    <mergeCell ref="D22:E22"/>
    <mergeCell ref="F22:G22"/>
    <mergeCell ref="P22:Q22"/>
    <mergeCell ref="Y22:Z22"/>
    <mergeCell ref="B23:C23"/>
    <mergeCell ref="D23:E23"/>
    <mergeCell ref="F23:G23"/>
    <mergeCell ref="P23:Q23"/>
    <mergeCell ref="Y23:Z23"/>
    <mergeCell ref="B24:C24"/>
    <mergeCell ref="D24:E24"/>
    <mergeCell ref="F24:G24"/>
    <mergeCell ref="P24:Q24"/>
    <mergeCell ref="Y24:Z24"/>
    <mergeCell ref="B25:C25"/>
    <mergeCell ref="D25:E25"/>
    <mergeCell ref="F25:G25"/>
    <mergeCell ref="P25:Q25"/>
    <mergeCell ref="Y25:Z25"/>
    <mergeCell ref="B26:C26"/>
    <mergeCell ref="D26:E26"/>
    <mergeCell ref="F26:G26"/>
    <mergeCell ref="P26:Q26"/>
    <mergeCell ref="Y26:Z26"/>
    <mergeCell ref="B27:C27"/>
    <mergeCell ref="D27:E27"/>
    <mergeCell ref="F27:G27"/>
    <mergeCell ref="P27:Q27"/>
    <mergeCell ref="Y27:Z27"/>
    <mergeCell ref="B28:C28"/>
    <mergeCell ref="D28:E28"/>
    <mergeCell ref="F28:G28"/>
    <mergeCell ref="P28:Q28"/>
    <mergeCell ref="Y28:Z28"/>
    <mergeCell ref="B29:C29"/>
    <mergeCell ref="D29:E29"/>
    <mergeCell ref="F29:G29"/>
    <mergeCell ref="P29:Q29"/>
    <mergeCell ref="Y29:Z29"/>
    <mergeCell ref="B30:C30"/>
    <mergeCell ref="D30:E30"/>
    <mergeCell ref="F30:G30"/>
    <mergeCell ref="P30:Q30"/>
    <mergeCell ref="Y30:Z30"/>
    <mergeCell ref="B31:C31"/>
    <mergeCell ref="D31:E31"/>
    <mergeCell ref="F31:G31"/>
    <mergeCell ref="P31:Q31"/>
    <mergeCell ref="Y31:Z31"/>
    <mergeCell ref="B32:C32"/>
    <mergeCell ref="D32:E32"/>
    <mergeCell ref="F32:G32"/>
    <mergeCell ref="P32:Q32"/>
    <mergeCell ref="Y32:Z32"/>
    <mergeCell ref="B33:C33"/>
    <mergeCell ref="D33:E33"/>
    <mergeCell ref="F33:G33"/>
    <mergeCell ref="P33:Q33"/>
    <mergeCell ref="Y33:Z33"/>
    <mergeCell ref="B36:C36"/>
    <mergeCell ref="D36:E36"/>
    <mergeCell ref="F36:G36"/>
    <mergeCell ref="P36:Q36"/>
    <mergeCell ref="Y36:Z36"/>
    <mergeCell ref="B34:C34"/>
    <mergeCell ref="D34:E34"/>
    <mergeCell ref="F34:G34"/>
    <mergeCell ref="P34:Q34"/>
    <mergeCell ref="Y34:Z34"/>
    <mergeCell ref="B35:C35"/>
    <mergeCell ref="D35:E35"/>
    <mergeCell ref="F35:G35"/>
    <mergeCell ref="P35:Q35"/>
    <mergeCell ref="Y35:Z35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3" manualBreakCount="3">
    <brk id="15" max="1048575" man="1"/>
    <brk id="24" max="1048575" man="1"/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21</vt:i4>
      </vt:variant>
      <vt:variant>
        <vt:lpstr>Benoemde bereiken</vt:lpstr>
      </vt:variant>
      <vt:variant>
        <vt:i4>23</vt:i4>
      </vt:variant>
    </vt:vector>
  </HeadingPairs>
  <TitlesOfParts>
    <vt:vector size="44" baseType="lpstr">
      <vt:lpstr>Inhoud</vt:lpstr>
      <vt:lpstr>Fasering</vt:lpstr>
      <vt:lpstr>L4</vt:lpstr>
      <vt:lpstr>L3</vt:lpstr>
      <vt:lpstr>L2</vt:lpstr>
      <vt:lpstr>A1</vt:lpstr>
      <vt:lpstr>A2</vt:lpstr>
      <vt:lpstr>A3</vt:lpstr>
      <vt:lpstr>MV2</vt:lpstr>
      <vt:lpstr>B3</vt:lpstr>
      <vt:lpstr>B2B</vt:lpstr>
      <vt:lpstr>B2A</vt:lpstr>
      <vt:lpstr>B1C</vt:lpstr>
      <vt:lpstr>B1B</vt:lpstr>
      <vt:lpstr>MV1</vt:lpstr>
      <vt:lpstr>MV1bis</vt:lpstr>
      <vt:lpstr>L1</vt:lpstr>
      <vt:lpstr>K3</vt:lpstr>
      <vt:lpstr>G1</vt:lpstr>
      <vt:lpstr>GS</vt:lpstr>
      <vt:lpstr>GEW</vt:lpstr>
      <vt:lpstr>B1B!Afdrukbereik</vt:lpstr>
      <vt:lpstr>B1C!Afdrukbereik</vt:lpstr>
      <vt:lpstr>B2A!Afdrukbereik</vt:lpstr>
      <vt:lpstr>'B3'!Afdrukbereik</vt:lpstr>
      <vt:lpstr>'L2'!Afdrukbereik</vt:lpstr>
      <vt:lpstr>'A1'!Afdruktitels</vt:lpstr>
      <vt:lpstr>'A2'!Afdruktitels</vt:lpstr>
      <vt:lpstr>'A3'!Afdruktitels</vt:lpstr>
      <vt:lpstr>B1B!Afdruktitels</vt:lpstr>
      <vt:lpstr>B1C!Afdruktitels</vt:lpstr>
      <vt:lpstr>B2A!Afdruktitels</vt:lpstr>
      <vt:lpstr>B2B!Afdruktitels</vt:lpstr>
      <vt:lpstr>'B3'!Afdruktitels</vt:lpstr>
      <vt:lpstr>'G1'!Afdruktitels</vt:lpstr>
      <vt:lpstr>GS!Afdruktitels</vt:lpstr>
      <vt:lpstr>'K3'!Afdruktitels</vt:lpstr>
      <vt:lpstr>'L1'!Afdruktitels</vt:lpstr>
      <vt:lpstr>'L2'!Afdruktitels</vt:lpstr>
      <vt:lpstr>'L3'!Afdruktitels</vt:lpstr>
      <vt:lpstr>'L4'!Afdruktitels</vt:lpstr>
      <vt:lpstr>'MV1'!Afdruktitels</vt:lpstr>
      <vt:lpstr>MV1bis!Afdruktitels</vt:lpstr>
      <vt:lpstr>'MV2'!Afdruktitels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Jaminé</dc:creator>
  <cp:lastModifiedBy>Steven De Looze</cp:lastModifiedBy>
  <cp:lastPrinted>2014-11-14T13:39:11Z</cp:lastPrinted>
  <dcterms:created xsi:type="dcterms:W3CDTF">2014-03-22T15:25:44Z</dcterms:created>
  <dcterms:modified xsi:type="dcterms:W3CDTF">2017-06-19T13:51:05Z</dcterms:modified>
</cp:coreProperties>
</file>