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955" windowHeight="8700"/>
  </bookViews>
  <sheets>
    <sheet name="Inhoud" sheetId="21" r:id="rId1"/>
    <sheet name="Fasering" sheetId="1" r:id="rId2"/>
    <sheet name="L4" sheetId="4" r:id="rId3"/>
    <sheet name="L3" sheetId="7" r:id="rId4"/>
    <sheet name="L2" sheetId="8" r:id="rId5"/>
    <sheet name="A1" sheetId="9" r:id="rId6"/>
    <sheet name="A2" sheetId="10" r:id="rId7"/>
    <sheet name="A3" sheetId="11" r:id="rId8"/>
    <sheet name="MV2" sheetId="12" r:id="rId9"/>
    <sheet name="B3" sheetId="13" r:id="rId10"/>
    <sheet name="B2B" sheetId="14" r:id="rId11"/>
    <sheet name="B2A" sheetId="2" r:id="rId12"/>
    <sheet name="B1C" sheetId="15" r:id="rId13"/>
    <sheet name="B1B" sheetId="16" r:id="rId14"/>
    <sheet name="MV1" sheetId="5" r:id="rId15"/>
    <sheet name="MV1bis" sheetId="22" r:id="rId16"/>
    <sheet name="L1" sheetId="17" r:id="rId17"/>
    <sheet name="K3" sheetId="18" r:id="rId18"/>
    <sheet name="G1" sheetId="19" r:id="rId19"/>
    <sheet name="GS" sheetId="20" r:id="rId20"/>
    <sheet name="GEW" sheetId="3" r:id="rId21"/>
  </sheets>
  <definedNames>
    <definedName name="_xlnm.Print_Area" localSheetId="13">B1B!$A$1:$AU$38</definedName>
    <definedName name="_xlnm.Print_Area" localSheetId="12">B1C!$A$1:$AU$37</definedName>
    <definedName name="_xlnm.Print_Area" localSheetId="11">B2A!$A$1:$AU$37</definedName>
    <definedName name="_xlnm.Print_Area" localSheetId="9">'B3'!$A$1:$AU$36</definedName>
    <definedName name="_xlnm.Print_Area" localSheetId="4">'L2'!$A$1:$AU$38</definedName>
    <definedName name="_xlnm.Print_Titles" localSheetId="5">'A1'!$A:$A</definedName>
    <definedName name="_xlnm.Print_Titles" localSheetId="6">'A2'!$A:$A</definedName>
    <definedName name="_xlnm.Print_Titles" localSheetId="7">'A3'!$A:$A</definedName>
    <definedName name="_xlnm.Print_Titles" localSheetId="13">B1B!$A:$A</definedName>
    <definedName name="_xlnm.Print_Titles" localSheetId="12">B1C!$A:$A</definedName>
    <definedName name="_xlnm.Print_Titles" localSheetId="11">B2A!$A:$A</definedName>
    <definedName name="_xlnm.Print_Titles" localSheetId="10">B2B!$A:$A</definedName>
    <definedName name="_xlnm.Print_Titles" localSheetId="9">'B3'!$A:$A</definedName>
    <definedName name="_xlnm.Print_Titles" localSheetId="18">'G1'!$A:$A</definedName>
    <definedName name="_xlnm.Print_Titles" localSheetId="19">GS!$A:$A</definedName>
    <definedName name="_xlnm.Print_Titles" localSheetId="17">'K3'!$A:$A</definedName>
    <definedName name="_xlnm.Print_Titles" localSheetId="16">'L1'!$A:$A</definedName>
    <definedName name="_xlnm.Print_Titles" localSheetId="4">'L2'!$A:$A</definedName>
    <definedName name="_xlnm.Print_Titles" localSheetId="3">'L3'!$A:$A</definedName>
    <definedName name="_xlnm.Print_Titles" localSheetId="2">'L4'!$A:$A</definedName>
    <definedName name="_xlnm.Print_Titles" localSheetId="14">'MV1'!$A:$A</definedName>
    <definedName name="_xlnm.Print_Titles" localSheetId="15">MV1bis!$A:$A</definedName>
    <definedName name="_xlnm.Print_Titles" localSheetId="8">'MV2'!$A:$A</definedName>
  </definedNames>
  <calcPr calcId="145621"/>
</workbook>
</file>

<file path=xl/calcChain.xml><?xml version="1.0" encoding="utf-8"?>
<calcChain xmlns="http://schemas.openxmlformats.org/spreadsheetml/2006/main">
  <c r="H10" i="4" l="1"/>
  <c r="AH2" i="7" l="1"/>
  <c r="AK3" i="7"/>
  <c r="AH2" i="8"/>
  <c r="AK3" i="8"/>
  <c r="AH2" i="9"/>
  <c r="AK3" i="9"/>
  <c r="AH2" i="10"/>
  <c r="AK3" i="10"/>
  <c r="AH2" i="11"/>
  <c r="H8" i="20" l="1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G11" i="1" l="1"/>
  <c r="G10" i="1"/>
  <c r="G9" i="1"/>
  <c r="G8" i="1"/>
  <c r="G7" i="1"/>
  <c r="G6" i="1"/>
  <c r="D13" i="1"/>
  <c r="D11" i="1"/>
  <c r="D10" i="1"/>
  <c r="D9" i="1"/>
  <c r="D8" i="1"/>
  <c r="D7" i="1"/>
  <c r="D6" i="1"/>
  <c r="P11" i="22" l="1"/>
  <c r="Q11" i="22" s="1"/>
  <c r="P8" i="22"/>
  <c r="Y35" i="22"/>
  <c r="Z35" i="22" s="1"/>
  <c r="Y34" i="22"/>
  <c r="Z34" i="22" s="1"/>
  <c r="Y33" i="22"/>
  <c r="Z33" i="22" s="1"/>
  <c r="Y32" i="22"/>
  <c r="Z32" i="22" s="1"/>
  <c r="Y31" i="22"/>
  <c r="Z31" i="22" s="1"/>
  <c r="Y30" i="22"/>
  <c r="Z30" i="22" s="1"/>
  <c r="Y29" i="22"/>
  <c r="Z29" i="22" s="1"/>
  <c r="Y28" i="22"/>
  <c r="Z28" i="22" s="1"/>
  <c r="Y27" i="22"/>
  <c r="Z27" i="22" s="1"/>
  <c r="Y26" i="22"/>
  <c r="Z26" i="22" s="1"/>
  <c r="Y25" i="22"/>
  <c r="Z25" i="22" s="1"/>
  <c r="Y24" i="22"/>
  <c r="Z24" i="22" s="1"/>
  <c r="Y23" i="22"/>
  <c r="Z23" i="22" s="1"/>
  <c r="Y22" i="22"/>
  <c r="Z22" i="22" s="1"/>
  <c r="Y21" i="22"/>
  <c r="Z21" i="22" s="1"/>
  <c r="Y20" i="22"/>
  <c r="Z20" i="22" s="1"/>
  <c r="Y19" i="22"/>
  <c r="Z19" i="22" s="1"/>
  <c r="Y18" i="22"/>
  <c r="Z18" i="22" s="1"/>
  <c r="Y17" i="22"/>
  <c r="Z17" i="22" s="1"/>
  <c r="Y16" i="22"/>
  <c r="Z16" i="22" s="1"/>
  <c r="Y15" i="22"/>
  <c r="Z15" i="22" s="1"/>
  <c r="Y14" i="22"/>
  <c r="Z14" i="22" s="1"/>
  <c r="Y13" i="22"/>
  <c r="Z13" i="22" s="1"/>
  <c r="Y12" i="22"/>
  <c r="Z12" i="22" s="1"/>
  <c r="Y11" i="22"/>
  <c r="Z11" i="22" s="1"/>
  <c r="Y10" i="22"/>
  <c r="Z10" i="22" s="1"/>
  <c r="Y9" i="22"/>
  <c r="Z9" i="22" s="1"/>
  <c r="Y8" i="22"/>
  <c r="P35" i="22"/>
  <c r="Q35" i="22" s="1"/>
  <c r="P34" i="22"/>
  <c r="Q34" i="22" s="1"/>
  <c r="P33" i="22"/>
  <c r="Q33" i="22" s="1"/>
  <c r="P32" i="22"/>
  <c r="Q32" i="22" s="1"/>
  <c r="P31" i="22"/>
  <c r="Q31" i="22" s="1"/>
  <c r="P30" i="22"/>
  <c r="Q30" i="22" s="1"/>
  <c r="P29" i="22"/>
  <c r="Q29" i="22" s="1"/>
  <c r="P28" i="22"/>
  <c r="Q28" i="22" s="1"/>
  <c r="P27" i="22"/>
  <c r="Q27" i="22" s="1"/>
  <c r="P26" i="22"/>
  <c r="Q26" i="22" s="1"/>
  <c r="P25" i="22"/>
  <c r="Q25" i="22" s="1"/>
  <c r="P24" i="22"/>
  <c r="Q24" i="22" s="1"/>
  <c r="P23" i="22"/>
  <c r="Q23" i="22" s="1"/>
  <c r="P22" i="22"/>
  <c r="Q22" i="22" s="1"/>
  <c r="P21" i="22"/>
  <c r="Q21" i="22" s="1"/>
  <c r="P20" i="22"/>
  <c r="Q20" i="22" s="1"/>
  <c r="P19" i="22"/>
  <c r="Q19" i="22" s="1"/>
  <c r="P18" i="22"/>
  <c r="Q18" i="22" s="1"/>
  <c r="P17" i="22"/>
  <c r="Q17" i="22" s="1"/>
  <c r="P16" i="22"/>
  <c r="Q16" i="22" s="1"/>
  <c r="P15" i="22"/>
  <c r="Q15" i="22" s="1"/>
  <c r="P14" i="22"/>
  <c r="Q14" i="22" s="1"/>
  <c r="P13" i="22"/>
  <c r="Q13" i="22" s="1"/>
  <c r="P12" i="22"/>
  <c r="Q12" i="22" s="1"/>
  <c r="P10" i="22"/>
  <c r="Q10" i="22" s="1"/>
  <c r="P9" i="22"/>
  <c r="Q9" i="22" s="1"/>
  <c r="A9" i="22" l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K2" i="22"/>
  <c r="AH1" i="22"/>
  <c r="Z8" i="22" l="1"/>
  <c r="Q8" i="22"/>
  <c r="AH1" i="20" l="1"/>
  <c r="AH1" i="19"/>
  <c r="AH1" i="18"/>
  <c r="AH2" i="17"/>
  <c r="AH2" i="5"/>
  <c r="AH2" i="16"/>
  <c r="AH1" i="15"/>
  <c r="AH1" i="2"/>
  <c r="AH2" i="14"/>
  <c r="AH1" i="13"/>
  <c r="AH1" i="12"/>
  <c r="O3" i="4" l="1"/>
  <c r="D8" i="4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K2" i="20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K2" i="19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K2" i="18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O3" i="17"/>
  <c r="AK3" i="17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K3" i="16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K2" i="15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K3" i="14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K2" i="13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K2" i="12"/>
  <c r="AK3" i="5"/>
  <c r="AK2" i="2"/>
  <c r="AK3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O3" i="15" l="1"/>
  <c r="D15" i="15" s="1"/>
  <c r="E15" i="15" s="1"/>
  <c r="O2" i="22"/>
  <c r="O3" i="9"/>
  <c r="D36" i="9" s="1"/>
  <c r="E36" i="9" s="1"/>
  <c r="O3" i="7"/>
  <c r="D22" i="7" s="1"/>
  <c r="E22" i="7" s="1"/>
  <c r="O3" i="14"/>
  <c r="D6" i="22"/>
  <c r="L1" i="22" s="1"/>
  <c r="D8" i="8"/>
  <c r="F8" i="8" s="1"/>
  <c r="D6" i="12"/>
  <c r="F6" i="12" s="1"/>
  <c r="D6" i="13"/>
  <c r="L1" i="13" s="1"/>
  <c r="C10" i="3"/>
  <c r="M1" i="3" s="1"/>
  <c r="D8" i="9"/>
  <c r="L1" i="9" s="1"/>
  <c r="D8" i="5"/>
  <c r="D7" i="15"/>
  <c r="AA8" i="22"/>
  <c r="AA12" i="22"/>
  <c r="R14" i="22"/>
  <c r="AA22" i="22"/>
  <c r="R15" i="22"/>
  <c r="AA30" i="22"/>
  <c r="R21" i="22"/>
  <c r="R28" i="22"/>
  <c r="R31" i="22"/>
  <c r="AA11" i="22"/>
  <c r="R20" i="22"/>
  <c r="R13" i="22"/>
  <c r="AA28" i="22"/>
  <c r="AA27" i="22"/>
  <c r="AA33" i="22"/>
  <c r="AA35" i="22"/>
  <c r="AA18" i="22"/>
  <c r="AA21" i="22"/>
  <c r="R12" i="22"/>
  <c r="R19" i="22"/>
  <c r="AA14" i="22"/>
  <c r="R24" i="22"/>
  <c r="R33" i="22"/>
  <c r="AA29" i="22"/>
  <c r="R9" i="22"/>
  <c r="AA31" i="22"/>
  <c r="R34" i="22"/>
  <c r="R16" i="22"/>
  <c r="R23" i="22"/>
  <c r="R25" i="22"/>
  <c r="R10" i="22"/>
  <c r="AA16" i="22"/>
  <c r="R11" i="22"/>
  <c r="R26" i="22"/>
  <c r="R29" i="22"/>
  <c r="AA13" i="22"/>
  <c r="AA15" i="22"/>
  <c r="AA19" i="22"/>
  <c r="R18" i="22"/>
  <c r="AA20" i="22"/>
  <c r="AA24" i="22"/>
  <c r="R27" i="22"/>
  <c r="R30" i="22"/>
  <c r="AA34" i="22"/>
  <c r="R8" i="22"/>
  <c r="AA9" i="22"/>
  <c r="AA25" i="22"/>
  <c r="R32" i="22"/>
  <c r="R35" i="22"/>
  <c r="AA10" i="22"/>
  <c r="R17" i="22"/>
  <c r="AA26" i="22"/>
  <c r="R22" i="22"/>
  <c r="AA23" i="22"/>
  <c r="AA32" i="22"/>
  <c r="AA17" i="22"/>
  <c r="D8" i="7"/>
  <c r="D8" i="11"/>
  <c r="D7" i="2"/>
  <c r="D6" i="18"/>
  <c r="F6" i="18" s="1"/>
  <c r="D8" i="10"/>
  <c r="F8" i="10" s="1"/>
  <c r="D8" i="14"/>
  <c r="L1" i="14" s="1"/>
  <c r="D8" i="17"/>
  <c r="F8" i="17" s="1"/>
  <c r="D6" i="20"/>
  <c r="F6" i="20" s="1"/>
  <c r="F6" i="22"/>
  <c r="D8" i="16"/>
  <c r="F8" i="16" s="1"/>
  <c r="D6" i="19"/>
  <c r="F6" i="19" s="1"/>
  <c r="O2" i="18"/>
  <c r="F30" i="18" s="1"/>
  <c r="O3" i="10"/>
  <c r="D11" i="10" s="1"/>
  <c r="E11" i="10" s="1"/>
  <c r="O2" i="12"/>
  <c r="D13" i="12" s="1"/>
  <c r="E13" i="12" s="1"/>
  <c r="O2" i="13"/>
  <c r="Y29" i="13" s="1"/>
  <c r="O3" i="16"/>
  <c r="Y16" i="16" s="1"/>
  <c r="O2" i="19"/>
  <c r="D32" i="19" s="1"/>
  <c r="E32" i="19" s="1"/>
  <c r="O2" i="20"/>
  <c r="Y23" i="20" s="1"/>
  <c r="O3" i="8"/>
  <c r="F13" i="8" s="1"/>
  <c r="O3" i="11"/>
  <c r="Y31" i="11" s="1"/>
  <c r="F6" i="13"/>
  <c r="Y33" i="18"/>
  <c r="F27" i="18"/>
  <c r="D23" i="18"/>
  <c r="E23" i="18" s="1"/>
  <c r="Y25" i="18"/>
  <c r="Y20" i="18"/>
  <c r="D25" i="18"/>
  <c r="E25" i="18" s="1"/>
  <c r="P15" i="18"/>
  <c r="Y11" i="18"/>
  <c r="F17" i="18"/>
  <c r="F10" i="18"/>
  <c r="D8" i="18"/>
  <c r="E8" i="18" s="1"/>
  <c r="P37" i="17"/>
  <c r="Y36" i="17"/>
  <c r="D36" i="17"/>
  <c r="E36" i="17" s="1"/>
  <c r="F34" i="17"/>
  <c r="P33" i="17"/>
  <c r="Y32" i="17"/>
  <c r="D32" i="17"/>
  <c r="E32" i="17" s="1"/>
  <c r="F30" i="17"/>
  <c r="P29" i="17"/>
  <c r="F36" i="17"/>
  <c r="P35" i="17"/>
  <c r="Y34" i="17"/>
  <c r="D34" i="17"/>
  <c r="E34" i="17" s="1"/>
  <c r="F32" i="17"/>
  <c r="P31" i="17"/>
  <c r="F37" i="17"/>
  <c r="Y35" i="17"/>
  <c r="P32" i="17"/>
  <c r="F29" i="17"/>
  <c r="Y37" i="17"/>
  <c r="P34" i="17"/>
  <c r="D33" i="17"/>
  <c r="E33" i="17" s="1"/>
  <c r="Y30" i="17"/>
  <c r="Y29" i="17"/>
  <c r="F28" i="17"/>
  <c r="P27" i="17"/>
  <c r="Y26" i="17"/>
  <c r="D26" i="17"/>
  <c r="E26" i="17" s="1"/>
  <c r="D37" i="17"/>
  <c r="E37" i="17" s="1"/>
  <c r="Y33" i="17"/>
  <c r="F31" i="17"/>
  <c r="Y28" i="17"/>
  <c r="F23" i="17"/>
  <c r="P22" i="17"/>
  <c r="Y21" i="17"/>
  <c r="D21" i="17"/>
  <c r="E21" i="17" s="1"/>
  <c r="F19" i="17"/>
  <c r="P18" i="17"/>
  <c r="Y17" i="17"/>
  <c r="D17" i="17"/>
  <c r="E17" i="17" s="1"/>
  <c r="F15" i="17"/>
  <c r="P14" i="17"/>
  <c r="Y13" i="17"/>
  <c r="D13" i="17"/>
  <c r="E13" i="17" s="1"/>
  <c r="P36" i="17"/>
  <c r="D35" i="17"/>
  <c r="E35" i="17" s="1"/>
  <c r="Y31" i="17"/>
  <c r="P30" i="17"/>
  <c r="D30" i="17"/>
  <c r="E30" i="17" s="1"/>
  <c r="Y27" i="17"/>
  <c r="D27" i="17"/>
  <c r="E27" i="17" s="1"/>
  <c r="Y25" i="17"/>
  <c r="F24" i="17"/>
  <c r="P23" i="17"/>
  <c r="Y22" i="17"/>
  <c r="D22" i="17"/>
  <c r="E22" i="17" s="1"/>
  <c r="F20" i="17"/>
  <c r="P19" i="17"/>
  <c r="Y18" i="17"/>
  <c r="D18" i="17"/>
  <c r="E18" i="17" s="1"/>
  <c r="F16" i="17"/>
  <c r="P15" i="17"/>
  <c r="Y14" i="17"/>
  <c r="D14" i="17"/>
  <c r="E14" i="17" s="1"/>
  <c r="F12" i="17"/>
  <c r="D11" i="17"/>
  <c r="E11" i="17" s="1"/>
  <c r="D16" i="17"/>
  <c r="E16" i="17" s="1"/>
  <c r="P17" i="17"/>
  <c r="Y20" i="17"/>
  <c r="F22" i="17"/>
  <c r="D24" i="17"/>
  <c r="E24" i="17" s="1"/>
  <c r="D29" i="17"/>
  <c r="E29" i="17" s="1"/>
  <c r="F33" i="17"/>
  <c r="F10" i="17"/>
  <c r="P16" i="17"/>
  <c r="Y19" i="17"/>
  <c r="F21" i="17"/>
  <c r="P25" i="17"/>
  <c r="D10" i="17"/>
  <c r="E10" i="17" s="1"/>
  <c r="Y10" i="17"/>
  <c r="P11" i="17"/>
  <c r="P12" i="17"/>
  <c r="Y15" i="17"/>
  <c r="F17" i="17"/>
  <c r="D19" i="17"/>
  <c r="E19" i="17" s="1"/>
  <c r="P20" i="17"/>
  <c r="Y23" i="17"/>
  <c r="P26" i="17"/>
  <c r="D28" i="17"/>
  <c r="E28" i="17" s="1"/>
  <c r="Y11" i="17"/>
  <c r="Y12" i="17"/>
  <c r="F14" i="17"/>
  <c r="F26" i="17"/>
  <c r="F13" i="17"/>
  <c r="D15" i="17"/>
  <c r="E15" i="17" s="1"/>
  <c r="D23" i="17"/>
  <c r="E23" i="17" s="1"/>
  <c r="P24" i="17"/>
  <c r="D25" i="17"/>
  <c r="E25" i="17" s="1"/>
  <c r="F35" i="17"/>
  <c r="P10" i="17"/>
  <c r="F11" i="17"/>
  <c r="D12" i="17"/>
  <c r="E12" i="17" s="1"/>
  <c r="P13" i="17"/>
  <c r="Y16" i="17"/>
  <c r="F18" i="17"/>
  <c r="D20" i="17"/>
  <c r="E20" i="17" s="1"/>
  <c r="P21" i="17"/>
  <c r="Y24" i="17"/>
  <c r="F25" i="17"/>
  <c r="F27" i="17"/>
  <c r="P28" i="17"/>
  <c r="D31" i="17"/>
  <c r="E31" i="17" s="1"/>
  <c r="F14" i="16"/>
  <c r="F11" i="16"/>
  <c r="D14" i="16"/>
  <c r="E14" i="16" s="1"/>
  <c r="Y21" i="16"/>
  <c r="Y30" i="16"/>
  <c r="F30" i="16"/>
  <c r="F29" i="16"/>
  <c r="P28" i="16"/>
  <c r="Y36" i="16"/>
  <c r="D26" i="16"/>
  <c r="E26" i="16" s="1"/>
  <c r="P20" i="16"/>
  <c r="F24" i="16"/>
  <c r="D24" i="16"/>
  <c r="E24" i="16" s="1"/>
  <c r="D15" i="16"/>
  <c r="E15" i="16" s="1"/>
  <c r="P16" i="16"/>
  <c r="F20" i="16"/>
  <c r="D9" i="15"/>
  <c r="E9" i="15" s="1"/>
  <c r="Y9" i="15"/>
  <c r="Z9" i="15" s="1"/>
  <c r="P9" i="15"/>
  <c r="F10" i="15"/>
  <c r="F11" i="15"/>
  <c r="P10" i="15"/>
  <c r="Y11" i="15"/>
  <c r="Y12" i="15"/>
  <c r="Y13" i="15"/>
  <c r="P36" i="15"/>
  <c r="Y35" i="15"/>
  <c r="D35" i="15"/>
  <c r="E35" i="15" s="1"/>
  <c r="F33" i="15"/>
  <c r="P32" i="15"/>
  <c r="F36" i="15"/>
  <c r="P35" i="15"/>
  <c r="Y34" i="15"/>
  <c r="D34" i="15"/>
  <c r="E34" i="15" s="1"/>
  <c r="F32" i="15"/>
  <c r="P31" i="15"/>
  <c r="Y30" i="15"/>
  <c r="D30" i="15"/>
  <c r="E30" i="15" s="1"/>
  <c r="F28" i="15"/>
  <c r="F35" i="15"/>
  <c r="P34" i="15"/>
  <c r="Y33" i="15"/>
  <c r="D33" i="15"/>
  <c r="E33" i="15" s="1"/>
  <c r="F31" i="15"/>
  <c r="P30" i="15"/>
  <c r="Y29" i="15"/>
  <c r="D29" i="15"/>
  <c r="E29" i="15" s="1"/>
  <c r="Y36" i="15"/>
  <c r="D36" i="15"/>
  <c r="E36" i="15" s="1"/>
  <c r="F34" i="15"/>
  <c r="P33" i="15"/>
  <c r="Y32" i="15"/>
  <c r="D32" i="15"/>
  <c r="E32" i="15" s="1"/>
  <c r="F30" i="15"/>
  <c r="P29" i="15"/>
  <c r="Y28" i="15"/>
  <c r="P28" i="15"/>
  <c r="F26" i="15"/>
  <c r="P25" i="15"/>
  <c r="Y24" i="15"/>
  <c r="D24" i="15"/>
  <c r="E24" i="15" s="1"/>
  <c r="F22" i="15"/>
  <c r="P21" i="15"/>
  <c r="Y20" i="15"/>
  <c r="D20" i="15"/>
  <c r="E20" i="15" s="1"/>
  <c r="F29" i="15"/>
  <c r="Y27" i="15"/>
  <c r="D27" i="15"/>
  <c r="E27" i="15" s="1"/>
  <c r="F25" i="15"/>
  <c r="Y31" i="15"/>
  <c r="D28" i="15"/>
  <c r="E28" i="15" s="1"/>
  <c r="P27" i="15"/>
  <c r="Y26" i="15"/>
  <c r="D26" i="15"/>
  <c r="E26" i="15" s="1"/>
  <c r="F24" i="15"/>
  <c r="D31" i="15"/>
  <c r="E31" i="15" s="1"/>
  <c r="F27" i="15"/>
  <c r="P26" i="15"/>
  <c r="Y25" i="15"/>
  <c r="D25" i="15"/>
  <c r="E25" i="15" s="1"/>
  <c r="P24" i="15"/>
  <c r="Y23" i="15"/>
  <c r="Y22" i="15"/>
  <c r="Y21" i="15"/>
  <c r="P19" i="15"/>
  <c r="Y18" i="15"/>
  <c r="D18" i="15"/>
  <c r="E18" i="15" s="1"/>
  <c r="F16" i="15"/>
  <c r="P15" i="15"/>
  <c r="Y14" i="15"/>
  <c r="D14" i="15"/>
  <c r="E14" i="15" s="1"/>
  <c r="F12" i="15"/>
  <c r="P11" i="15"/>
  <c r="F21" i="15"/>
  <c r="F20" i="15"/>
  <c r="F19" i="15"/>
  <c r="P18" i="15"/>
  <c r="Y17" i="15"/>
  <c r="D17" i="15"/>
  <c r="E17" i="15" s="1"/>
  <c r="F15" i="15"/>
  <c r="P14" i="15"/>
  <c r="F23" i="15"/>
  <c r="P20" i="15"/>
  <c r="F18" i="15"/>
  <c r="P17" i="15"/>
  <c r="Y16" i="15"/>
  <c r="D16" i="15"/>
  <c r="E16" i="15" s="1"/>
  <c r="F14" i="15"/>
  <c r="P23" i="15"/>
  <c r="D23" i="15"/>
  <c r="E23" i="15" s="1"/>
  <c r="P22" i="15"/>
  <c r="D22" i="15"/>
  <c r="E22" i="15" s="1"/>
  <c r="D21" i="15"/>
  <c r="E21" i="15" s="1"/>
  <c r="Y19" i="15"/>
  <c r="D19" i="15"/>
  <c r="E19" i="15" s="1"/>
  <c r="F17" i="15"/>
  <c r="P16" i="15"/>
  <c r="Y15" i="15"/>
  <c r="D10" i="15"/>
  <c r="E10" i="15" s="1"/>
  <c r="Y10" i="15"/>
  <c r="D11" i="15"/>
  <c r="E11" i="15" s="1"/>
  <c r="D12" i="15"/>
  <c r="E12" i="15" s="1"/>
  <c r="P12" i="15"/>
  <c r="D13" i="15"/>
  <c r="E13" i="15" s="1"/>
  <c r="P13" i="15"/>
  <c r="F9" i="15"/>
  <c r="F13" i="15"/>
  <c r="F14" i="14"/>
  <c r="Y32" i="14"/>
  <c r="F36" i="14"/>
  <c r="Y29" i="14"/>
  <c r="P26" i="14"/>
  <c r="F31" i="14"/>
  <c r="Y23" i="14"/>
  <c r="F16" i="14"/>
  <c r="F21" i="14"/>
  <c r="F17" i="14"/>
  <c r="P10" i="14"/>
  <c r="D23" i="13"/>
  <c r="E23" i="13" s="1"/>
  <c r="F13" i="12"/>
  <c r="P36" i="11"/>
  <c r="P34" i="11"/>
  <c r="D21" i="11"/>
  <c r="E21" i="11" s="1"/>
  <c r="Y30" i="11"/>
  <c r="D26" i="11"/>
  <c r="E26" i="11" s="1"/>
  <c r="P24" i="11"/>
  <c r="P18" i="11"/>
  <c r="Y13" i="11"/>
  <c r="F33" i="10"/>
  <c r="D21" i="10"/>
  <c r="E21" i="10" s="1"/>
  <c r="F37" i="9"/>
  <c r="P35" i="9"/>
  <c r="Y24" i="9"/>
  <c r="D27" i="9"/>
  <c r="E27" i="9" s="1"/>
  <c r="D30" i="9"/>
  <c r="E30" i="9" s="1"/>
  <c r="D20" i="9"/>
  <c r="E20" i="9" s="1"/>
  <c r="F17" i="9"/>
  <c r="F24" i="9"/>
  <c r="F13" i="9"/>
  <c r="F16" i="9"/>
  <c r="Y20" i="8"/>
  <c r="P36" i="8" l="1"/>
  <c r="D17" i="8"/>
  <c r="E17" i="8" s="1"/>
  <c r="P14" i="13"/>
  <c r="R14" i="13" s="1"/>
  <c r="F12" i="8"/>
  <c r="G12" i="8" s="1"/>
  <c r="F28" i="8"/>
  <c r="P37" i="8"/>
  <c r="Q37" i="8" s="1"/>
  <c r="P22" i="8"/>
  <c r="Q22" i="8" s="1"/>
  <c r="D24" i="8"/>
  <c r="E24" i="8" s="1"/>
  <c r="P26" i="8"/>
  <c r="Y17" i="8"/>
  <c r="AA17" i="8" s="1"/>
  <c r="F23" i="8"/>
  <c r="G23" i="8" s="1"/>
  <c r="D34" i="8"/>
  <c r="E34" i="8" s="1"/>
  <c r="Y12" i="9"/>
  <c r="Y19" i="9"/>
  <c r="Z19" i="9" s="1"/>
  <c r="P31" i="9"/>
  <c r="R31" i="9" s="1"/>
  <c r="P25" i="9"/>
  <c r="R25" i="9" s="1"/>
  <c r="F30" i="9"/>
  <c r="Y14" i="9"/>
  <c r="AA14" i="9" s="1"/>
  <c r="P22" i="9"/>
  <c r="R22" i="9" s="1"/>
  <c r="F18" i="9"/>
  <c r="P24" i="9"/>
  <c r="Y34" i="9"/>
  <c r="Z34" i="9" s="1"/>
  <c r="F10" i="9"/>
  <c r="F24" i="10"/>
  <c r="L1" i="10"/>
  <c r="F35" i="10"/>
  <c r="G35" i="10" s="1"/>
  <c r="D13" i="11"/>
  <c r="E13" i="11" s="1"/>
  <c r="P10" i="9"/>
  <c r="R10" i="9" s="1"/>
  <c r="P11" i="8"/>
  <c r="Y12" i="8"/>
  <c r="AA12" i="8" s="1"/>
  <c r="P35" i="8"/>
  <c r="R35" i="8" s="1"/>
  <c r="L1" i="12"/>
  <c r="D19" i="13"/>
  <c r="E19" i="13" s="1"/>
  <c r="P24" i="13"/>
  <c r="Y14" i="8"/>
  <c r="AA14" i="8" s="1"/>
  <c r="Y23" i="8"/>
  <c r="Z23" i="8" s="1"/>
  <c r="P24" i="8"/>
  <c r="P30" i="8"/>
  <c r="R30" i="8" s="1"/>
  <c r="D28" i="8"/>
  <c r="E28" i="8" s="1"/>
  <c r="P29" i="8"/>
  <c r="R29" i="8" s="1"/>
  <c r="D11" i="8"/>
  <c r="E11" i="8" s="1"/>
  <c r="F10" i="8"/>
  <c r="F16" i="8"/>
  <c r="G16" i="8" s="1"/>
  <c r="D19" i="8"/>
  <c r="E19" i="8" s="1"/>
  <c r="F14" i="8"/>
  <c r="Y37" i="8"/>
  <c r="Z37" i="8" s="1"/>
  <c r="Y29" i="8"/>
  <c r="AA29" i="8" s="1"/>
  <c r="Y33" i="8"/>
  <c r="Z33" i="8" s="1"/>
  <c r="D31" i="8"/>
  <c r="E31" i="8" s="1"/>
  <c r="P33" i="8"/>
  <c r="Q33" i="8" s="1"/>
  <c r="Y11" i="8"/>
  <c r="Z11" i="8" s="1"/>
  <c r="F10" i="13"/>
  <c r="G10" i="13" s="1"/>
  <c r="Y21" i="13"/>
  <c r="D35" i="13"/>
  <c r="E35" i="13" s="1"/>
  <c r="L1" i="17"/>
  <c r="F20" i="8"/>
  <c r="G20" i="8" s="1"/>
  <c r="P20" i="8"/>
  <c r="Y16" i="8"/>
  <c r="AA16" i="8" s="1"/>
  <c r="Y26" i="8"/>
  <c r="Z26" i="8" s="1"/>
  <c r="P34" i="8"/>
  <c r="R34" i="8" s="1"/>
  <c r="D30" i="8"/>
  <c r="E30" i="8" s="1"/>
  <c r="D35" i="8"/>
  <c r="E35" i="8" s="1"/>
  <c r="D36" i="8"/>
  <c r="E36" i="8" s="1"/>
  <c r="D15" i="8"/>
  <c r="E15" i="8" s="1"/>
  <c r="P13" i="13"/>
  <c r="F26" i="13"/>
  <c r="F8" i="14"/>
  <c r="L1" i="16"/>
  <c r="P8" i="20"/>
  <c r="P35" i="12"/>
  <c r="R35" i="12" s="1"/>
  <c r="Y22" i="7"/>
  <c r="AA22" i="7" s="1"/>
  <c r="F12" i="9"/>
  <c r="G12" i="9" s="1"/>
  <c r="Y17" i="9"/>
  <c r="F20" i="9"/>
  <c r="G20" i="9" s="1"/>
  <c r="P13" i="9"/>
  <c r="Q13" i="9" s="1"/>
  <c r="F23" i="9"/>
  <c r="G23" i="9" s="1"/>
  <c r="F28" i="9"/>
  <c r="Y30" i="9"/>
  <c r="Z30" i="9" s="1"/>
  <c r="Y29" i="9"/>
  <c r="AA29" i="9" s="1"/>
  <c r="P32" i="9"/>
  <c r="Q32" i="9" s="1"/>
  <c r="F34" i="9"/>
  <c r="D15" i="10"/>
  <c r="E15" i="10" s="1"/>
  <c r="F20" i="10"/>
  <c r="G20" i="10" s="1"/>
  <c r="Y11" i="10"/>
  <c r="AA11" i="10" s="1"/>
  <c r="F22" i="19"/>
  <c r="P11" i="9"/>
  <c r="Q11" i="9" s="1"/>
  <c r="F19" i="9"/>
  <c r="G19" i="9" s="1"/>
  <c r="P23" i="9"/>
  <c r="Q23" i="9" s="1"/>
  <c r="F14" i="9"/>
  <c r="Y25" i="9"/>
  <c r="Z25" i="9" s="1"/>
  <c r="P30" i="9"/>
  <c r="R30" i="9" s="1"/>
  <c r="F32" i="9"/>
  <c r="G32" i="9" s="1"/>
  <c r="D33" i="9"/>
  <c r="E33" i="9" s="1"/>
  <c r="F33" i="9"/>
  <c r="G33" i="9" s="1"/>
  <c r="F14" i="10"/>
  <c r="G14" i="10" s="1"/>
  <c r="Y31" i="10"/>
  <c r="Z31" i="10" s="1"/>
  <c r="D15" i="11"/>
  <c r="E15" i="11" s="1"/>
  <c r="Y33" i="11"/>
  <c r="Z33" i="11" s="1"/>
  <c r="D10" i="11"/>
  <c r="E10" i="11" s="1"/>
  <c r="F22" i="16"/>
  <c r="G22" i="16" s="1"/>
  <c r="Y24" i="16"/>
  <c r="D29" i="16"/>
  <c r="E29" i="16" s="1"/>
  <c r="Y31" i="16"/>
  <c r="AA31" i="16" s="1"/>
  <c r="F11" i="10"/>
  <c r="G11" i="10" s="1"/>
  <c r="Y19" i="10"/>
  <c r="AA19" i="10" s="1"/>
  <c r="Y25" i="10"/>
  <c r="AA25" i="10" s="1"/>
  <c r="Y14" i="10"/>
  <c r="AA14" i="10" s="1"/>
  <c r="F29" i="10"/>
  <c r="D27" i="10"/>
  <c r="E27" i="10" s="1"/>
  <c r="Y24" i="10"/>
  <c r="AA24" i="10" s="1"/>
  <c r="D36" i="10"/>
  <c r="E36" i="10" s="1"/>
  <c r="Y10" i="10"/>
  <c r="AA10" i="10" s="1"/>
  <c r="P13" i="19"/>
  <c r="R13" i="19" s="1"/>
  <c r="D34" i="19"/>
  <c r="E34" i="19" s="1"/>
  <c r="F22" i="7"/>
  <c r="G22" i="7" s="1"/>
  <c r="Y15" i="10"/>
  <c r="Z15" i="10" s="1"/>
  <c r="P20" i="10"/>
  <c r="R20" i="10" s="1"/>
  <c r="D17" i="10"/>
  <c r="E17" i="10" s="1"/>
  <c r="P19" i="10"/>
  <c r="Q19" i="10" s="1"/>
  <c r="Y33" i="10"/>
  <c r="AA33" i="10" s="1"/>
  <c r="D30" i="10"/>
  <c r="E30" i="10" s="1"/>
  <c r="F32" i="10"/>
  <c r="G32" i="10" s="1"/>
  <c r="P37" i="10"/>
  <c r="Q37" i="10" s="1"/>
  <c r="P17" i="19"/>
  <c r="Q17" i="19" s="1"/>
  <c r="P12" i="19"/>
  <c r="R12" i="19" s="1"/>
  <c r="P21" i="7"/>
  <c r="P14" i="10"/>
  <c r="R14" i="10" s="1"/>
  <c r="D12" i="10"/>
  <c r="E12" i="10" s="1"/>
  <c r="Y20" i="10"/>
  <c r="Z20" i="10" s="1"/>
  <c r="Y21" i="10"/>
  <c r="AA21" i="10" s="1"/>
  <c r="P23" i="10"/>
  <c r="R23" i="10" s="1"/>
  <c r="P35" i="10"/>
  <c r="R35" i="10" s="1"/>
  <c r="P36" i="10"/>
  <c r="Q36" i="10" s="1"/>
  <c r="F30" i="10"/>
  <c r="G30" i="10" s="1"/>
  <c r="P11" i="10"/>
  <c r="Q11" i="10" s="1"/>
  <c r="P28" i="19"/>
  <c r="R28" i="19" s="1"/>
  <c r="D33" i="7"/>
  <c r="E33" i="7" s="1"/>
  <c r="Y30" i="7"/>
  <c r="Z30" i="7" s="1"/>
  <c r="Y16" i="7"/>
  <c r="AA16" i="7" s="1"/>
  <c r="P28" i="7"/>
  <c r="P15" i="7"/>
  <c r="F29" i="7"/>
  <c r="G29" i="7" s="1"/>
  <c r="D14" i="7"/>
  <c r="E14" i="7" s="1"/>
  <c r="D32" i="7"/>
  <c r="E32" i="7" s="1"/>
  <c r="Y25" i="7"/>
  <c r="Z25" i="7" s="1"/>
  <c r="P37" i="7"/>
  <c r="Q37" i="7" s="1"/>
  <c r="P23" i="7"/>
  <c r="Q23" i="7" s="1"/>
  <c r="F10" i="7"/>
  <c r="F24" i="7"/>
  <c r="G24" i="7" s="1"/>
  <c r="D31" i="7"/>
  <c r="E31" i="7" s="1"/>
  <c r="D28" i="7"/>
  <c r="E28" i="7" s="1"/>
  <c r="F30" i="7"/>
  <c r="G30" i="7" s="1"/>
  <c r="P31" i="7"/>
  <c r="Y32" i="7"/>
  <c r="AA32" i="7" s="1"/>
  <c r="D26" i="7"/>
  <c r="E26" i="7" s="1"/>
  <c r="P34" i="13"/>
  <c r="Q34" i="13" s="1"/>
  <c r="Y31" i="13"/>
  <c r="P26" i="13"/>
  <c r="F24" i="13"/>
  <c r="G24" i="13" s="1"/>
  <c r="F19" i="13"/>
  <c r="G19" i="13" s="1"/>
  <c r="Y20" i="13"/>
  <c r="Z20" i="13" s="1"/>
  <c r="P11" i="13"/>
  <c r="R11" i="13" s="1"/>
  <c r="F11" i="13"/>
  <c r="G11" i="13" s="1"/>
  <c r="D12" i="13"/>
  <c r="E12" i="13" s="1"/>
  <c r="Y8" i="13"/>
  <c r="AA8" i="13" s="1"/>
  <c r="D34" i="13"/>
  <c r="E34" i="13" s="1"/>
  <c r="F31" i="13"/>
  <c r="G31" i="13" s="1"/>
  <c r="D32" i="13"/>
  <c r="E32" i="13" s="1"/>
  <c r="F30" i="13"/>
  <c r="G30" i="13" s="1"/>
  <c r="F20" i="13"/>
  <c r="G20" i="13" s="1"/>
  <c r="Y17" i="13"/>
  <c r="Z17" i="13" s="1"/>
  <c r="Y24" i="13"/>
  <c r="AA24" i="13" s="1"/>
  <c r="Y28" i="13"/>
  <c r="AA28" i="13" s="1"/>
  <c r="F15" i="7"/>
  <c r="G15" i="7" s="1"/>
  <c r="Y10" i="9"/>
  <c r="P37" i="9"/>
  <c r="Q37" i="9" s="1"/>
  <c r="P33" i="9"/>
  <c r="R33" i="9" s="1"/>
  <c r="P29" i="9"/>
  <c r="R29" i="9" s="1"/>
  <c r="D35" i="9"/>
  <c r="E35" i="9" s="1"/>
  <c r="D31" i="9"/>
  <c r="E31" i="9" s="1"/>
  <c r="Y37" i="9"/>
  <c r="AA37" i="9" s="1"/>
  <c r="F31" i="9"/>
  <c r="G31" i="9" s="1"/>
  <c r="F26" i="9"/>
  <c r="G26" i="9" s="1"/>
  <c r="F22" i="9"/>
  <c r="G22" i="9" s="1"/>
  <c r="D29" i="9"/>
  <c r="E29" i="9" s="1"/>
  <c r="F25" i="9"/>
  <c r="G25" i="9" s="1"/>
  <c r="Y33" i="9"/>
  <c r="AA33" i="9" s="1"/>
  <c r="Y26" i="9"/>
  <c r="AA26" i="9" s="1"/>
  <c r="F29" i="9"/>
  <c r="G29" i="9" s="1"/>
  <c r="D25" i="9"/>
  <c r="E25" i="9" s="1"/>
  <c r="Y20" i="9"/>
  <c r="AA20" i="9" s="1"/>
  <c r="Y16" i="9"/>
  <c r="Z16" i="9" s="1"/>
  <c r="D26" i="9"/>
  <c r="E26" i="9" s="1"/>
  <c r="D19" i="9"/>
  <c r="E19" i="9" s="1"/>
  <c r="D15" i="9"/>
  <c r="E15" i="9" s="1"/>
  <c r="Y18" i="9"/>
  <c r="AA18" i="9" s="1"/>
  <c r="D22" i="9"/>
  <c r="E22" i="9" s="1"/>
  <c r="P18" i="9"/>
  <c r="R18" i="9" s="1"/>
  <c r="D12" i="9"/>
  <c r="E12" i="9" s="1"/>
  <c r="Y13" i="9"/>
  <c r="AA13" i="9" s="1"/>
  <c r="D13" i="9"/>
  <c r="E13" i="9" s="1"/>
  <c r="D10" i="9"/>
  <c r="E10" i="9" s="1"/>
  <c r="P12" i="9"/>
  <c r="Q12" i="9" s="1"/>
  <c r="Y11" i="9"/>
  <c r="Z11" i="9" s="1"/>
  <c r="P14" i="9"/>
  <c r="R14" i="9" s="1"/>
  <c r="P15" i="9"/>
  <c r="R15" i="9" s="1"/>
  <c r="D21" i="9"/>
  <c r="E21" i="9" s="1"/>
  <c r="D18" i="9"/>
  <c r="E18" i="9" s="1"/>
  <c r="Y15" i="9"/>
  <c r="P20" i="9"/>
  <c r="R20" i="9" s="1"/>
  <c r="D16" i="9"/>
  <c r="E16" i="9" s="1"/>
  <c r="P21" i="9"/>
  <c r="R21" i="9" s="1"/>
  <c r="P26" i="9"/>
  <c r="R26" i="9" s="1"/>
  <c r="F35" i="9"/>
  <c r="G35" i="9" s="1"/>
  <c r="D23" i="9"/>
  <c r="E23" i="9" s="1"/>
  <c r="Y27" i="9"/>
  <c r="Z27" i="9" s="1"/>
  <c r="D34" i="9"/>
  <c r="E34" i="9" s="1"/>
  <c r="D28" i="9"/>
  <c r="E28" i="9" s="1"/>
  <c r="P34" i="9"/>
  <c r="R34" i="9" s="1"/>
  <c r="F36" i="9"/>
  <c r="G36" i="9" s="1"/>
  <c r="Y35" i="9"/>
  <c r="D32" i="9"/>
  <c r="E32" i="9" s="1"/>
  <c r="Y36" i="9"/>
  <c r="Z36" i="9" s="1"/>
  <c r="P16" i="13"/>
  <c r="Q16" i="13" s="1"/>
  <c r="F18" i="13"/>
  <c r="G18" i="13" s="1"/>
  <c r="Y14" i="13"/>
  <c r="P22" i="13"/>
  <c r="Q22" i="13" s="1"/>
  <c r="D28" i="13"/>
  <c r="E28" i="13" s="1"/>
  <c r="F28" i="13"/>
  <c r="G28" i="13" s="1"/>
  <c r="D35" i="7"/>
  <c r="E35" i="7" s="1"/>
  <c r="F36" i="7"/>
  <c r="G36" i="7" s="1"/>
  <c r="P36" i="7"/>
  <c r="R36" i="7" s="1"/>
  <c r="Y37" i="7"/>
  <c r="D11" i="9"/>
  <c r="E11" i="9" s="1"/>
  <c r="D14" i="9"/>
  <c r="E14" i="9" s="1"/>
  <c r="F15" i="9"/>
  <c r="G15" i="9" s="1"/>
  <c r="D17" i="9"/>
  <c r="E17" i="9" s="1"/>
  <c r="Y21" i="9"/>
  <c r="P19" i="9"/>
  <c r="R19" i="9" s="1"/>
  <c r="P16" i="9"/>
  <c r="Q16" i="9" s="1"/>
  <c r="F21" i="9"/>
  <c r="P17" i="9"/>
  <c r="R17" i="9" s="1"/>
  <c r="Y22" i="9"/>
  <c r="Z22" i="9" s="1"/>
  <c r="F27" i="9"/>
  <c r="G27" i="9" s="1"/>
  <c r="P27" i="9"/>
  <c r="Y23" i="9"/>
  <c r="P28" i="9"/>
  <c r="Q28" i="9" s="1"/>
  <c r="D24" i="9"/>
  <c r="E24" i="9" s="1"/>
  <c r="Y28" i="9"/>
  <c r="AA28" i="9" s="1"/>
  <c r="D37" i="9"/>
  <c r="E37" i="9" s="1"/>
  <c r="Y31" i="9"/>
  <c r="AA31" i="9" s="1"/>
  <c r="P36" i="9"/>
  <c r="R36" i="9" s="1"/>
  <c r="Y32" i="9"/>
  <c r="AA32" i="9" s="1"/>
  <c r="F11" i="9"/>
  <c r="G11" i="9" s="1"/>
  <c r="P26" i="12"/>
  <c r="R26" i="12" s="1"/>
  <c r="Y11" i="13"/>
  <c r="AA11" i="13" s="1"/>
  <c r="Y9" i="13"/>
  <c r="Z9" i="13" s="1"/>
  <c r="F16" i="13"/>
  <c r="G16" i="13" s="1"/>
  <c r="Y18" i="13"/>
  <c r="Z18" i="13" s="1"/>
  <c r="F34" i="13"/>
  <c r="G34" i="13" s="1"/>
  <c r="Y30" i="13"/>
  <c r="Z30" i="13" s="1"/>
  <c r="F17" i="7"/>
  <c r="G17" i="7" s="1"/>
  <c r="P16" i="7"/>
  <c r="Y17" i="7"/>
  <c r="D20" i="10"/>
  <c r="E20" i="10" s="1"/>
  <c r="P10" i="10"/>
  <c r="P16" i="10"/>
  <c r="Q16" i="10" s="1"/>
  <c r="F25" i="10"/>
  <c r="G25" i="10" s="1"/>
  <c r="Y17" i="10"/>
  <c r="Z17" i="10" s="1"/>
  <c r="P15" i="10"/>
  <c r="R15" i="10" s="1"/>
  <c r="Y26" i="10"/>
  <c r="Z26" i="10" s="1"/>
  <c r="D33" i="10"/>
  <c r="E33" i="10" s="1"/>
  <c r="P30" i="10"/>
  <c r="R30" i="10" s="1"/>
  <c r="F26" i="10"/>
  <c r="G26" i="10" s="1"/>
  <c r="D32" i="10"/>
  <c r="E32" i="10" s="1"/>
  <c r="F14" i="11"/>
  <c r="G14" i="11" s="1"/>
  <c r="F13" i="11"/>
  <c r="G13" i="11" s="1"/>
  <c r="D28" i="11"/>
  <c r="E28" i="11" s="1"/>
  <c r="F12" i="18"/>
  <c r="G12" i="18" s="1"/>
  <c r="D19" i="18"/>
  <c r="E19" i="18" s="1"/>
  <c r="D13" i="19"/>
  <c r="E13" i="19" s="1"/>
  <c r="Y34" i="20"/>
  <c r="Z34" i="20" s="1"/>
  <c r="P30" i="20"/>
  <c r="P25" i="20"/>
  <c r="R25" i="20" s="1"/>
  <c r="D31" i="20"/>
  <c r="E31" i="20" s="1"/>
  <c r="Y17" i="20"/>
  <c r="AA17" i="20" s="1"/>
  <c r="F14" i="20"/>
  <c r="G14" i="20" s="1"/>
  <c r="P15" i="20"/>
  <c r="R15" i="20" s="1"/>
  <c r="D34" i="20"/>
  <c r="E34" i="20" s="1"/>
  <c r="F30" i="20"/>
  <c r="G30" i="20" s="1"/>
  <c r="Y26" i="20"/>
  <c r="AA26" i="20" s="1"/>
  <c r="D17" i="20"/>
  <c r="E17" i="20" s="1"/>
  <c r="P16" i="20"/>
  <c r="R16" i="20" s="1"/>
  <c r="Y15" i="20"/>
  <c r="D30" i="20"/>
  <c r="E30" i="20" s="1"/>
  <c r="F26" i="20"/>
  <c r="G26" i="20" s="1"/>
  <c r="D27" i="20"/>
  <c r="E27" i="20" s="1"/>
  <c r="D20" i="20"/>
  <c r="E20" i="20" s="1"/>
  <c r="F20" i="20"/>
  <c r="G20" i="20" s="1"/>
  <c r="D10" i="20"/>
  <c r="E10" i="20" s="1"/>
  <c r="P34" i="20"/>
  <c r="P24" i="20"/>
  <c r="Q24" i="20" s="1"/>
  <c r="D25" i="20"/>
  <c r="E25" i="20" s="1"/>
  <c r="F18" i="20"/>
  <c r="D8" i="20"/>
  <c r="E8" i="20" s="1"/>
  <c r="P17" i="12"/>
  <c r="Q17" i="12" s="1"/>
  <c r="F8" i="12"/>
  <c r="P31" i="12"/>
  <c r="R31" i="12" s="1"/>
  <c r="Y28" i="12"/>
  <c r="Z28" i="12" s="1"/>
  <c r="Y31" i="12"/>
  <c r="AA31" i="12" s="1"/>
  <c r="F27" i="12"/>
  <c r="G27" i="12" s="1"/>
  <c r="Y33" i="12"/>
  <c r="AA33" i="12" s="1"/>
  <c r="D25" i="12"/>
  <c r="E25" i="12" s="1"/>
  <c r="D21" i="12"/>
  <c r="E21" i="12" s="1"/>
  <c r="D23" i="12"/>
  <c r="E23" i="12" s="1"/>
  <c r="Y23" i="12"/>
  <c r="Z23" i="12" s="1"/>
  <c r="D24" i="12"/>
  <c r="E24" i="12" s="1"/>
  <c r="D15" i="12"/>
  <c r="E15" i="12" s="1"/>
  <c r="P34" i="12"/>
  <c r="R34" i="12" s="1"/>
  <c r="Y14" i="12"/>
  <c r="AA14" i="12" s="1"/>
  <c r="F17" i="12"/>
  <c r="G17" i="12" s="1"/>
  <c r="F11" i="12"/>
  <c r="G11" i="12" s="1"/>
  <c r="D12" i="12"/>
  <c r="E12" i="12" s="1"/>
  <c r="D16" i="12"/>
  <c r="E16" i="12" s="1"/>
  <c r="Y8" i="12"/>
  <c r="Y34" i="12"/>
  <c r="Z34" i="12" s="1"/>
  <c r="D28" i="12"/>
  <c r="E28" i="12" s="1"/>
  <c r="Y27" i="12"/>
  <c r="Z27" i="12" s="1"/>
  <c r="D22" i="12"/>
  <c r="E22" i="12" s="1"/>
  <c r="P22" i="12"/>
  <c r="R22" i="12" s="1"/>
  <c r="P18" i="12"/>
  <c r="R18" i="12" s="1"/>
  <c r="F25" i="12"/>
  <c r="G25" i="12" s="1"/>
  <c r="Y17" i="12"/>
  <c r="AA17" i="12" s="1"/>
  <c r="Y11" i="12"/>
  <c r="AA11" i="12" s="1"/>
  <c r="F16" i="12"/>
  <c r="G16" i="12" s="1"/>
  <c r="F15" i="12"/>
  <c r="G15" i="12" s="1"/>
  <c r="D9" i="12"/>
  <c r="E9" i="12" s="1"/>
  <c r="Y12" i="12"/>
  <c r="F10" i="12"/>
  <c r="G10" i="12" s="1"/>
  <c r="F34" i="12"/>
  <c r="F33" i="12"/>
  <c r="G33" i="12" s="1"/>
  <c r="P30" i="12"/>
  <c r="D30" i="12"/>
  <c r="E30" i="12" s="1"/>
  <c r="D33" i="12"/>
  <c r="E33" i="12" s="1"/>
  <c r="P24" i="12"/>
  <c r="R24" i="12" s="1"/>
  <c r="P19" i="12"/>
  <c r="Y16" i="12"/>
  <c r="Z16" i="12" s="1"/>
  <c r="D11" i="12"/>
  <c r="E11" i="12" s="1"/>
  <c r="D14" i="12"/>
  <c r="E14" i="12" s="1"/>
  <c r="Y13" i="12"/>
  <c r="Z13" i="12" s="1"/>
  <c r="D17" i="12"/>
  <c r="E17" i="12" s="1"/>
  <c r="P9" i="12"/>
  <c r="Q9" i="12" s="1"/>
  <c r="F9" i="12"/>
  <c r="G9" i="12" s="1"/>
  <c r="Y32" i="12"/>
  <c r="P32" i="12"/>
  <c r="R32" i="12" s="1"/>
  <c r="D26" i="12"/>
  <c r="E26" i="12" s="1"/>
  <c r="D27" i="12"/>
  <c r="E27" i="12" s="1"/>
  <c r="F26" i="12"/>
  <c r="G26" i="12" s="1"/>
  <c r="Y20" i="12"/>
  <c r="Z20" i="12" s="1"/>
  <c r="Y18" i="12"/>
  <c r="AA18" i="12" s="1"/>
  <c r="Y15" i="12"/>
  <c r="AA15" i="12" s="1"/>
  <c r="P20" i="12"/>
  <c r="R20" i="12" s="1"/>
  <c r="D10" i="12"/>
  <c r="E10" i="12" s="1"/>
  <c r="F18" i="12"/>
  <c r="G18" i="12" s="1"/>
  <c r="D18" i="12"/>
  <c r="E18" i="12" s="1"/>
  <c r="F24" i="12"/>
  <c r="G24" i="12" s="1"/>
  <c r="Y8" i="20"/>
  <c r="F34" i="20"/>
  <c r="G34" i="20" s="1"/>
  <c r="P13" i="12"/>
  <c r="R13" i="12" s="1"/>
  <c r="P25" i="12"/>
  <c r="R25" i="12" s="1"/>
  <c r="F35" i="12"/>
  <c r="G35" i="12" s="1"/>
  <c r="P28" i="12"/>
  <c r="Q28" i="12" s="1"/>
  <c r="P20" i="20"/>
  <c r="Y10" i="20"/>
  <c r="AA10" i="20" s="1"/>
  <c r="D8" i="12"/>
  <c r="E8" i="12" s="1"/>
  <c r="Y19" i="12"/>
  <c r="AA19" i="12" s="1"/>
  <c r="F19" i="12"/>
  <c r="G19" i="12" s="1"/>
  <c r="F30" i="12"/>
  <c r="G30" i="12" s="1"/>
  <c r="D21" i="20"/>
  <c r="E21" i="20" s="1"/>
  <c r="Y36" i="11"/>
  <c r="AA36" i="11" s="1"/>
  <c r="Y35" i="11"/>
  <c r="Z35" i="11" s="1"/>
  <c r="P31" i="11"/>
  <c r="R31" i="11" s="1"/>
  <c r="Y25" i="11"/>
  <c r="Z25" i="11" s="1"/>
  <c r="F26" i="11"/>
  <c r="G26" i="11" s="1"/>
  <c r="Y29" i="11"/>
  <c r="D19" i="11"/>
  <c r="E19" i="11" s="1"/>
  <c r="Y18" i="11"/>
  <c r="AA18" i="11" s="1"/>
  <c r="Y17" i="11"/>
  <c r="Z17" i="11" s="1"/>
  <c r="F10" i="11"/>
  <c r="Y10" i="19"/>
  <c r="P34" i="19"/>
  <c r="R34" i="19" s="1"/>
  <c r="Y25" i="19"/>
  <c r="AA25" i="19" s="1"/>
  <c r="Y22" i="19"/>
  <c r="AA22" i="19" s="1"/>
  <c r="Y15" i="19"/>
  <c r="F20" i="19"/>
  <c r="G20" i="19" s="1"/>
  <c r="F18" i="10"/>
  <c r="G18" i="10" s="1"/>
  <c r="D14" i="10"/>
  <c r="E14" i="10" s="1"/>
  <c r="P12" i="10"/>
  <c r="Y36" i="10"/>
  <c r="Z36" i="10" s="1"/>
  <c r="Y32" i="10"/>
  <c r="AA32" i="10" s="1"/>
  <c r="Y37" i="10"/>
  <c r="AA37" i="10" s="1"/>
  <c r="F31" i="10"/>
  <c r="G31" i="10" s="1"/>
  <c r="P25" i="10"/>
  <c r="Q25" i="10" s="1"/>
  <c r="P21" i="10"/>
  <c r="Q21" i="10" s="1"/>
  <c r="P31" i="10"/>
  <c r="R31" i="10" s="1"/>
  <c r="D29" i="10"/>
  <c r="E29" i="10" s="1"/>
  <c r="F36" i="10"/>
  <c r="G36" i="10" s="1"/>
  <c r="D34" i="10"/>
  <c r="E34" i="10" s="1"/>
  <c r="Y35" i="10"/>
  <c r="F27" i="10"/>
  <c r="G27" i="10" s="1"/>
  <c r="P24" i="10"/>
  <c r="R24" i="10" s="1"/>
  <c r="D22" i="10"/>
  <c r="E22" i="10" s="1"/>
  <c r="D18" i="10"/>
  <c r="E18" i="10" s="1"/>
  <c r="D25" i="10"/>
  <c r="E25" i="10" s="1"/>
  <c r="F31" i="18"/>
  <c r="G31" i="18" s="1"/>
  <c r="Y23" i="18"/>
  <c r="Z23" i="18" s="1"/>
  <c r="F26" i="18"/>
  <c r="G26" i="18" s="1"/>
  <c r="F18" i="18"/>
  <c r="G18" i="18" s="1"/>
  <c r="Y19" i="18"/>
  <c r="D18" i="18"/>
  <c r="E18" i="18" s="1"/>
  <c r="F9" i="18"/>
  <c r="G9" i="18" s="1"/>
  <c r="D10" i="18"/>
  <c r="E10" i="18" s="1"/>
  <c r="P9" i="18"/>
  <c r="Q9" i="18" s="1"/>
  <c r="D13" i="18"/>
  <c r="E13" i="18" s="1"/>
  <c r="AA25" i="7"/>
  <c r="Y16" i="10"/>
  <c r="Z16" i="10" s="1"/>
  <c r="Y13" i="10"/>
  <c r="AA13" i="10" s="1"/>
  <c r="F10" i="10"/>
  <c r="P13" i="10"/>
  <c r="F17" i="10"/>
  <c r="G17" i="10" s="1"/>
  <c r="F21" i="10"/>
  <c r="G21" i="10" s="1"/>
  <c r="F28" i="10"/>
  <c r="G28" i="10" s="1"/>
  <c r="D26" i="10"/>
  <c r="E26" i="10" s="1"/>
  <c r="P18" i="10"/>
  <c r="Q18" i="10" s="1"/>
  <c r="Y22" i="10"/>
  <c r="AA22" i="10" s="1"/>
  <c r="F16" i="10"/>
  <c r="G16" i="10" s="1"/>
  <c r="P22" i="10"/>
  <c r="R22" i="10" s="1"/>
  <c r="Y30" i="10"/>
  <c r="AA30" i="10" s="1"/>
  <c r="Y34" i="10"/>
  <c r="Z34" i="10" s="1"/>
  <c r="P34" i="10"/>
  <c r="R34" i="10" s="1"/>
  <c r="Y27" i="10"/>
  <c r="Z27" i="10" s="1"/>
  <c r="D31" i="10"/>
  <c r="E31" i="10" s="1"/>
  <c r="F22" i="10"/>
  <c r="G22" i="10" s="1"/>
  <c r="D28" i="10"/>
  <c r="E28" i="10" s="1"/>
  <c r="D37" i="10"/>
  <c r="E37" i="10" s="1"/>
  <c r="P33" i="10"/>
  <c r="F15" i="10"/>
  <c r="G15" i="10" s="1"/>
  <c r="D10" i="10"/>
  <c r="E10" i="10" s="1"/>
  <c r="F18" i="11"/>
  <c r="G18" i="11" s="1"/>
  <c r="Y14" i="11"/>
  <c r="P20" i="11"/>
  <c r="Q20" i="11" s="1"/>
  <c r="D29" i="11"/>
  <c r="E29" i="11" s="1"/>
  <c r="Y21" i="11"/>
  <c r="Z21" i="11" s="1"/>
  <c r="F32" i="11"/>
  <c r="G32" i="11" s="1"/>
  <c r="D32" i="11"/>
  <c r="E32" i="11" s="1"/>
  <c r="P10" i="18"/>
  <c r="R10" i="18" s="1"/>
  <c r="Y14" i="18"/>
  <c r="AA14" i="18" s="1"/>
  <c r="P14" i="18"/>
  <c r="Q14" i="18" s="1"/>
  <c r="P19" i="18"/>
  <c r="R19" i="18" s="1"/>
  <c r="P26" i="18"/>
  <c r="R26" i="18" s="1"/>
  <c r="F22" i="18"/>
  <c r="G22" i="18" s="1"/>
  <c r="D31" i="18"/>
  <c r="E31" i="18" s="1"/>
  <c r="P27" i="18"/>
  <c r="R27" i="18" s="1"/>
  <c r="P9" i="19"/>
  <c r="R9" i="19" s="1"/>
  <c r="Y23" i="19"/>
  <c r="AA23" i="19" s="1"/>
  <c r="P33" i="19"/>
  <c r="P8" i="19"/>
  <c r="D16" i="16"/>
  <c r="E16" i="16" s="1"/>
  <c r="P14" i="16"/>
  <c r="R14" i="16" s="1"/>
  <c r="F37" i="16"/>
  <c r="G37" i="16" s="1"/>
  <c r="D30" i="16"/>
  <c r="E30" i="16" s="1"/>
  <c r="F35" i="16"/>
  <c r="G35" i="16" s="1"/>
  <c r="P33" i="16"/>
  <c r="R33" i="16" s="1"/>
  <c r="P24" i="16"/>
  <c r="R24" i="16" s="1"/>
  <c r="Y22" i="16"/>
  <c r="Z22" i="16" s="1"/>
  <c r="D11" i="16"/>
  <c r="E11" i="16" s="1"/>
  <c r="Y16" i="14"/>
  <c r="AA16" i="14" s="1"/>
  <c r="P36" i="14"/>
  <c r="R36" i="14" s="1"/>
  <c r="F24" i="14"/>
  <c r="G24" i="14" s="1"/>
  <c r="D27" i="14"/>
  <c r="E27" i="14" s="1"/>
  <c r="D23" i="14"/>
  <c r="E23" i="14" s="1"/>
  <c r="P14" i="8"/>
  <c r="Q14" i="8" s="1"/>
  <c r="Y15" i="8"/>
  <c r="Y18" i="8"/>
  <c r="AA18" i="8" s="1"/>
  <c r="D27" i="8"/>
  <c r="E27" i="8" s="1"/>
  <c r="F27" i="8"/>
  <c r="G27" i="8" s="1"/>
  <c r="F18" i="8"/>
  <c r="G18" i="8" s="1"/>
  <c r="F24" i="8"/>
  <c r="G24" i="8" s="1"/>
  <c r="Y27" i="8"/>
  <c r="Z27" i="8" s="1"/>
  <c r="P25" i="8"/>
  <c r="Q25" i="8" s="1"/>
  <c r="P31" i="8"/>
  <c r="R31" i="8" s="1"/>
  <c r="P32" i="8"/>
  <c r="Q32" i="8" s="1"/>
  <c r="D32" i="8"/>
  <c r="E32" i="8" s="1"/>
  <c r="F15" i="8"/>
  <c r="G15" i="8" s="1"/>
  <c r="D16" i="10"/>
  <c r="E16" i="10" s="1"/>
  <c r="D13" i="10"/>
  <c r="E13" i="10" s="1"/>
  <c r="P17" i="10"/>
  <c r="R17" i="10" s="1"/>
  <c r="Y12" i="10"/>
  <c r="AA12" i="10" s="1"/>
  <c r="D19" i="10"/>
  <c r="E19" i="10" s="1"/>
  <c r="F23" i="10"/>
  <c r="G23" i="10" s="1"/>
  <c r="Y29" i="10"/>
  <c r="AA29" i="10" s="1"/>
  <c r="P27" i="10"/>
  <c r="F19" i="10"/>
  <c r="G19" i="10" s="1"/>
  <c r="Y23" i="10"/>
  <c r="Z23" i="10" s="1"/>
  <c r="Y18" i="10"/>
  <c r="D23" i="10"/>
  <c r="E23" i="10" s="1"/>
  <c r="P26" i="10"/>
  <c r="Q26" i="10" s="1"/>
  <c r="F37" i="10"/>
  <c r="G37" i="10" s="1"/>
  <c r="D35" i="10"/>
  <c r="E35" i="10" s="1"/>
  <c r="P28" i="10"/>
  <c r="Q28" i="10" s="1"/>
  <c r="P32" i="10"/>
  <c r="Q32" i="10" s="1"/>
  <c r="D24" i="10"/>
  <c r="E24" i="10" s="1"/>
  <c r="Y28" i="10"/>
  <c r="Z28" i="10" s="1"/>
  <c r="P29" i="10"/>
  <c r="Q29" i="10" s="1"/>
  <c r="F34" i="10"/>
  <c r="G34" i="10" s="1"/>
  <c r="F13" i="10"/>
  <c r="G13" i="10" s="1"/>
  <c r="F12" i="10"/>
  <c r="G12" i="10" s="1"/>
  <c r="Y10" i="11"/>
  <c r="D20" i="11"/>
  <c r="E20" i="11" s="1"/>
  <c r="P19" i="11"/>
  <c r="Q19" i="11" s="1"/>
  <c r="F24" i="11"/>
  <c r="G24" i="11" s="1"/>
  <c r="F22" i="11"/>
  <c r="G22" i="11" s="1"/>
  <c r="F27" i="11"/>
  <c r="G27" i="11" s="1"/>
  <c r="F36" i="11"/>
  <c r="G36" i="11" s="1"/>
  <c r="Y32" i="11"/>
  <c r="D20" i="14"/>
  <c r="E20" i="14" s="1"/>
  <c r="D31" i="14"/>
  <c r="E31" i="14" s="1"/>
  <c r="P34" i="14"/>
  <c r="Q34" i="14" s="1"/>
  <c r="P14" i="14"/>
  <c r="Q14" i="14" s="1"/>
  <c r="F18" i="16"/>
  <c r="G18" i="16" s="1"/>
  <c r="Y19" i="16"/>
  <c r="Z19" i="16" s="1"/>
  <c r="P27" i="16"/>
  <c r="Q27" i="16" s="1"/>
  <c r="P25" i="16"/>
  <c r="R25" i="16" s="1"/>
  <c r="F36" i="16"/>
  <c r="G36" i="16" s="1"/>
  <c r="P22" i="16"/>
  <c r="R22" i="16" s="1"/>
  <c r="P10" i="16"/>
  <c r="Q10" i="16" s="1"/>
  <c r="D9" i="18"/>
  <c r="E9" i="18" s="1"/>
  <c r="D15" i="18"/>
  <c r="E15" i="18" s="1"/>
  <c r="D11" i="18"/>
  <c r="E11" i="18" s="1"/>
  <c r="F24" i="18"/>
  <c r="G24" i="18" s="1"/>
  <c r="P13" i="18"/>
  <c r="R13" i="18" s="1"/>
  <c r="P29" i="18"/>
  <c r="Q29" i="18" s="1"/>
  <c r="D32" i="18"/>
  <c r="E32" i="18" s="1"/>
  <c r="P35" i="18"/>
  <c r="R35" i="18" s="1"/>
  <c r="D22" i="19"/>
  <c r="E22" i="19" s="1"/>
  <c r="Y31" i="19"/>
  <c r="Z31" i="19" s="1"/>
  <c r="P30" i="19"/>
  <c r="Q30" i="19" s="1"/>
  <c r="F8" i="19"/>
  <c r="G8" i="19" s="1"/>
  <c r="F18" i="14"/>
  <c r="G18" i="14" s="1"/>
  <c r="D10" i="14"/>
  <c r="E10" i="14" s="1"/>
  <c r="Y13" i="14"/>
  <c r="Z13" i="14" s="1"/>
  <c r="F13" i="14"/>
  <c r="G13" i="14" s="1"/>
  <c r="Y11" i="14"/>
  <c r="P37" i="14"/>
  <c r="Q37" i="14" s="1"/>
  <c r="P33" i="14"/>
  <c r="Q33" i="14" s="1"/>
  <c r="P29" i="14"/>
  <c r="Q29" i="14" s="1"/>
  <c r="D35" i="14"/>
  <c r="E35" i="14" s="1"/>
  <c r="P35" i="14"/>
  <c r="R35" i="14" s="1"/>
  <c r="F35" i="14"/>
  <c r="G35" i="14" s="1"/>
  <c r="Y31" i="14"/>
  <c r="Z31" i="14" s="1"/>
  <c r="P27" i="14"/>
  <c r="Q27" i="14" s="1"/>
  <c r="P23" i="14"/>
  <c r="F27" i="14"/>
  <c r="G27" i="14" s="1"/>
  <c r="F23" i="14"/>
  <c r="G23" i="14" s="1"/>
  <c r="D28" i="14"/>
  <c r="E28" i="14" s="1"/>
  <c r="P30" i="14"/>
  <c r="Y27" i="14"/>
  <c r="AA27" i="14" s="1"/>
  <c r="P25" i="14"/>
  <c r="Q25" i="14" s="1"/>
  <c r="P19" i="14"/>
  <c r="R19" i="14" s="1"/>
  <c r="P15" i="14"/>
  <c r="F22" i="14"/>
  <c r="G22" i="14" s="1"/>
  <c r="Y17" i="14"/>
  <c r="AA17" i="14" s="1"/>
  <c r="P21" i="14"/>
  <c r="R21" i="14" s="1"/>
  <c r="Y24" i="14"/>
  <c r="D19" i="14"/>
  <c r="E19" i="14" s="1"/>
  <c r="D15" i="14"/>
  <c r="E15" i="14" s="1"/>
  <c r="D13" i="14"/>
  <c r="E13" i="14" s="1"/>
  <c r="P17" i="14"/>
  <c r="R17" i="14" s="1"/>
  <c r="F10" i="14"/>
  <c r="Y19" i="14"/>
  <c r="AA19" i="14" s="1"/>
  <c r="Y20" i="14"/>
  <c r="AA20" i="14" s="1"/>
  <c r="D17" i="14"/>
  <c r="E17" i="14" s="1"/>
  <c r="F26" i="14"/>
  <c r="G26" i="14" s="1"/>
  <c r="D18" i="14"/>
  <c r="E18" i="14" s="1"/>
  <c r="D24" i="14"/>
  <c r="E24" i="14" s="1"/>
  <c r="P28" i="14"/>
  <c r="Q28" i="14" s="1"/>
  <c r="P31" i="14"/>
  <c r="R31" i="14" s="1"/>
  <c r="D34" i="14"/>
  <c r="E34" i="14" s="1"/>
  <c r="F29" i="14"/>
  <c r="G29" i="14" s="1"/>
  <c r="D26" i="14"/>
  <c r="E26" i="14" s="1"/>
  <c r="Y30" i="14"/>
  <c r="AA30" i="14" s="1"/>
  <c r="D37" i="14"/>
  <c r="E37" i="14" s="1"/>
  <c r="P32" i="14"/>
  <c r="Q32" i="14" s="1"/>
  <c r="F37" i="14"/>
  <c r="G37" i="14" s="1"/>
  <c r="F34" i="14"/>
  <c r="G34" i="14" s="1"/>
  <c r="Y12" i="14"/>
  <c r="Z12" i="14" s="1"/>
  <c r="P13" i="14"/>
  <c r="R13" i="14" s="1"/>
  <c r="F12" i="14"/>
  <c r="G12" i="14" s="1"/>
  <c r="P13" i="11"/>
  <c r="D11" i="11"/>
  <c r="E11" i="11" s="1"/>
  <c r="P37" i="11"/>
  <c r="R37" i="11" s="1"/>
  <c r="P33" i="11"/>
  <c r="Q33" i="11" s="1"/>
  <c r="P29" i="11"/>
  <c r="Q29" i="11" s="1"/>
  <c r="D35" i="11"/>
  <c r="E35" i="11" s="1"/>
  <c r="D31" i="11"/>
  <c r="E31" i="11" s="1"/>
  <c r="D34" i="11"/>
  <c r="E34" i="11" s="1"/>
  <c r="D37" i="11"/>
  <c r="E37" i="11" s="1"/>
  <c r="D33" i="11"/>
  <c r="E33" i="11" s="1"/>
  <c r="P26" i="11"/>
  <c r="P22" i="11"/>
  <c r="R22" i="11" s="1"/>
  <c r="D30" i="11"/>
  <c r="E30" i="11" s="1"/>
  <c r="P25" i="11"/>
  <c r="Q25" i="11" s="1"/>
  <c r="P21" i="11"/>
  <c r="Q21" i="11" s="1"/>
  <c r="D27" i="11"/>
  <c r="E27" i="11" s="1"/>
  <c r="P27" i="11"/>
  <c r="R27" i="11" s="1"/>
  <c r="P23" i="11"/>
  <c r="Y19" i="11"/>
  <c r="Z19" i="11" s="1"/>
  <c r="Y15" i="11"/>
  <c r="Z15" i="11" s="1"/>
  <c r="Y23" i="11"/>
  <c r="D18" i="11"/>
  <c r="E18" i="11" s="1"/>
  <c r="D14" i="11"/>
  <c r="E14" i="11" s="1"/>
  <c r="F19" i="11"/>
  <c r="G19" i="11" s="1"/>
  <c r="F25" i="11"/>
  <c r="G25" i="11" s="1"/>
  <c r="P17" i="11"/>
  <c r="R17" i="11" s="1"/>
  <c r="F15" i="11"/>
  <c r="G15" i="11" s="1"/>
  <c r="F12" i="11"/>
  <c r="G12" i="11" s="1"/>
  <c r="Y12" i="11"/>
  <c r="AA12" i="11" s="1"/>
  <c r="D33" i="16"/>
  <c r="E33" i="16" s="1"/>
  <c r="D10" i="16"/>
  <c r="E10" i="16" s="1"/>
  <c r="F19" i="16"/>
  <c r="G19" i="16" s="1"/>
  <c r="D12" i="16"/>
  <c r="E12" i="16" s="1"/>
  <c r="F10" i="16"/>
  <c r="G10" i="16" s="1"/>
  <c r="D13" i="16"/>
  <c r="E13" i="16" s="1"/>
  <c r="D17" i="16"/>
  <c r="E17" i="16" s="1"/>
  <c r="F12" i="16"/>
  <c r="G12" i="16" s="1"/>
  <c r="F16" i="16"/>
  <c r="G16" i="16" s="1"/>
  <c r="P36" i="16"/>
  <c r="Q36" i="16" s="1"/>
  <c r="P32" i="16"/>
  <c r="Q32" i="16" s="1"/>
  <c r="P35" i="16"/>
  <c r="Q35" i="16" s="1"/>
  <c r="P31" i="16"/>
  <c r="Q31" i="16" s="1"/>
  <c r="D36" i="16"/>
  <c r="E36" i="16" s="1"/>
  <c r="P13" i="16"/>
  <c r="R13" i="16" s="1"/>
  <c r="P11" i="16"/>
  <c r="D21" i="16"/>
  <c r="E21" i="16" s="1"/>
  <c r="Y13" i="16"/>
  <c r="AA13" i="16" s="1"/>
  <c r="P19" i="16"/>
  <c r="Q19" i="16" s="1"/>
  <c r="P15" i="16"/>
  <c r="Q15" i="16" s="1"/>
  <c r="Y35" i="16"/>
  <c r="Z35" i="16" s="1"/>
  <c r="D31" i="16"/>
  <c r="E31" i="16" s="1"/>
  <c r="F32" i="16"/>
  <c r="G32" i="16" s="1"/>
  <c r="F34" i="16"/>
  <c r="G34" i="16" s="1"/>
  <c r="Y28" i="16"/>
  <c r="D37" i="16"/>
  <c r="E37" i="16" s="1"/>
  <c r="P29" i="16"/>
  <c r="R29" i="16" s="1"/>
  <c r="D27" i="16"/>
  <c r="E27" i="16" s="1"/>
  <c r="D32" i="16"/>
  <c r="E32" i="16" s="1"/>
  <c r="Y26" i="16"/>
  <c r="Z26" i="16" s="1"/>
  <c r="D25" i="16"/>
  <c r="E25" i="16" s="1"/>
  <c r="D23" i="16"/>
  <c r="E23" i="16" s="1"/>
  <c r="D19" i="16"/>
  <c r="E19" i="16" s="1"/>
  <c r="P23" i="16"/>
  <c r="Q23" i="16" s="1"/>
  <c r="Y25" i="16"/>
  <c r="Z25" i="16" s="1"/>
  <c r="Y20" i="16"/>
  <c r="Y11" i="16"/>
  <c r="Z11" i="16" s="1"/>
  <c r="Y15" i="16"/>
  <c r="AA15" i="16" s="1"/>
  <c r="Y18" i="16"/>
  <c r="AA18" i="16" s="1"/>
  <c r="D37" i="7"/>
  <c r="E37" i="7" s="1"/>
  <c r="D30" i="7"/>
  <c r="E30" i="7" s="1"/>
  <c r="D25" i="7"/>
  <c r="E25" i="7" s="1"/>
  <c r="F13" i="7"/>
  <c r="G13" i="7" s="1"/>
  <c r="D29" i="7"/>
  <c r="E29" i="7" s="1"/>
  <c r="Y35" i="7"/>
  <c r="Z35" i="7" s="1"/>
  <c r="Y31" i="7"/>
  <c r="AA31" i="7" s="1"/>
  <c r="Y27" i="7"/>
  <c r="Z27" i="7" s="1"/>
  <c r="Y23" i="7"/>
  <c r="Y19" i="7"/>
  <c r="AA19" i="7" s="1"/>
  <c r="Y15" i="7"/>
  <c r="Y11" i="7"/>
  <c r="AA11" i="7" s="1"/>
  <c r="P34" i="7"/>
  <c r="Q34" i="7" s="1"/>
  <c r="P30" i="7"/>
  <c r="R30" i="7" s="1"/>
  <c r="P26" i="7"/>
  <c r="R26" i="7" s="1"/>
  <c r="P22" i="7"/>
  <c r="R22" i="7" s="1"/>
  <c r="P18" i="7"/>
  <c r="R18" i="7" s="1"/>
  <c r="P14" i="7"/>
  <c r="R14" i="7" s="1"/>
  <c r="Y10" i="7"/>
  <c r="F35" i="7"/>
  <c r="G35" i="7" s="1"/>
  <c r="F31" i="7"/>
  <c r="G31" i="7" s="1"/>
  <c r="F27" i="7"/>
  <c r="G27" i="7" s="1"/>
  <c r="F23" i="7"/>
  <c r="G23" i="7" s="1"/>
  <c r="F19" i="7"/>
  <c r="G19" i="7" s="1"/>
  <c r="D12" i="7"/>
  <c r="E12" i="7" s="1"/>
  <c r="D23" i="7"/>
  <c r="E23" i="7" s="1"/>
  <c r="F12" i="7"/>
  <c r="G12" i="7" s="1"/>
  <c r="D24" i="7"/>
  <c r="E24" i="7" s="1"/>
  <c r="D10" i="7"/>
  <c r="E10" i="7" s="1"/>
  <c r="D34" i="7"/>
  <c r="E34" i="7" s="1"/>
  <c r="D21" i="7"/>
  <c r="E21" i="7" s="1"/>
  <c r="Y34" i="7"/>
  <c r="Z34" i="7" s="1"/>
  <c r="Y29" i="7"/>
  <c r="Y24" i="7"/>
  <c r="Y18" i="7"/>
  <c r="AA18" i="7" s="1"/>
  <c r="Y13" i="7"/>
  <c r="P35" i="7"/>
  <c r="P29" i="7"/>
  <c r="Q29" i="7" s="1"/>
  <c r="P24" i="7"/>
  <c r="P19" i="7"/>
  <c r="P13" i="7"/>
  <c r="R13" i="7" s="1"/>
  <c r="F37" i="7"/>
  <c r="G37" i="7" s="1"/>
  <c r="F32" i="7"/>
  <c r="G32" i="7" s="1"/>
  <c r="F26" i="7"/>
  <c r="G26" i="7" s="1"/>
  <c r="F21" i="7"/>
  <c r="G21" i="7" s="1"/>
  <c r="P10" i="7"/>
  <c r="D27" i="7"/>
  <c r="E27" i="7" s="1"/>
  <c r="F16" i="7"/>
  <c r="G16" i="7" s="1"/>
  <c r="D36" i="7"/>
  <c r="E36" i="7" s="1"/>
  <c r="P14" i="11"/>
  <c r="R14" i="11" s="1"/>
  <c r="F11" i="11"/>
  <c r="G11" i="11" s="1"/>
  <c r="D16" i="11"/>
  <c r="E16" i="11" s="1"/>
  <c r="Y20" i="11"/>
  <c r="AA20" i="11" s="1"/>
  <c r="F21" i="11"/>
  <c r="G21" i="11" s="1"/>
  <c r="P15" i="11"/>
  <c r="F20" i="11"/>
  <c r="G20" i="11" s="1"/>
  <c r="P16" i="11"/>
  <c r="R16" i="11" s="1"/>
  <c r="D22" i="11"/>
  <c r="E22" i="11" s="1"/>
  <c r="Y26" i="11"/>
  <c r="Z26" i="11" s="1"/>
  <c r="Y27" i="11"/>
  <c r="AA27" i="11" s="1"/>
  <c r="D24" i="11"/>
  <c r="E24" i="11" s="1"/>
  <c r="Y28" i="11"/>
  <c r="F23" i="11"/>
  <c r="G23" i="11" s="1"/>
  <c r="F29" i="11"/>
  <c r="G29" i="11" s="1"/>
  <c r="F35" i="11"/>
  <c r="G35" i="11" s="1"/>
  <c r="Y34" i="11"/>
  <c r="P32" i="11"/>
  <c r="R32" i="11" s="1"/>
  <c r="F37" i="11"/>
  <c r="G37" i="11" s="1"/>
  <c r="F34" i="11"/>
  <c r="G34" i="11" s="1"/>
  <c r="D12" i="11"/>
  <c r="E12" i="11" s="1"/>
  <c r="D16" i="14"/>
  <c r="E16" i="14" s="1"/>
  <c r="Y15" i="14"/>
  <c r="AA15" i="14" s="1"/>
  <c r="P20" i="14"/>
  <c r="D21" i="14"/>
  <c r="E21" i="14" s="1"/>
  <c r="P18" i="14"/>
  <c r="D14" i="14"/>
  <c r="E14" i="14" s="1"/>
  <c r="Y18" i="14"/>
  <c r="Z18" i="14" s="1"/>
  <c r="P24" i="14"/>
  <c r="R24" i="14" s="1"/>
  <c r="D29" i="14"/>
  <c r="E29" i="14" s="1"/>
  <c r="F32" i="14"/>
  <c r="G32" i="14" s="1"/>
  <c r="D25" i="14"/>
  <c r="E25" i="14" s="1"/>
  <c r="D22" i="14"/>
  <c r="E22" i="14" s="1"/>
  <c r="Y26" i="14"/>
  <c r="D33" i="14"/>
  <c r="E33" i="14" s="1"/>
  <c r="Y37" i="14"/>
  <c r="F33" i="14"/>
  <c r="G33" i="14" s="1"/>
  <c r="F30" i="14"/>
  <c r="G30" i="14" s="1"/>
  <c r="D36" i="14"/>
  <c r="E36" i="14" s="1"/>
  <c r="D12" i="14"/>
  <c r="E12" i="14" s="1"/>
  <c r="P12" i="14"/>
  <c r="P11" i="14"/>
  <c r="D18" i="16"/>
  <c r="E18" i="16" s="1"/>
  <c r="F13" i="16"/>
  <c r="G13" i="16" s="1"/>
  <c r="D20" i="16"/>
  <c r="E20" i="16" s="1"/>
  <c r="F31" i="16"/>
  <c r="G31" i="16" s="1"/>
  <c r="F27" i="16"/>
  <c r="G27" i="16" s="1"/>
  <c r="F21" i="16"/>
  <c r="G21" i="16" s="1"/>
  <c r="P26" i="16"/>
  <c r="Q26" i="16" s="1"/>
  <c r="F28" i="16"/>
  <c r="G28" i="16" s="1"/>
  <c r="F25" i="16"/>
  <c r="G25" i="16" s="1"/>
  <c r="P30" i="16"/>
  <c r="Q30" i="16" s="1"/>
  <c r="F26" i="16"/>
  <c r="G26" i="16" s="1"/>
  <c r="Y32" i="16"/>
  <c r="AA32" i="16" s="1"/>
  <c r="D34" i="16"/>
  <c r="E34" i="16" s="1"/>
  <c r="F33" i="16"/>
  <c r="G33" i="16" s="1"/>
  <c r="P18" i="16"/>
  <c r="R18" i="16" s="1"/>
  <c r="Y17" i="16"/>
  <c r="Z17" i="16" s="1"/>
  <c r="F23" i="16"/>
  <c r="G23" i="16" s="1"/>
  <c r="P17" i="16"/>
  <c r="Q17" i="16" s="1"/>
  <c r="D20" i="7"/>
  <c r="E20" i="7" s="1"/>
  <c r="D19" i="7"/>
  <c r="E19" i="7" s="1"/>
  <c r="F18" i="7"/>
  <c r="G18" i="7" s="1"/>
  <c r="F25" i="7"/>
  <c r="G25" i="7" s="1"/>
  <c r="F33" i="7"/>
  <c r="G33" i="7" s="1"/>
  <c r="P11" i="7"/>
  <c r="P17" i="7"/>
  <c r="Q17" i="7" s="1"/>
  <c r="P25" i="7"/>
  <c r="Q25" i="7" s="1"/>
  <c r="P32" i="7"/>
  <c r="Y12" i="7"/>
  <c r="Y20" i="7"/>
  <c r="Y26" i="7"/>
  <c r="AA26" i="7" s="1"/>
  <c r="Y33" i="7"/>
  <c r="D15" i="7"/>
  <c r="E15" i="7" s="1"/>
  <c r="D18" i="7"/>
  <c r="E18" i="7" s="1"/>
  <c r="D17" i="7"/>
  <c r="E17" i="7" s="1"/>
  <c r="F11" i="18"/>
  <c r="G11" i="18" s="1"/>
  <c r="Y34" i="18"/>
  <c r="Z34" i="18" s="1"/>
  <c r="F35" i="18"/>
  <c r="G35" i="18" s="1"/>
  <c r="Y29" i="18"/>
  <c r="Z29" i="18" s="1"/>
  <c r="Y32" i="18"/>
  <c r="AA32" i="18" s="1"/>
  <c r="Y27" i="18"/>
  <c r="Z27" i="18" s="1"/>
  <c r="P32" i="18"/>
  <c r="R32" i="18" s="1"/>
  <c r="Y35" i="18"/>
  <c r="Z35" i="18" s="1"/>
  <c r="Y24" i="18"/>
  <c r="D22" i="18"/>
  <c r="E22" i="18" s="1"/>
  <c r="P17" i="18"/>
  <c r="R17" i="18" s="1"/>
  <c r="P28" i="18"/>
  <c r="R28" i="18" s="1"/>
  <c r="Y21" i="18"/>
  <c r="AA21" i="18" s="1"/>
  <c r="F33" i="18"/>
  <c r="G33" i="18" s="1"/>
  <c r="F20" i="18"/>
  <c r="G20" i="18" s="1"/>
  <c r="F16" i="18"/>
  <c r="G16" i="18" s="1"/>
  <c r="P12" i="18"/>
  <c r="Q12" i="18" s="1"/>
  <c r="P8" i="18"/>
  <c r="R8" i="18" s="1"/>
  <c r="P18" i="18"/>
  <c r="Q18" i="18" s="1"/>
  <c r="P11" i="18"/>
  <c r="Q11" i="18" s="1"/>
  <c r="P16" i="18"/>
  <c r="Q16" i="18" s="1"/>
  <c r="Y12" i="18"/>
  <c r="Z12" i="18" s="1"/>
  <c r="Y8" i="18"/>
  <c r="AA8" i="18" s="1"/>
  <c r="D17" i="18"/>
  <c r="E17" i="18" s="1"/>
  <c r="Y9" i="18"/>
  <c r="AA9" i="18" s="1"/>
  <c r="P31" i="18"/>
  <c r="Q31" i="18" s="1"/>
  <c r="D33" i="18"/>
  <c r="E33" i="18" s="1"/>
  <c r="P33" i="18"/>
  <c r="R33" i="18" s="1"/>
  <c r="P24" i="18"/>
  <c r="Q24" i="18" s="1"/>
  <c r="Y28" i="18"/>
  <c r="Z28" i="18" s="1"/>
  <c r="P25" i="18"/>
  <c r="R25" i="18" s="1"/>
  <c r="D21" i="18"/>
  <c r="E21" i="18" s="1"/>
  <c r="F14" i="18"/>
  <c r="G14" i="18" s="1"/>
  <c r="F23" i="18"/>
  <c r="G23" i="18" s="1"/>
  <c r="Y31" i="18"/>
  <c r="Z31" i="18" s="1"/>
  <c r="Y18" i="18"/>
  <c r="AA18" i="18" s="1"/>
  <c r="F13" i="18"/>
  <c r="G13" i="18" s="1"/>
  <c r="F19" i="18"/>
  <c r="G19" i="18" s="1"/>
  <c r="Y15" i="18"/>
  <c r="Z15" i="18" s="1"/>
  <c r="D27" i="18"/>
  <c r="E27" i="18" s="1"/>
  <c r="D12" i="18"/>
  <c r="E12" i="18" s="1"/>
  <c r="F8" i="18"/>
  <c r="G8" i="18" s="1"/>
  <c r="D14" i="18"/>
  <c r="E14" i="18" s="1"/>
  <c r="F11" i="7"/>
  <c r="G11" i="7" s="1"/>
  <c r="P11" i="11"/>
  <c r="R11" i="11" s="1"/>
  <c r="P10" i="11"/>
  <c r="Q10" i="11" s="1"/>
  <c r="Y16" i="11"/>
  <c r="AA16" i="11" s="1"/>
  <c r="D17" i="11"/>
  <c r="E17" i="11" s="1"/>
  <c r="D23" i="11"/>
  <c r="E23" i="11" s="1"/>
  <c r="F16" i="11"/>
  <c r="G16" i="11" s="1"/>
  <c r="P12" i="11"/>
  <c r="R12" i="11" s="1"/>
  <c r="F17" i="11"/>
  <c r="G17" i="11" s="1"/>
  <c r="Y22" i="11"/>
  <c r="F28" i="11"/>
  <c r="G28" i="11" s="1"/>
  <c r="P28" i="11"/>
  <c r="R28" i="11" s="1"/>
  <c r="Y24" i="11"/>
  <c r="Z24" i="11" s="1"/>
  <c r="F31" i="11"/>
  <c r="G31" i="11" s="1"/>
  <c r="D25" i="11"/>
  <c r="E25" i="11" s="1"/>
  <c r="P30" i="11"/>
  <c r="R30" i="11" s="1"/>
  <c r="Y37" i="11"/>
  <c r="AA37" i="11" s="1"/>
  <c r="P35" i="11"/>
  <c r="R35" i="11" s="1"/>
  <c r="F33" i="11"/>
  <c r="G33" i="11" s="1"/>
  <c r="F30" i="11"/>
  <c r="G30" i="11" s="1"/>
  <c r="D36" i="11"/>
  <c r="E36" i="11" s="1"/>
  <c r="Y11" i="11"/>
  <c r="Z11" i="11" s="1"/>
  <c r="F11" i="14"/>
  <c r="P16" i="14"/>
  <c r="Q16" i="14" s="1"/>
  <c r="Y21" i="14"/>
  <c r="Z21" i="14" s="1"/>
  <c r="P22" i="14"/>
  <c r="Q22" i="14" s="1"/>
  <c r="F19" i="14"/>
  <c r="G19" i="14" s="1"/>
  <c r="Y14" i="14"/>
  <c r="AA14" i="14" s="1"/>
  <c r="F20" i="14"/>
  <c r="G20" i="14" s="1"/>
  <c r="F25" i="14"/>
  <c r="G25" i="14" s="1"/>
  <c r="D30" i="14"/>
  <c r="E30" i="14" s="1"/>
  <c r="Y28" i="14"/>
  <c r="AA28" i="14" s="1"/>
  <c r="Y25" i="14"/>
  <c r="Z25" i="14" s="1"/>
  <c r="Y22" i="14"/>
  <c r="AA22" i="14" s="1"/>
  <c r="F28" i="14"/>
  <c r="G28" i="14" s="1"/>
  <c r="Y33" i="14"/>
  <c r="AA33" i="14" s="1"/>
  <c r="Y34" i="14"/>
  <c r="AA34" i="14" s="1"/>
  <c r="Y35" i="14"/>
  <c r="D32" i="14"/>
  <c r="E32" i="14" s="1"/>
  <c r="Y36" i="14"/>
  <c r="AA36" i="14" s="1"/>
  <c r="F15" i="14"/>
  <c r="G15" i="14" s="1"/>
  <c r="D11" i="14"/>
  <c r="E11" i="14" s="1"/>
  <c r="Y10" i="14"/>
  <c r="Z10" i="14" s="1"/>
  <c r="F17" i="16"/>
  <c r="G17" i="16" s="1"/>
  <c r="P12" i="16"/>
  <c r="R12" i="16" s="1"/>
  <c r="P21" i="16"/>
  <c r="Q21" i="16" s="1"/>
  <c r="D22" i="16"/>
  <c r="E22" i="16" s="1"/>
  <c r="Y37" i="16"/>
  <c r="AA37" i="16" s="1"/>
  <c r="Y23" i="16"/>
  <c r="Z23" i="16" s="1"/>
  <c r="P34" i="16"/>
  <c r="R34" i="16" s="1"/>
  <c r="Y29" i="16"/>
  <c r="Z29" i="16" s="1"/>
  <c r="Y27" i="16"/>
  <c r="Z27" i="16" s="1"/>
  <c r="Y33" i="16"/>
  <c r="Z33" i="16" s="1"/>
  <c r="D28" i="16"/>
  <c r="E28" i="16" s="1"/>
  <c r="P37" i="16"/>
  <c r="R37" i="16" s="1"/>
  <c r="Y34" i="16"/>
  <c r="Z34" i="16" s="1"/>
  <c r="D35" i="16"/>
  <c r="E35" i="16" s="1"/>
  <c r="Y14" i="16"/>
  <c r="Z14" i="16" s="1"/>
  <c r="F15" i="16"/>
  <c r="G15" i="16" s="1"/>
  <c r="Y12" i="16"/>
  <c r="Z12" i="16" s="1"/>
  <c r="Y10" i="16"/>
  <c r="Z10" i="16" s="1"/>
  <c r="P22" i="18"/>
  <c r="R22" i="18" s="1"/>
  <c r="Y13" i="18"/>
  <c r="AA13" i="18" s="1"/>
  <c r="Y10" i="18"/>
  <c r="AA10" i="18" s="1"/>
  <c r="F15" i="18"/>
  <c r="G15" i="18" s="1"/>
  <c r="Y17" i="18"/>
  <c r="Y22" i="18"/>
  <c r="AA22" i="18" s="1"/>
  <c r="P20" i="18"/>
  <c r="R20" i="18" s="1"/>
  <c r="Y16" i="18"/>
  <c r="AA16" i="18" s="1"/>
  <c r="P21" i="18"/>
  <c r="D26" i="18"/>
  <c r="E26" i="18" s="1"/>
  <c r="F29" i="18"/>
  <c r="G29" i="18" s="1"/>
  <c r="D29" i="18"/>
  <c r="E29" i="18" s="1"/>
  <c r="Y30" i="18"/>
  <c r="AA30" i="18" s="1"/>
  <c r="F14" i="7"/>
  <c r="G14" i="7" s="1"/>
  <c r="D16" i="7"/>
  <c r="E16" i="7" s="1"/>
  <c r="F20" i="7"/>
  <c r="G20" i="7" s="1"/>
  <c r="F28" i="7"/>
  <c r="G28" i="7" s="1"/>
  <c r="F34" i="7"/>
  <c r="G34" i="7" s="1"/>
  <c r="P12" i="7"/>
  <c r="P20" i="7"/>
  <c r="P27" i="7"/>
  <c r="P33" i="7"/>
  <c r="R33" i="7" s="1"/>
  <c r="Y14" i="7"/>
  <c r="Z14" i="7" s="1"/>
  <c r="Y21" i="7"/>
  <c r="Y28" i="7"/>
  <c r="Y36" i="7"/>
  <c r="Z36" i="7" s="1"/>
  <c r="D11" i="7"/>
  <c r="E11" i="7" s="1"/>
  <c r="P10" i="20"/>
  <c r="Q10" i="20" s="1"/>
  <c r="P12" i="20"/>
  <c r="R12" i="20" s="1"/>
  <c r="Y30" i="20"/>
  <c r="AA30" i="20" s="1"/>
  <c r="F31" i="20"/>
  <c r="G31" i="20" s="1"/>
  <c r="D32" i="20"/>
  <c r="E32" i="20" s="1"/>
  <c r="F33" i="20"/>
  <c r="G33" i="20" s="1"/>
  <c r="P29" i="20"/>
  <c r="D28" i="20"/>
  <c r="E28" i="20" s="1"/>
  <c r="Y21" i="20"/>
  <c r="AA21" i="20" s="1"/>
  <c r="Y13" i="20"/>
  <c r="D16" i="20"/>
  <c r="E16" i="20" s="1"/>
  <c r="F17" i="20"/>
  <c r="G17" i="20" s="1"/>
  <c r="F16" i="20"/>
  <c r="G16" i="20" s="1"/>
  <c r="F10" i="20"/>
  <c r="G10" i="20" s="1"/>
  <c r="D9" i="20"/>
  <c r="E9" i="20" s="1"/>
  <c r="D11" i="20"/>
  <c r="E11" i="20" s="1"/>
  <c r="F35" i="20"/>
  <c r="G35" i="20" s="1"/>
  <c r="Y35" i="20"/>
  <c r="AA35" i="20" s="1"/>
  <c r="Y31" i="20"/>
  <c r="AA31" i="20" s="1"/>
  <c r="P32" i="20"/>
  <c r="R32" i="20" s="1"/>
  <c r="F23" i="20"/>
  <c r="G23" i="20" s="1"/>
  <c r="D13" i="20"/>
  <c r="E13" i="20" s="1"/>
  <c r="F21" i="20"/>
  <c r="G21" i="20" s="1"/>
  <c r="P19" i="20"/>
  <c r="Q19" i="20" s="1"/>
  <c r="D12" i="20"/>
  <c r="E12" i="20" s="1"/>
  <c r="P8" i="12"/>
  <c r="R8" i="12" s="1"/>
  <c r="F32" i="12"/>
  <c r="G32" i="12" s="1"/>
  <c r="D32" i="12"/>
  <c r="E32" i="12" s="1"/>
  <c r="Y35" i="12"/>
  <c r="Z35" i="12" s="1"/>
  <c r="F29" i="12"/>
  <c r="G29" i="12" s="1"/>
  <c r="D29" i="12"/>
  <c r="E29" i="12" s="1"/>
  <c r="P23" i="12"/>
  <c r="R23" i="12" s="1"/>
  <c r="P27" i="12"/>
  <c r="R27" i="12" s="1"/>
  <c r="F23" i="12"/>
  <c r="G23" i="12" s="1"/>
  <c r="Y24" i="12"/>
  <c r="AA24" i="12" s="1"/>
  <c r="Y30" i="12"/>
  <c r="Z30" i="12" s="1"/>
  <c r="D20" i="12"/>
  <c r="E20" i="12" s="1"/>
  <c r="F20" i="12"/>
  <c r="G20" i="12" s="1"/>
  <c r="Y29" i="12"/>
  <c r="AA29" i="12" s="1"/>
  <c r="P16" i="12"/>
  <c r="R16" i="12" s="1"/>
  <c r="P12" i="12"/>
  <c r="R12" i="12" s="1"/>
  <c r="F22" i="12"/>
  <c r="G22" i="12" s="1"/>
  <c r="P15" i="12"/>
  <c r="Q15" i="12" s="1"/>
  <c r="F21" i="12"/>
  <c r="G21" i="12" s="1"/>
  <c r="P14" i="12"/>
  <c r="P10" i="12"/>
  <c r="R10" i="12" s="1"/>
  <c r="Y9" i="12"/>
  <c r="AA9" i="12" s="1"/>
  <c r="F12" i="12"/>
  <c r="G12" i="12" s="1"/>
  <c r="D19" i="12"/>
  <c r="E19" i="12" s="1"/>
  <c r="D13" i="7"/>
  <c r="E13" i="7" s="1"/>
  <c r="Y18" i="19"/>
  <c r="AA18" i="19" s="1"/>
  <c r="Y14" i="19"/>
  <c r="AA14" i="19" s="1"/>
  <c r="D30" i="19"/>
  <c r="E30" i="19" s="1"/>
  <c r="F33" i="19"/>
  <c r="G33" i="19" s="1"/>
  <c r="F26" i="19"/>
  <c r="G26" i="19" s="1"/>
  <c r="D17" i="19"/>
  <c r="E17" i="19" s="1"/>
  <c r="Y19" i="19"/>
  <c r="AA19" i="19" s="1"/>
  <c r="D9" i="19"/>
  <c r="E9" i="19" s="1"/>
  <c r="F8" i="9"/>
  <c r="L1" i="8"/>
  <c r="P15" i="19"/>
  <c r="Q15" i="19" s="1"/>
  <c r="F11" i="19"/>
  <c r="G11" i="19" s="1"/>
  <c r="F24" i="19"/>
  <c r="G24" i="19" s="1"/>
  <c r="Y12" i="19"/>
  <c r="Z12" i="19" s="1"/>
  <c r="Y8" i="19"/>
  <c r="Z8" i="19" s="1"/>
  <c r="P16" i="19"/>
  <c r="P20" i="19"/>
  <c r="R20" i="19" s="1"/>
  <c r="P23" i="19"/>
  <c r="R23" i="19" s="1"/>
  <c r="F18" i="19"/>
  <c r="G18" i="19" s="1"/>
  <c r="D26" i="19"/>
  <c r="E26" i="19" s="1"/>
  <c r="Y17" i="19"/>
  <c r="Z17" i="19" s="1"/>
  <c r="Y26" i="19"/>
  <c r="Z26" i="19" s="1"/>
  <c r="P24" i="19"/>
  <c r="Q24" i="19" s="1"/>
  <c r="D24" i="19"/>
  <c r="E24" i="19" s="1"/>
  <c r="Y27" i="19"/>
  <c r="Z27" i="19" s="1"/>
  <c r="P22" i="19"/>
  <c r="R22" i="19" s="1"/>
  <c r="P26" i="19"/>
  <c r="Q26" i="19" s="1"/>
  <c r="F29" i="19"/>
  <c r="G29" i="19" s="1"/>
  <c r="D35" i="19"/>
  <c r="E35" i="19" s="1"/>
  <c r="F34" i="19"/>
  <c r="G34" i="19" s="1"/>
  <c r="F31" i="19"/>
  <c r="G31" i="19" s="1"/>
  <c r="F35" i="19"/>
  <c r="G35" i="19" s="1"/>
  <c r="Y30" i="19"/>
  <c r="Y34" i="19"/>
  <c r="Z34" i="19" s="1"/>
  <c r="Y11" i="19"/>
  <c r="Z11" i="19" s="1"/>
  <c r="D14" i="19"/>
  <c r="E14" i="19" s="1"/>
  <c r="D10" i="19"/>
  <c r="E10" i="19" s="1"/>
  <c r="P14" i="19"/>
  <c r="R14" i="19" s="1"/>
  <c r="P10" i="19"/>
  <c r="R10" i="19" s="1"/>
  <c r="F16" i="19"/>
  <c r="G16" i="19" s="1"/>
  <c r="D12" i="19"/>
  <c r="E12" i="19" s="1"/>
  <c r="D8" i="19"/>
  <c r="E8" i="19" s="1"/>
  <c r="F17" i="19"/>
  <c r="G17" i="19" s="1"/>
  <c r="D21" i="19"/>
  <c r="E21" i="19" s="1"/>
  <c r="D16" i="19"/>
  <c r="E16" i="19" s="1"/>
  <c r="D20" i="19"/>
  <c r="E20" i="19" s="1"/>
  <c r="P29" i="19"/>
  <c r="R29" i="19" s="1"/>
  <c r="P18" i="19"/>
  <c r="R18" i="19" s="1"/>
  <c r="F21" i="19"/>
  <c r="G21" i="19" s="1"/>
  <c r="F25" i="19"/>
  <c r="G25" i="19" s="1"/>
  <c r="Y24" i="19"/>
  <c r="AA24" i="19" s="1"/>
  <c r="Y28" i="19"/>
  <c r="AA28" i="19" s="1"/>
  <c r="F23" i="19"/>
  <c r="G23" i="19" s="1"/>
  <c r="D27" i="19"/>
  <c r="E27" i="19" s="1"/>
  <c r="D31" i="19"/>
  <c r="E31" i="19" s="1"/>
  <c r="Y35" i="19"/>
  <c r="AA35" i="19" s="1"/>
  <c r="D29" i="19"/>
  <c r="E29" i="19" s="1"/>
  <c r="D33" i="19"/>
  <c r="E33" i="19" s="1"/>
  <c r="P27" i="19"/>
  <c r="P31" i="19"/>
  <c r="R31" i="19" s="1"/>
  <c r="P35" i="19"/>
  <c r="R35" i="19" s="1"/>
  <c r="D11" i="19"/>
  <c r="E11" i="19" s="1"/>
  <c r="P19" i="19"/>
  <c r="R19" i="19" s="1"/>
  <c r="F12" i="19"/>
  <c r="G12" i="19" s="1"/>
  <c r="Z18" i="19"/>
  <c r="Y21" i="19"/>
  <c r="Z21" i="19" s="1"/>
  <c r="Y13" i="19"/>
  <c r="AA13" i="19" s="1"/>
  <c r="Y9" i="19"/>
  <c r="AA9" i="19" s="1"/>
  <c r="F14" i="19"/>
  <c r="G14" i="19" s="1"/>
  <c r="F10" i="19"/>
  <c r="G10" i="19" s="1"/>
  <c r="D15" i="19"/>
  <c r="E15" i="19" s="1"/>
  <c r="D19" i="19"/>
  <c r="E19" i="19" s="1"/>
  <c r="P21" i="19"/>
  <c r="R21" i="19" s="1"/>
  <c r="Y16" i="19"/>
  <c r="Z16" i="19" s="1"/>
  <c r="Y20" i="19"/>
  <c r="Z20" i="19" s="1"/>
  <c r="F15" i="19"/>
  <c r="G15" i="19" s="1"/>
  <c r="F19" i="19"/>
  <c r="G19" i="19" s="1"/>
  <c r="D23" i="19"/>
  <c r="E23" i="19" s="1"/>
  <c r="F27" i="19"/>
  <c r="G27" i="19" s="1"/>
  <c r="P25" i="19"/>
  <c r="F30" i="19"/>
  <c r="G30" i="19" s="1"/>
  <c r="D25" i="19"/>
  <c r="E25" i="19" s="1"/>
  <c r="D28" i="19"/>
  <c r="E28" i="19" s="1"/>
  <c r="P32" i="19"/>
  <c r="R32" i="19" s="1"/>
  <c r="Y32" i="19"/>
  <c r="Y29" i="19"/>
  <c r="Z29" i="19" s="1"/>
  <c r="Y33" i="19"/>
  <c r="AA33" i="19" s="1"/>
  <c r="F28" i="19"/>
  <c r="G28" i="19" s="1"/>
  <c r="F32" i="19"/>
  <c r="F13" i="19"/>
  <c r="G13" i="19" s="1"/>
  <c r="F9" i="19"/>
  <c r="G9" i="19" s="1"/>
  <c r="D18" i="19"/>
  <c r="E18" i="19" s="1"/>
  <c r="P11" i="19"/>
  <c r="R11" i="19" s="1"/>
  <c r="L1" i="15"/>
  <c r="F7" i="15"/>
  <c r="L1" i="20"/>
  <c r="F28" i="18"/>
  <c r="G28" i="18" s="1"/>
  <c r="F32" i="18"/>
  <c r="G32" i="18" s="1"/>
  <c r="D16" i="18"/>
  <c r="E16" i="18" s="1"/>
  <c r="D20" i="18"/>
  <c r="E20" i="18" s="1"/>
  <c r="P23" i="18"/>
  <c r="Q23" i="18" s="1"/>
  <c r="D24" i="18"/>
  <c r="E24" i="18" s="1"/>
  <c r="D28" i="18"/>
  <c r="E28" i="18" s="1"/>
  <c r="Y26" i="18"/>
  <c r="Z26" i="18" s="1"/>
  <c r="F21" i="18"/>
  <c r="G21" i="18" s="1"/>
  <c r="F25" i="18"/>
  <c r="G25" i="18" s="1"/>
  <c r="D35" i="18"/>
  <c r="E35" i="18" s="1"/>
  <c r="F34" i="18"/>
  <c r="G34" i="18" s="1"/>
  <c r="P30" i="18"/>
  <c r="Q30" i="18" s="1"/>
  <c r="P34" i="18"/>
  <c r="Q34" i="18" s="1"/>
  <c r="D30" i="18"/>
  <c r="E30" i="18" s="1"/>
  <c r="D34" i="18"/>
  <c r="E34" i="18" s="1"/>
  <c r="L1" i="18"/>
  <c r="L1" i="11"/>
  <c r="F8" i="11"/>
  <c r="L1" i="19"/>
  <c r="F8" i="7"/>
  <c r="L1" i="7"/>
  <c r="F12" i="22"/>
  <c r="G12" i="22" s="1"/>
  <c r="F8" i="22"/>
  <c r="F9" i="22"/>
  <c r="G9" i="22" s="1"/>
  <c r="F32" i="22"/>
  <c r="G32" i="22" s="1"/>
  <c r="D33" i="22"/>
  <c r="E33" i="22" s="1"/>
  <c r="F34" i="22"/>
  <c r="G34" i="22" s="1"/>
  <c r="D35" i="22"/>
  <c r="E35" i="22" s="1"/>
  <c r="F25" i="22"/>
  <c r="G25" i="22" s="1"/>
  <c r="F23" i="22"/>
  <c r="G23" i="22" s="1"/>
  <c r="F22" i="22"/>
  <c r="G22" i="22" s="1"/>
  <c r="F19" i="22"/>
  <c r="G19" i="22" s="1"/>
  <c r="D26" i="22"/>
  <c r="E26" i="22" s="1"/>
  <c r="F15" i="22"/>
  <c r="G15" i="22" s="1"/>
  <c r="F14" i="22"/>
  <c r="G14" i="22" s="1"/>
  <c r="F13" i="22"/>
  <c r="G13" i="22" s="1"/>
  <c r="F11" i="22"/>
  <c r="G11" i="22" s="1"/>
  <c r="D13" i="22"/>
  <c r="E13" i="22" s="1"/>
  <c r="D10" i="22"/>
  <c r="E10" i="22" s="1"/>
  <c r="F28" i="22"/>
  <c r="G28" i="22" s="1"/>
  <c r="F30" i="22"/>
  <c r="G30" i="22" s="1"/>
  <c r="D27" i="22"/>
  <c r="E27" i="22" s="1"/>
  <c r="F26" i="22"/>
  <c r="G26" i="22" s="1"/>
  <c r="F16" i="22"/>
  <c r="G16" i="22" s="1"/>
  <c r="F17" i="22"/>
  <c r="G17" i="22" s="1"/>
  <c r="D12" i="22"/>
  <c r="E12" i="22" s="1"/>
  <c r="D8" i="22"/>
  <c r="E8" i="22" s="1"/>
  <c r="F10" i="22"/>
  <c r="D11" i="22"/>
  <c r="E11" i="22" s="1"/>
  <c r="D30" i="22"/>
  <c r="E30" i="22" s="1"/>
  <c r="F31" i="22"/>
  <c r="G31" i="22" s="1"/>
  <c r="D32" i="22"/>
  <c r="E32" i="22" s="1"/>
  <c r="F33" i="22"/>
  <c r="G33" i="22" s="1"/>
  <c r="D23" i="22"/>
  <c r="E23" i="22" s="1"/>
  <c r="D21" i="22"/>
  <c r="E21" i="22" s="1"/>
  <c r="D20" i="22"/>
  <c r="E20" i="22" s="1"/>
  <c r="D18" i="22"/>
  <c r="E18" i="22" s="1"/>
  <c r="F21" i="22"/>
  <c r="G21" i="22" s="1"/>
  <c r="F24" i="22"/>
  <c r="G24" i="22" s="1"/>
  <c r="D31" i="22"/>
  <c r="E31" i="22" s="1"/>
  <c r="D22" i="22"/>
  <c r="E22" i="22" s="1"/>
  <c r="F18" i="22"/>
  <c r="G18" i="22" s="1"/>
  <c r="D29" i="22"/>
  <c r="E29" i="22" s="1"/>
  <c r="D19" i="22"/>
  <c r="E19" i="22" s="1"/>
  <c r="D34" i="22"/>
  <c r="E34" i="22" s="1"/>
  <c r="F35" i="22"/>
  <c r="G35" i="22" s="1"/>
  <c r="F27" i="22"/>
  <c r="G27" i="22" s="1"/>
  <c r="D28" i="22"/>
  <c r="E28" i="22" s="1"/>
  <c r="F29" i="22"/>
  <c r="G29" i="22" s="1"/>
  <c r="D25" i="22"/>
  <c r="E25" i="22" s="1"/>
  <c r="D24" i="22"/>
  <c r="E24" i="22" s="1"/>
  <c r="F20" i="22"/>
  <c r="G20" i="22" s="1"/>
  <c r="D14" i="22"/>
  <c r="E14" i="22" s="1"/>
  <c r="D17" i="22"/>
  <c r="E17" i="22" s="1"/>
  <c r="D16" i="22"/>
  <c r="E16" i="22" s="1"/>
  <c r="D15" i="22"/>
  <c r="E15" i="22" s="1"/>
  <c r="D9" i="22"/>
  <c r="E9" i="22" s="1"/>
  <c r="P16" i="8"/>
  <c r="Y10" i="8"/>
  <c r="D25" i="8"/>
  <c r="E25" i="8" s="1"/>
  <c r="Y16" i="13"/>
  <c r="P12" i="13"/>
  <c r="F8" i="13"/>
  <c r="D11" i="13"/>
  <c r="E11" i="13" s="1"/>
  <c r="P8" i="13"/>
  <c r="F13" i="13"/>
  <c r="G13" i="13" s="1"/>
  <c r="P35" i="13"/>
  <c r="R35" i="13" s="1"/>
  <c r="P31" i="13"/>
  <c r="R31" i="13" s="1"/>
  <c r="P27" i="13"/>
  <c r="D33" i="13"/>
  <c r="E33" i="13" s="1"/>
  <c r="D29" i="13"/>
  <c r="E29" i="13" s="1"/>
  <c r="P32" i="13"/>
  <c r="R32" i="13" s="1"/>
  <c r="Y26" i="13"/>
  <c r="Z26" i="13" s="1"/>
  <c r="P28" i="13"/>
  <c r="R28" i="13" s="1"/>
  <c r="Y25" i="13"/>
  <c r="Z25" i="13" s="1"/>
  <c r="F25" i="13"/>
  <c r="G25" i="13" s="1"/>
  <c r="F29" i="13"/>
  <c r="G29" i="13" s="1"/>
  <c r="F22" i="13"/>
  <c r="G22" i="13" s="1"/>
  <c r="D18" i="13"/>
  <c r="E18" i="13" s="1"/>
  <c r="D21" i="13"/>
  <c r="E21" i="13" s="1"/>
  <c r="D17" i="13"/>
  <c r="E17" i="13" s="1"/>
  <c r="Y22" i="13"/>
  <c r="D20" i="13"/>
  <c r="E20" i="13" s="1"/>
  <c r="P17" i="13"/>
  <c r="D14" i="13"/>
  <c r="E14" i="13" s="1"/>
  <c r="D10" i="13"/>
  <c r="E10" i="13" s="1"/>
  <c r="F17" i="13"/>
  <c r="G17" i="13" s="1"/>
  <c r="D13" i="13"/>
  <c r="E13" i="13" s="1"/>
  <c r="D9" i="13"/>
  <c r="E9" i="13" s="1"/>
  <c r="F14" i="13"/>
  <c r="G14" i="13" s="1"/>
  <c r="D8" i="13"/>
  <c r="E8" i="13" s="1"/>
  <c r="F9" i="13"/>
  <c r="G9" i="13" s="1"/>
  <c r="D21" i="8"/>
  <c r="E21" i="8" s="1"/>
  <c r="D13" i="8"/>
  <c r="E13" i="8" s="1"/>
  <c r="P10" i="8"/>
  <c r="Q10" i="8" s="1"/>
  <c r="P18" i="8"/>
  <c r="R18" i="8" s="1"/>
  <c r="P12" i="8"/>
  <c r="R12" i="8" s="1"/>
  <c r="D14" i="8"/>
  <c r="E14" i="8" s="1"/>
  <c r="D18" i="8"/>
  <c r="E18" i="8" s="1"/>
  <c r="D22" i="8"/>
  <c r="E22" i="8" s="1"/>
  <c r="F25" i="8"/>
  <c r="G25" i="8" s="1"/>
  <c r="Y19" i="8"/>
  <c r="Z19" i="8" s="1"/>
  <c r="Y25" i="8"/>
  <c r="AA25" i="8" s="1"/>
  <c r="P13" i="8"/>
  <c r="R13" i="8" s="1"/>
  <c r="P17" i="8"/>
  <c r="Q17" i="8" s="1"/>
  <c r="P21" i="8"/>
  <c r="R21" i="8" s="1"/>
  <c r="P23" i="8"/>
  <c r="Q23" i="8" s="1"/>
  <c r="P27" i="8"/>
  <c r="Q27" i="8" s="1"/>
  <c r="F35" i="8"/>
  <c r="G35" i="8" s="1"/>
  <c r="D33" i="8"/>
  <c r="E33" i="8" s="1"/>
  <c r="Y24" i="8"/>
  <c r="AA24" i="8" s="1"/>
  <c r="Y28" i="8"/>
  <c r="Z28" i="8" s="1"/>
  <c r="Y30" i="8"/>
  <c r="Z30" i="8" s="1"/>
  <c r="Y34" i="8"/>
  <c r="AA34" i="8" s="1"/>
  <c r="Y31" i="8"/>
  <c r="Z31" i="8" s="1"/>
  <c r="Y35" i="8"/>
  <c r="Z35" i="8" s="1"/>
  <c r="F30" i="8"/>
  <c r="G30" i="8" s="1"/>
  <c r="F34" i="8"/>
  <c r="G34" i="8" s="1"/>
  <c r="F19" i="8"/>
  <c r="G19" i="8" s="1"/>
  <c r="Y21" i="8"/>
  <c r="Z21" i="8" s="1"/>
  <c r="Y22" i="8"/>
  <c r="D15" i="13"/>
  <c r="E15" i="13" s="1"/>
  <c r="Y15" i="13"/>
  <c r="Z15" i="13" s="1"/>
  <c r="D16" i="13"/>
  <c r="E16" i="13" s="1"/>
  <c r="P10" i="13"/>
  <c r="Q10" i="13" s="1"/>
  <c r="F15" i="13"/>
  <c r="G15" i="13" s="1"/>
  <c r="Y10" i="13"/>
  <c r="AA10" i="13" s="1"/>
  <c r="P15" i="13"/>
  <c r="R15" i="13" s="1"/>
  <c r="P25" i="13"/>
  <c r="R25" i="13" s="1"/>
  <c r="D24" i="13"/>
  <c r="E24" i="13" s="1"/>
  <c r="P18" i="13"/>
  <c r="Q18" i="13" s="1"/>
  <c r="P23" i="13"/>
  <c r="Q23" i="13" s="1"/>
  <c r="F23" i="13"/>
  <c r="G23" i="13" s="1"/>
  <c r="Y23" i="13"/>
  <c r="Y32" i="13"/>
  <c r="AA32" i="13" s="1"/>
  <c r="P29" i="13"/>
  <c r="Q29" i="13" s="1"/>
  <c r="P33" i="13"/>
  <c r="Q33" i="13" s="1"/>
  <c r="Y35" i="13"/>
  <c r="Y33" i="13"/>
  <c r="Z33" i="13" s="1"/>
  <c r="D30" i="13"/>
  <c r="E30" i="13" s="1"/>
  <c r="Y34" i="13"/>
  <c r="Z34" i="13" s="1"/>
  <c r="F13" i="20"/>
  <c r="G13" i="20" s="1"/>
  <c r="F11" i="20"/>
  <c r="G11" i="20" s="1"/>
  <c r="P11" i="20"/>
  <c r="Q11" i="20" s="1"/>
  <c r="F9" i="20"/>
  <c r="G9" i="20" s="1"/>
  <c r="Y11" i="20"/>
  <c r="F32" i="20"/>
  <c r="G32" i="20" s="1"/>
  <c r="F28" i="20"/>
  <c r="G28" i="20" s="1"/>
  <c r="Y33" i="20"/>
  <c r="AA33" i="20" s="1"/>
  <c r="Y29" i="20"/>
  <c r="D35" i="20"/>
  <c r="E35" i="20" s="1"/>
  <c r="Y28" i="20"/>
  <c r="AA28" i="20" s="1"/>
  <c r="Y24" i="20"/>
  <c r="Z24" i="20" s="1"/>
  <c r="F27" i="20"/>
  <c r="G27" i="20" s="1"/>
  <c r="D23" i="20"/>
  <c r="E23" i="20" s="1"/>
  <c r="D26" i="20"/>
  <c r="E26" i="20" s="1"/>
  <c r="F29" i="20"/>
  <c r="G29" i="20" s="1"/>
  <c r="P26" i="20"/>
  <c r="P22" i="20"/>
  <c r="R22" i="20" s="1"/>
  <c r="F19" i="20"/>
  <c r="G19" i="20" s="1"/>
  <c r="F15" i="20"/>
  <c r="G15" i="20" s="1"/>
  <c r="P21" i="20"/>
  <c r="P17" i="20"/>
  <c r="Q17" i="20" s="1"/>
  <c r="P13" i="20"/>
  <c r="R13" i="20" s="1"/>
  <c r="Y19" i="20"/>
  <c r="Z19" i="20" s="1"/>
  <c r="P23" i="20"/>
  <c r="Y18" i="20"/>
  <c r="AA18" i="20" s="1"/>
  <c r="Y14" i="20"/>
  <c r="Z14" i="20" s="1"/>
  <c r="P9" i="20"/>
  <c r="Q9" i="20" s="1"/>
  <c r="D15" i="20"/>
  <c r="E15" i="20" s="1"/>
  <c r="Y9" i="20"/>
  <c r="F8" i="20"/>
  <c r="G8" i="20" s="1"/>
  <c r="Y12" i="20"/>
  <c r="Z12" i="20" s="1"/>
  <c r="F12" i="20"/>
  <c r="G12" i="20" s="1"/>
  <c r="P35" i="20"/>
  <c r="Q35" i="20" s="1"/>
  <c r="P31" i="20"/>
  <c r="R31" i="20" s="1"/>
  <c r="P27" i="20"/>
  <c r="Q27" i="20" s="1"/>
  <c r="D33" i="20"/>
  <c r="E33" i="20" s="1"/>
  <c r="D29" i="20"/>
  <c r="E29" i="20" s="1"/>
  <c r="P33" i="20"/>
  <c r="Q33" i="20" s="1"/>
  <c r="Y27" i="20"/>
  <c r="AA27" i="20" s="1"/>
  <c r="D24" i="20"/>
  <c r="E24" i="20" s="1"/>
  <c r="F25" i="20"/>
  <c r="G25" i="20" s="1"/>
  <c r="Y32" i="20"/>
  <c r="AA32" i="20" s="1"/>
  <c r="F24" i="20"/>
  <c r="G24" i="20" s="1"/>
  <c r="P28" i="20"/>
  <c r="R28" i="20" s="1"/>
  <c r="Y25" i="20"/>
  <c r="AA25" i="20" s="1"/>
  <c r="D22" i="20"/>
  <c r="E22" i="20" s="1"/>
  <c r="P18" i="20"/>
  <c r="Q18" i="20" s="1"/>
  <c r="P14" i="20"/>
  <c r="Y20" i="20"/>
  <c r="AA20" i="20" s="1"/>
  <c r="Y16" i="20"/>
  <c r="Z16" i="20" s="1"/>
  <c r="Y22" i="20"/>
  <c r="Z22" i="20" s="1"/>
  <c r="D19" i="20"/>
  <c r="E19" i="20" s="1"/>
  <c r="F22" i="20"/>
  <c r="G22" i="20" s="1"/>
  <c r="D18" i="20"/>
  <c r="E18" i="20" s="1"/>
  <c r="D14" i="20"/>
  <c r="E14" i="20" s="1"/>
  <c r="Y10" i="12"/>
  <c r="F14" i="12"/>
  <c r="G14" i="12" s="1"/>
  <c r="P11" i="12"/>
  <c r="R11" i="12" s="1"/>
  <c r="D34" i="12"/>
  <c r="E34" i="12" s="1"/>
  <c r="P33" i="12"/>
  <c r="P29" i="12"/>
  <c r="R29" i="12" s="1"/>
  <c r="D35" i="12"/>
  <c r="E35" i="12" s="1"/>
  <c r="D31" i="12"/>
  <c r="E31" i="12" s="1"/>
  <c r="F31" i="12"/>
  <c r="G31" i="12" s="1"/>
  <c r="Y26" i="12"/>
  <c r="Z26" i="12" s="1"/>
  <c r="Y22" i="12"/>
  <c r="Z22" i="12" s="1"/>
  <c r="F28" i="12"/>
  <c r="G28" i="12" s="1"/>
  <c r="Y25" i="12"/>
  <c r="Y21" i="12"/>
  <c r="AA21" i="12" s="1"/>
  <c r="P21" i="12"/>
  <c r="R21" i="12" s="1"/>
  <c r="F11" i="8"/>
  <c r="G11" i="8" s="1"/>
  <c r="P15" i="8"/>
  <c r="R15" i="8" s="1"/>
  <c r="P19" i="8"/>
  <c r="R19" i="8" s="1"/>
  <c r="D23" i="8"/>
  <c r="E23" i="8" s="1"/>
  <c r="F17" i="8"/>
  <c r="G17" i="8" s="1"/>
  <c r="F21" i="8"/>
  <c r="G21" i="8" s="1"/>
  <c r="D12" i="8"/>
  <c r="E12" i="8" s="1"/>
  <c r="D16" i="8"/>
  <c r="E16" i="8" s="1"/>
  <c r="D20" i="8"/>
  <c r="E20" i="8" s="1"/>
  <c r="D29" i="8"/>
  <c r="E29" i="8" s="1"/>
  <c r="D26" i="8"/>
  <c r="E26" i="8" s="1"/>
  <c r="F29" i="8"/>
  <c r="G29" i="8" s="1"/>
  <c r="P28" i="8"/>
  <c r="Q28" i="8" s="1"/>
  <c r="F22" i="8"/>
  <c r="G22" i="8" s="1"/>
  <c r="F26" i="8"/>
  <c r="G26" i="8" s="1"/>
  <c r="D37" i="8"/>
  <c r="E37" i="8" s="1"/>
  <c r="F32" i="8"/>
  <c r="G32" i="8" s="1"/>
  <c r="F36" i="8"/>
  <c r="G36" i="8" s="1"/>
  <c r="F33" i="8"/>
  <c r="G33" i="8" s="1"/>
  <c r="F37" i="8"/>
  <c r="G37" i="8" s="1"/>
  <c r="Y32" i="8"/>
  <c r="Z32" i="8" s="1"/>
  <c r="Y36" i="8"/>
  <c r="AA36" i="8" s="1"/>
  <c r="Y13" i="8"/>
  <c r="D10" i="8"/>
  <c r="E10" i="8" s="1"/>
  <c r="F31" i="8"/>
  <c r="G31" i="8" s="1"/>
  <c r="Y19" i="13"/>
  <c r="Z19" i="13" s="1"/>
  <c r="Y12" i="13"/>
  <c r="AA12" i="13" s="1"/>
  <c r="D31" i="13"/>
  <c r="E31" i="13" s="1"/>
  <c r="Y13" i="13"/>
  <c r="AA13" i="13" s="1"/>
  <c r="F21" i="13"/>
  <c r="G21" i="13" s="1"/>
  <c r="F12" i="13"/>
  <c r="G12" i="13" s="1"/>
  <c r="P20" i="13"/>
  <c r="R20" i="13" s="1"/>
  <c r="P21" i="13"/>
  <c r="R21" i="13" s="1"/>
  <c r="Y27" i="13"/>
  <c r="AA27" i="13" s="1"/>
  <c r="D22" i="13"/>
  <c r="E22" i="13" s="1"/>
  <c r="P19" i="13"/>
  <c r="R19" i="13" s="1"/>
  <c r="D25" i="13"/>
  <c r="E25" i="13" s="1"/>
  <c r="F27" i="13"/>
  <c r="G27" i="13" s="1"/>
  <c r="D27" i="13"/>
  <c r="E27" i="13" s="1"/>
  <c r="D26" i="13"/>
  <c r="E26" i="13" s="1"/>
  <c r="F33" i="13"/>
  <c r="G33" i="13" s="1"/>
  <c r="P30" i="13"/>
  <c r="Q30" i="13" s="1"/>
  <c r="F35" i="13"/>
  <c r="G35" i="13" s="1"/>
  <c r="F32" i="13"/>
  <c r="G32" i="13" s="1"/>
  <c r="P9" i="13"/>
  <c r="Q9" i="13" s="1"/>
  <c r="R8" i="20"/>
  <c r="Q8" i="20"/>
  <c r="Q31" i="20"/>
  <c r="Q13" i="20"/>
  <c r="G18" i="20"/>
  <c r="Z23" i="20"/>
  <c r="AA23" i="20"/>
  <c r="G32" i="19"/>
  <c r="G22" i="19"/>
  <c r="Q28" i="19"/>
  <c r="Q11" i="19"/>
  <c r="Q13" i="19"/>
  <c r="AA20" i="18"/>
  <c r="Z20" i="18"/>
  <c r="Z13" i="18"/>
  <c r="G30" i="18"/>
  <c r="R31" i="18"/>
  <c r="Q35" i="18"/>
  <c r="AA27" i="18"/>
  <c r="G27" i="18"/>
  <c r="G10" i="18"/>
  <c r="Z33" i="18"/>
  <c r="AA33" i="18"/>
  <c r="Q8" i="18"/>
  <c r="AA25" i="18"/>
  <c r="Z25" i="18"/>
  <c r="G17" i="18"/>
  <c r="Z11" i="18"/>
  <c r="AA11" i="18"/>
  <c r="R15" i="18"/>
  <c r="Q15" i="18"/>
  <c r="Q26" i="18"/>
  <c r="R28" i="17"/>
  <c r="R21" i="17"/>
  <c r="R13" i="17"/>
  <c r="R16" i="17"/>
  <c r="R31" i="17"/>
  <c r="R35" i="17"/>
  <c r="R20" i="17"/>
  <c r="R12" i="17"/>
  <c r="R25" i="17"/>
  <c r="R15" i="17"/>
  <c r="R19" i="17"/>
  <c r="R23" i="17"/>
  <c r="R14" i="17"/>
  <c r="R18" i="17"/>
  <c r="R22" i="17"/>
  <c r="R27" i="17"/>
  <c r="R32" i="17"/>
  <c r="R24" i="17"/>
  <c r="R11" i="17"/>
  <c r="R36" i="17"/>
  <c r="R34" i="17"/>
  <c r="R29" i="17"/>
  <c r="R33" i="17"/>
  <c r="R37" i="17"/>
  <c r="R10" i="17"/>
  <c r="R26" i="17"/>
  <c r="R17" i="17"/>
  <c r="R30" i="17"/>
  <c r="Q28" i="17"/>
  <c r="G35" i="17"/>
  <c r="AA23" i="17"/>
  <c r="Z23" i="17"/>
  <c r="AA19" i="17"/>
  <c r="Z19" i="17"/>
  <c r="Z25" i="17"/>
  <c r="AA25" i="17"/>
  <c r="Q30" i="17"/>
  <c r="Z28" i="17"/>
  <c r="AA28" i="17"/>
  <c r="AA29" i="17"/>
  <c r="Z29" i="17"/>
  <c r="Z37" i="17"/>
  <c r="AA37" i="17"/>
  <c r="G37" i="17"/>
  <c r="AA34" i="17"/>
  <c r="Z34" i="17"/>
  <c r="G30" i="17"/>
  <c r="G34" i="17"/>
  <c r="G25" i="17"/>
  <c r="Z16" i="17"/>
  <c r="AA16" i="17"/>
  <c r="Q13" i="17"/>
  <c r="G11" i="17"/>
  <c r="G13" i="17"/>
  <c r="AA11" i="17"/>
  <c r="Z11" i="17"/>
  <c r="G17" i="17"/>
  <c r="Q11" i="17"/>
  <c r="Q16" i="17"/>
  <c r="AA14" i="17"/>
  <c r="Z14" i="17"/>
  <c r="AA18" i="17"/>
  <c r="Z18" i="17"/>
  <c r="AA22" i="17"/>
  <c r="Z22" i="17"/>
  <c r="Z31" i="17"/>
  <c r="AA31" i="17"/>
  <c r="Z13" i="17"/>
  <c r="AA13" i="17"/>
  <c r="Z17" i="17"/>
  <c r="AA17" i="17"/>
  <c r="Z21" i="17"/>
  <c r="AA21" i="17"/>
  <c r="G31" i="17"/>
  <c r="Z26" i="17"/>
  <c r="AA26" i="17"/>
  <c r="AA30" i="17"/>
  <c r="Z30" i="17"/>
  <c r="G29" i="17"/>
  <c r="Q31" i="17"/>
  <c r="Q35" i="17"/>
  <c r="Z12" i="17"/>
  <c r="AA12" i="17"/>
  <c r="Q20" i="17"/>
  <c r="Q17" i="17"/>
  <c r="G27" i="17"/>
  <c r="Z24" i="17"/>
  <c r="AA24" i="17"/>
  <c r="Q21" i="17"/>
  <c r="Q10" i="17"/>
  <c r="Q24" i="17"/>
  <c r="G26" i="17"/>
  <c r="Q26" i="17"/>
  <c r="Q25" i="17"/>
  <c r="G10" i="17"/>
  <c r="G22" i="17"/>
  <c r="Q15" i="17"/>
  <c r="Q19" i="17"/>
  <c r="Q23" i="17"/>
  <c r="AA27" i="17"/>
  <c r="Z27" i="17"/>
  <c r="Q14" i="17"/>
  <c r="Q18" i="17"/>
  <c r="Q22" i="17"/>
  <c r="Z33" i="17"/>
  <c r="AA33" i="17"/>
  <c r="Q27" i="17"/>
  <c r="Q32" i="17"/>
  <c r="G32" i="17"/>
  <c r="G36" i="17"/>
  <c r="AA32" i="17"/>
  <c r="Z32" i="17"/>
  <c r="AA36" i="17"/>
  <c r="Z36" i="17"/>
  <c r="G18" i="17"/>
  <c r="G14" i="17"/>
  <c r="AA15" i="17"/>
  <c r="Z15" i="17"/>
  <c r="Q12" i="17"/>
  <c r="AA10" i="17"/>
  <c r="Z10" i="17"/>
  <c r="G21" i="17"/>
  <c r="G33" i="17"/>
  <c r="Z20" i="17"/>
  <c r="AA20" i="17"/>
  <c r="G12" i="17"/>
  <c r="G16" i="17"/>
  <c r="G20" i="17"/>
  <c r="G24" i="17"/>
  <c r="Q36" i="17"/>
  <c r="G15" i="17"/>
  <c r="G19" i="17"/>
  <c r="G23" i="17"/>
  <c r="G28" i="17"/>
  <c r="Q34" i="17"/>
  <c r="Z35" i="17"/>
  <c r="AA35" i="17"/>
  <c r="Q29" i="17"/>
  <c r="Q33" i="17"/>
  <c r="Q37" i="17"/>
  <c r="Z16" i="16"/>
  <c r="AA16" i="16"/>
  <c r="G14" i="16"/>
  <c r="Q20" i="16"/>
  <c r="R20" i="16"/>
  <c r="G11" i="16"/>
  <c r="AA36" i="16"/>
  <c r="Z36" i="16"/>
  <c r="G30" i="16"/>
  <c r="G20" i="16"/>
  <c r="R16" i="16"/>
  <c r="Q16" i="16"/>
  <c r="AA24" i="16"/>
  <c r="Z24" i="16"/>
  <c r="AA21" i="16"/>
  <c r="Z21" i="16"/>
  <c r="Z30" i="16"/>
  <c r="AA30" i="16"/>
  <c r="AA17" i="16"/>
  <c r="Q28" i="16"/>
  <c r="R28" i="16"/>
  <c r="G24" i="16"/>
  <c r="G29" i="16"/>
  <c r="AA9" i="15"/>
  <c r="R13" i="15"/>
  <c r="Q13" i="15"/>
  <c r="Z10" i="15"/>
  <c r="AA10" i="15"/>
  <c r="G17" i="15"/>
  <c r="G14" i="15"/>
  <c r="G18" i="15"/>
  <c r="G15" i="15"/>
  <c r="G19" i="15"/>
  <c r="G12" i="15"/>
  <c r="G16" i="15"/>
  <c r="AA21" i="15"/>
  <c r="Z21" i="15"/>
  <c r="R27" i="15"/>
  <c r="Q27" i="15"/>
  <c r="AA20" i="15"/>
  <c r="Z20" i="15"/>
  <c r="AA24" i="15"/>
  <c r="Z24" i="15"/>
  <c r="AA28" i="15"/>
  <c r="Z28" i="15"/>
  <c r="AA32" i="15"/>
  <c r="Z32" i="15"/>
  <c r="AA36" i="15"/>
  <c r="Z36" i="15"/>
  <c r="G31" i="15"/>
  <c r="G35" i="15"/>
  <c r="R31" i="15"/>
  <c r="Q31" i="15"/>
  <c r="Q35" i="15"/>
  <c r="R35" i="15"/>
  <c r="Z13" i="15"/>
  <c r="AA13" i="15"/>
  <c r="AA11" i="15"/>
  <c r="Z11" i="15"/>
  <c r="R22" i="15"/>
  <c r="Q22" i="15"/>
  <c r="Q20" i="15"/>
  <c r="R20" i="15"/>
  <c r="G20" i="15"/>
  <c r="AA22" i="15"/>
  <c r="Z22" i="15"/>
  <c r="AA25" i="15"/>
  <c r="Z25" i="15"/>
  <c r="G24" i="15"/>
  <c r="Z27" i="15"/>
  <c r="AA27" i="15"/>
  <c r="R21" i="15"/>
  <c r="Q21" i="15"/>
  <c r="R25" i="15"/>
  <c r="Q25" i="15"/>
  <c r="R29" i="15"/>
  <c r="Q29" i="15"/>
  <c r="R33" i="15"/>
  <c r="Q33" i="15"/>
  <c r="G28" i="15"/>
  <c r="G32" i="15"/>
  <c r="G36" i="15"/>
  <c r="AA35" i="15"/>
  <c r="Z35" i="15"/>
  <c r="G10" i="15"/>
  <c r="G13" i="15"/>
  <c r="G9" i="15"/>
  <c r="AA15" i="15"/>
  <c r="Z15" i="15"/>
  <c r="AA19" i="15"/>
  <c r="Z19" i="15"/>
  <c r="AA16" i="15"/>
  <c r="Z16" i="15"/>
  <c r="G23" i="15"/>
  <c r="Z17" i="15"/>
  <c r="AA17" i="15"/>
  <c r="G21" i="15"/>
  <c r="AA14" i="15"/>
  <c r="Z14" i="15"/>
  <c r="AA18" i="15"/>
  <c r="Z18" i="15"/>
  <c r="Z23" i="15"/>
  <c r="AA23" i="15"/>
  <c r="R26" i="15"/>
  <c r="Q26" i="15"/>
  <c r="AA31" i="15"/>
  <c r="Z31" i="15"/>
  <c r="G29" i="15"/>
  <c r="G22" i="15"/>
  <c r="G26" i="15"/>
  <c r="G30" i="15"/>
  <c r="G34" i="15"/>
  <c r="Z29" i="15"/>
  <c r="AA29" i="15"/>
  <c r="AA33" i="15"/>
  <c r="Z33" i="15"/>
  <c r="R32" i="15"/>
  <c r="Q32" i="15"/>
  <c r="R36" i="15"/>
  <c r="Q36" i="15"/>
  <c r="AA12" i="15"/>
  <c r="Z12" i="15"/>
  <c r="G11" i="15"/>
  <c r="R9" i="15"/>
  <c r="Q9" i="15"/>
  <c r="Q12" i="15"/>
  <c r="R12" i="15"/>
  <c r="R16" i="15"/>
  <c r="Q16" i="15"/>
  <c r="R23" i="15"/>
  <c r="Q23" i="15"/>
  <c r="R17" i="15"/>
  <c r="Q17" i="15"/>
  <c r="Q14" i="15"/>
  <c r="R14" i="15"/>
  <c r="Q18" i="15"/>
  <c r="R18" i="15"/>
  <c r="Q11" i="15"/>
  <c r="R11" i="15"/>
  <c r="R15" i="15"/>
  <c r="Q15" i="15"/>
  <c r="R19" i="15"/>
  <c r="Q19" i="15"/>
  <c r="Q24" i="15"/>
  <c r="R24" i="15"/>
  <c r="G27" i="15"/>
  <c r="AA26" i="15"/>
  <c r="Z26" i="15"/>
  <c r="G25" i="15"/>
  <c r="R28" i="15"/>
  <c r="Q28" i="15"/>
  <c r="Q30" i="15"/>
  <c r="R30" i="15"/>
  <c r="R34" i="15"/>
  <c r="Q34" i="15"/>
  <c r="AA30" i="15"/>
  <c r="Z30" i="15"/>
  <c r="Z34" i="15"/>
  <c r="AA34" i="15"/>
  <c r="G33" i="15"/>
  <c r="R10" i="15"/>
  <c r="Q10" i="15"/>
  <c r="R25" i="14"/>
  <c r="G14" i="14"/>
  <c r="G16" i="14"/>
  <c r="G36" i="14"/>
  <c r="R10" i="14"/>
  <c r="Q10" i="14"/>
  <c r="AA23" i="14"/>
  <c r="Z23" i="14"/>
  <c r="G31" i="14"/>
  <c r="AA29" i="14"/>
  <c r="Z29" i="14"/>
  <c r="G11" i="14"/>
  <c r="G17" i="14"/>
  <c r="G21" i="14"/>
  <c r="Q26" i="14"/>
  <c r="R26" i="14"/>
  <c r="R34" i="14"/>
  <c r="Z32" i="14"/>
  <c r="AA32" i="14"/>
  <c r="Q14" i="13"/>
  <c r="R34" i="13"/>
  <c r="R13" i="13"/>
  <c r="Q13" i="13"/>
  <c r="AA21" i="13"/>
  <c r="Z21" i="13"/>
  <c r="R24" i="13"/>
  <c r="Q24" i="13"/>
  <c r="R16" i="13"/>
  <c r="AA19" i="13"/>
  <c r="G26" i="13"/>
  <c r="Z29" i="13"/>
  <c r="AA29" i="13"/>
  <c r="AA13" i="12"/>
  <c r="Z9" i="12"/>
  <c r="G13" i="12"/>
  <c r="Q22" i="12"/>
  <c r="Q26" i="12"/>
  <c r="G34" i="12"/>
  <c r="Z33" i="12"/>
  <c r="Q35" i="12"/>
  <c r="R15" i="12"/>
  <c r="Q21" i="12"/>
  <c r="R18" i="11"/>
  <c r="Q18" i="11"/>
  <c r="R24" i="11"/>
  <c r="Q24" i="11"/>
  <c r="AA30" i="11"/>
  <c r="Z30" i="11"/>
  <c r="AA25" i="11"/>
  <c r="R21" i="11"/>
  <c r="Q37" i="11"/>
  <c r="AA13" i="11"/>
  <c r="Z13" i="11"/>
  <c r="Z31" i="11"/>
  <c r="AA31" i="11"/>
  <c r="R10" i="11"/>
  <c r="R19" i="11"/>
  <c r="R34" i="11"/>
  <c r="Q34" i="11"/>
  <c r="Q36" i="11"/>
  <c r="R36" i="11"/>
  <c r="G24" i="10"/>
  <c r="AA20" i="10"/>
  <c r="Q20" i="10"/>
  <c r="G29" i="10"/>
  <c r="G33" i="10"/>
  <c r="AA23" i="10"/>
  <c r="Z14" i="9"/>
  <c r="AA19" i="9"/>
  <c r="AA25" i="9"/>
  <c r="AA34" i="9"/>
  <c r="G30" i="9"/>
  <c r="G34" i="9"/>
  <c r="G16" i="9"/>
  <c r="G24" i="9"/>
  <c r="G14" i="9"/>
  <c r="G18" i="9"/>
  <c r="G28" i="9"/>
  <c r="AA27" i="9"/>
  <c r="Z24" i="9"/>
  <c r="AA24" i="9"/>
  <c r="R35" i="9"/>
  <c r="Q35" i="9"/>
  <c r="R11" i="9"/>
  <c r="G13" i="9"/>
  <c r="AA17" i="9"/>
  <c r="Z17" i="9"/>
  <c r="G17" i="9"/>
  <c r="G21" i="9"/>
  <c r="Q24" i="9"/>
  <c r="R24" i="9"/>
  <c r="G37" i="9"/>
  <c r="Z32" i="9"/>
  <c r="AA12" i="9"/>
  <c r="Z12" i="9"/>
  <c r="G13" i="8"/>
  <c r="Q26" i="8"/>
  <c r="R26" i="8"/>
  <c r="Z24" i="8"/>
  <c r="AA37" i="8"/>
  <c r="R33" i="8"/>
  <c r="Z14" i="8"/>
  <c r="R22" i="8"/>
  <c r="Q20" i="8"/>
  <c r="R20" i="8"/>
  <c r="G14" i="8"/>
  <c r="Q24" i="8"/>
  <c r="R24" i="8"/>
  <c r="G28" i="8"/>
  <c r="Q36" i="8"/>
  <c r="R36" i="8"/>
  <c r="R11" i="8"/>
  <c r="Q11" i="8"/>
  <c r="AA20" i="8"/>
  <c r="Z20" i="8"/>
  <c r="Q32" i="20" l="1"/>
  <c r="Q19" i="9"/>
  <c r="AA15" i="10"/>
  <c r="AA31" i="10"/>
  <c r="R21" i="10"/>
  <c r="Z11" i="10"/>
  <c r="Z18" i="9"/>
  <c r="Q25" i="9"/>
  <c r="Q31" i="9"/>
  <c r="R23" i="9"/>
  <c r="Q10" i="9"/>
  <c r="Z29" i="8"/>
  <c r="AA33" i="8"/>
  <c r="Z31" i="9"/>
  <c r="R20" i="11"/>
  <c r="AA16" i="12"/>
  <c r="AA19" i="16"/>
  <c r="Q22" i="9"/>
  <c r="AA18" i="13"/>
  <c r="R13" i="9"/>
  <c r="AA20" i="12"/>
  <c r="AA15" i="13"/>
  <c r="AA22" i="16"/>
  <c r="Z36" i="14"/>
  <c r="Z18" i="16"/>
  <c r="Z15" i="14"/>
  <c r="Q25" i="18"/>
  <c r="Z25" i="20"/>
  <c r="R37" i="8"/>
  <c r="R28" i="8"/>
  <c r="R25" i="8"/>
  <c r="Z17" i="8"/>
  <c r="Q30" i="8"/>
  <c r="Z12" i="8"/>
  <c r="Z16" i="8"/>
  <c r="Q31" i="8"/>
  <c r="Z34" i="8"/>
  <c r="AA26" i="8"/>
  <c r="AA11" i="8"/>
  <c r="Q35" i="8"/>
  <c r="R37" i="10"/>
  <c r="Z24" i="10"/>
  <c r="Q15" i="10"/>
  <c r="AA16" i="10"/>
  <c r="AA33" i="11"/>
  <c r="R33" i="11"/>
  <c r="Z13" i="10"/>
  <c r="Q14" i="10"/>
  <c r="Z14" i="10"/>
  <c r="R11" i="10"/>
  <c r="R19" i="10"/>
  <c r="Z21" i="10"/>
  <c r="Q36" i="9"/>
  <c r="Q21" i="9"/>
  <c r="Z32" i="7"/>
  <c r="Z18" i="7"/>
  <c r="Z16" i="7"/>
  <c r="Q26" i="7"/>
  <c r="Z22" i="7"/>
  <c r="AA23" i="8"/>
  <c r="Q29" i="8"/>
  <c r="Z26" i="9"/>
  <c r="R32" i="9"/>
  <c r="Q35" i="10"/>
  <c r="Q22" i="11"/>
  <c r="Z14" i="12"/>
  <c r="AA27" i="12"/>
  <c r="AA27" i="16"/>
  <c r="AA12" i="16"/>
  <c r="AA31" i="18"/>
  <c r="AA26" i="19"/>
  <c r="R17" i="19"/>
  <c r="Q25" i="20"/>
  <c r="R19" i="20"/>
  <c r="AA34" i="7"/>
  <c r="Z13" i="9"/>
  <c r="Z10" i="10"/>
  <c r="Z33" i="10"/>
  <c r="Z32" i="10"/>
  <c r="AA17" i="11"/>
  <c r="Z19" i="12"/>
  <c r="Z24" i="13"/>
  <c r="Z11" i="13"/>
  <c r="Z28" i="14"/>
  <c r="AA31" i="14"/>
  <c r="AA15" i="18"/>
  <c r="AA23" i="18"/>
  <c r="Q9" i="19"/>
  <c r="Z25" i="19"/>
  <c r="Q15" i="20"/>
  <c r="Q36" i="7"/>
  <c r="Q34" i="8"/>
  <c r="R37" i="9"/>
  <c r="AA11" i="9"/>
  <c r="R16" i="9"/>
  <c r="AA32" i="8"/>
  <c r="R32" i="8"/>
  <c r="AA16" i="9"/>
  <c r="Q34" i="10"/>
  <c r="Z27" i="11"/>
  <c r="R28" i="12"/>
  <c r="Q23" i="12"/>
  <c r="AA23" i="12"/>
  <c r="R27" i="16"/>
  <c r="R34" i="18"/>
  <c r="Z10" i="18"/>
  <c r="Z8" i="18"/>
  <c r="Z14" i="19"/>
  <c r="Q22" i="7"/>
  <c r="AA14" i="7"/>
  <c r="Z9" i="19"/>
  <c r="R23" i="8"/>
  <c r="Z10" i="13"/>
  <c r="Z18" i="20"/>
  <c r="Z25" i="8"/>
  <c r="Z32" i="19"/>
  <c r="AA32" i="19"/>
  <c r="Z30" i="19"/>
  <c r="AA30" i="19"/>
  <c r="R29" i="20"/>
  <c r="Q29" i="20"/>
  <c r="Q11" i="14"/>
  <c r="R11" i="14"/>
  <c r="AA26" i="14"/>
  <c r="Z26" i="14"/>
  <c r="Q18" i="14"/>
  <c r="R18" i="14"/>
  <c r="Q15" i="11"/>
  <c r="R15" i="11"/>
  <c r="AA10" i="7"/>
  <c r="Z10" i="7"/>
  <c r="Z15" i="7"/>
  <c r="AA15" i="7"/>
  <c r="Q26" i="11"/>
  <c r="R26" i="11"/>
  <c r="Z15" i="8"/>
  <c r="AA15" i="8"/>
  <c r="R8" i="19"/>
  <c r="Q8" i="19"/>
  <c r="AA19" i="18"/>
  <c r="Z19" i="18"/>
  <c r="AA8" i="20"/>
  <c r="Z8" i="20"/>
  <c r="Q30" i="20"/>
  <c r="R30" i="20"/>
  <c r="AA36" i="9"/>
  <c r="Z29" i="9"/>
  <c r="R28" i="9"/>
  <c r="Q30" i="9"/>
  <c r="Q34" i="9"/>
  <c r="R12" i="9"/>
  <c r="AA34" i="10"/>
  <c r="R25" i="10"/>
  <c r="Q24" i="10"/>
  <c r="Q32" i="11"/>
  <c r="Z18" i="11"/>
  <c r="Q32" i="12"/>
  <c r="AA17" i="13"/>
  <c r="Q13" i="14"/>
  <c r="R32" i="14"/>
  <c r="Z27" i="14"/>
  <c r="Z31" i="16"/>
  <c r="AA26" i="16"/>
  <c r="AA29" i="16"/>
  <c r="Q19" i="18"/>
  <c r="AA28" i="18"/>
  <c r="Q27" i="18"/>
  <c r="AA17" i="19"/>
  <c r="Z26" i="20"/>
  <c r="R23" i="7"/>
  <c r="Q33" i="7"/>
  <c r="R27" i="10"/>
  <c r="Q27" i="10"/>
  <c r="R33" i="19"/>
  <c r="Q33" i="19"/>
  <c r="AA32" i="12"/>
  <c r="Z32" i="12"/>
  <c r="Z23" i="9"/>
  <c r="AA23" i="9"/>
  <c r="Q21" i="7"/>
  <c r="R21" i="7"/>
  <c r="Z33" i="9"/>
  <c r="Z20" i="9"/>
  <c r="AA22" i="9"/>
  <c r="R28" i="10"/>
  <c r="R26" i="10"/>
  <c r="Z22" i="10"/>
  <c r="AA26" i="10"/>
  <c r="Z25" i="10"/>
  <c r="R16" i="10"/>
  <c r="AA36" i="10"/>
  <c r="AA19" i="11"/>
  <c r="Z29" i="12"/>
  <c r="Z24" i="12"/>
  <c r="Q34" i="12"/>
  <c r="R22" i="13"/>
  <c r="AA12" i="14"/>
  <c r="AA10" i="14"/>
  <c r="R33" i="14"/>
  <c r="R23" i="16"/>
  <c r="Q37" i="16"/>
  <c r="Z22" i="18"/>
  <c r="R9" i="18"/>
  <c r="AA12" i="18"/>
  <c r="AA27" i="19"/>
  <c r="Q20" i="19"/>
  <c r="Q34" i="19"/>
  <c r="Q21" i="19"/>
  <c r="Z31" i="20"/>
  <c r="AA34" i="20"/>
  <c r="AA30" i="9"/>
  <c r="Q17" i="9"/>
  <c r="Q23" i="10"/>
  <c r="R32" i="10"/>
  <c r="AA26" i="11"/>
  <c r="Q8" i="12"/>
  <c r="Q18" i="12"/>
  <c r="Z20" i="14"/>
  <c r="AA13" i="14"/>
  <c r="R36" i="16"/>
  <c r="Q22" i="16"/>
  <c r="Z13" i="16"/>
  <c r="Z15" i="16"/>
  <c r="Z32" i="16"/>
  <c r="R14" i="18"/>
  <c r="AA34" i="18"/>
  <c r="Q35" i="19"/>
  <c r="R30" i="19"/>
  <c r="Z30" i="20"/>
  <c r="Z31" i="7"/>
  <c r="Z20" i="11"/>
  <c r="AA20" i="13"/>
  <c r="R15" i="19"/>
  <c r="Q33" i="9"/>
  <c r="Q14" i="9"/>
  <c r="R36" i="10"/>
  <c r="Q30" i="10"/>
  <c r="R33" i="20"/>
  <c r="AA16" i="20"/>
  <c r="Z37" i="9"/>
  <c r="Z19" i="10"/>
  <c r="Z12" i="11"/>
  <c r="Q29" i="12"/>
  <c r="Q28" i="13"/>
  <c r="Z27" i="13"/>
  <c r="Q13" i="18"/>
  <c r="Q12" i="19"/>
  <c r="R26" i="19"/>
  <c r="AA14" i="20"/>
  <c r="Z32" i="20"/>
  <c r="AA21" i="8"/>
  <c r="Q26" i="9"/>
  <c r="AA22" i="12"/>
  <c r="Z17" i="12"/>
  <c r="Q14" i="16"/>
  <c r="Z22" i="19"/>
  <c r="Z19" i="19"/>
  <c r="R11" i="20"/>
  <c r="R25" i="19"/>
  <c r="Q25" i="19"/>
  <c r="R16" i="19"/>
  <c r="Q16" i="19"/>
  <c r="Z13" i="20"/>
  <c r="AA13" i="20"/>
  <c r="R21" i="18"/>
  <c r="Q21" i="18"/>
  <c r="AA17" i="18"/>
  <c r="Z17" i="18"/>
  <c r="AA35" i="14"/>
  <c r="Z35" i="14"/>
  <c r="AA22" i="11"/>
  <c r="Z22" i="11"/>
  <c r="Z24" i="18"/>
  <c r="AA24" i="18"/>
  <c r="Q12" i="14"/>
  <c r="R12" i="14"/>
  <c r="Z34" i="11"/>
  <c r="AA34" i="11"/>
  <c r="Z28" i="11"/>
  <c r="AA28" i="11"/>
  <c r="Z28" i="16"/>
  <c r="AA28" i="16"/>
  <c r="Q23" i="11"/>
  <c r="R23" i="11"/>
  <c r="Z24" i="14"/>
  <c r="AA24" i="14"/>
  <c r="Q15" i="14"/>
  <c r="R15" i="14"/>
  <c r="R30" i="14"/>
  <c r="Q30" i="14"/>
  <c r="Q23" i="14"/>
  <c r="R23" i="14"/>
  <c r="AA10" i="11"/>
  <c r="Z10" i="11"/>
  <c r="Z14" i="11"/>
  <c r="AA14" i="11"/>
  <c r="R33" i="10"/>
  <c r="Q33" i="10"/>
  <c r="R12" i="10"/>
  <c r="Q12" i="10"/>
  <c r="AA15" i="19"/>
  <c r="Z15" i="19"/>
  <c r="AA10" i="19"/>
  <c r="Z10" i="19"/>
  <c r="R19" i="12"/>
  <c r="Q19" i="12"/>
  <c r="R30" i="12"/>
  <c r="Q30" i="12"/>
  <c r="AA12" i="12"/>
  <c r="Z12" i="12"/>
  <c r="AA15" i="20"/>
  <c r="Z15" i="20"/>
  <c r="R10" i="10"/>
  <c r="Q10" i="10"/>
  <c r="AA21" i="9"/>
  <c r="Z21" i="9"/>
  <c r="AA14" i="13"/>
  <c r="Z14" i="13"/>
  <c r="Q26" i="13"/>
  <c r="R26" i="13"/>
  <c r="Z12" i="10"/>
  <c r="Z30" i="10"/>
  <c r="R29" i="10"/>
  <c r="Q31" i="11"/>
  <c r="Z11" i="12"/>
  <c r="Z31" i="12"/>
  <c r="Q25" i="12"/>
  <c r="R17" i="12"/>
  <c r="Q11" i="13"/>
  <c r="Q36" i="14"/>
  <c r="R37" i="14"/>
  <c r="Q24" i="16"/>
  <c r="Q18" i="16"/>
  <c r="AA11" i="16"/>
  <c r="AA14" i="16"/>
  <c r="Q32" i="19"/>
  <c r="Z10" i="20"/>
  <c r="R37" i="7"/>
  <c r="AA30" i="7"/>
  <c r="Z22" i="13"/>
  <c r="AA22" i="13"/>
  <c r="Q27" i="19"/>
  <c r="R27" i="19"/>
  <c r="Q14" i="12"/>
  <c r="R14" i="12"/>
  <c r="AA37" i="14"/>
  <c r="Z37" i="14"/>
  <c r="R20" i="14"/>
  <c r="Q20" i="14"/>
  <c r="Z23" i="7"/>
  <c r="AA23" i="7"/>
  <c r="AA20" i="16"/>
  <c r="Z20" i="16"/>
  <c r="Q11" i="16"/>
  <c r="R11" i="16"/>
  <c r="AA23" i="11"/>
  <c r="Z23" i="11"/>
  <c r="AA11" i="14"/>
  <c r="Z11" i="14"/>
  <c r="AA32" i="11"/>
  <c r="Z32" i="11"/>
  <c r="Z18" i="10"/>
  <c r="AA18" i="10"/>
  <c r="Q13" i="10"/>
  <c r="R13" i="10"/>
  <c r="Z35" i="10"/>
  <c r="AA35" i="10"/>
  <c r="AA29" i="11"/>
  <c r="Z29" i="11"/>
  <c r="Q20" i="20"/>
  <c r="R20" i="20"/>
  <c r="AA8" i="12"/>
  <c r="Z8" i="12"/>
  <c r="R34" i="20"/>
  <c r="Q34" i="20"/>
  <c r="R27" i="9"/>
  <c r="Q27" i="9"/>
  <c r="Z37" i="7"/>
  <c r="AA37" i="7"/>
  <c r="Z35" i="9"/>
  <c r="AA35" i="9"/>
  <c r="Z15" i="9"/>
  <c r="AA15" i="9"/>
  <c r="AA31" i="13"/>
  <c r="Z31" i="13"/>
  <c r="Q31" i="7"/>
  <c r="R31" i="7"/>
  <c r="R15" i="7"/>
  <c r="Q15" i="7"/>
  <c r="R14" i="8"/>
  <c r="Q18" i="9"/>
  <c r="Q20" i="9"/>
  <c r="AA17" i="10"/>
  <c r="AA35" i="11"/>
  <c r="AA11" i="11"/>
  <c r="Q24" i="12"/>
  <c r="R22" i="14"/>
  <c r="Q21" i="14"/>
  <c r="Z30" i="18"/>
  <c r="Q33" i="18"/>
  <c r="Z17" i="20"/>
  <c r="R17" i="16"/>
  <c r="R29" i="7"/>
  <c r="R34" i="7"/>
  <c r="Q30" i="7"/>
  <c r="R27" i="13"/>
  <c r="Q27" i="13"/>
  <c r="Q29" i="9"/>
  <c r="Z28" i="9"/>
  <c r="Q15" i="9"/>
  <c r="R18" i="10"/>
  <c r="AA28" i="12"/>
  <c r="AA34" i="12"/>
  <c r="Q20" i="12"/>
  <c r="AA9" i="13"/>
  <c r="AA30" i="13"/>
  <c r="Z28" i="13"/>
  <c r="Z22" i="14"/>
  <c r="R14" i="14"/>
  <c r="R26" i="16"/>
  <c r="R21" i="16"/>
  <c r="AA35" i="18"/>
  <c r="R29" i="18"/>
  <c r="Q29" i="19"/>
  <c r="AA31" i="19"/>
  <c r="R24" i="20"/>
  <c r="Z8" i="13"/>
  <c r="R25" i="7"/>
  <c r="Z17" i="7"/>
  <c r="AA17" i="7"/>
  <c r="Q28" i="7"/>
  <c r="R28" i="7"/>
  <c r="Q18" i="8"/>
  <c r="Q31" i="12"/>
  <c r="Z18" i="12"/>
  <c r="R16" i="14"/>
  <c r="R32" i="16"/>
  <c r="AA34" i="16"/>
  <c r="Q29" i="16"/>
  <c r="R18" i="18"/>
  <c r="Q23" i="19"/>
  <c r="Z11" i="7"/>
  <c r="R16" i="7"/>
  <c r="Q16" i="7"/>
  <c r="AA10" i="9"/>
  <c r="Z10" i="9"/>
  <c r="AA27" i="8"/>
  <c r="AA35" i="8"/>
  <c r="Z29" i="10"/>
  <c r="AA27" i="10"/>
  <c r="Q31" i="10"/>
  <c r="Z37" i="11"/>
  <c r="Q16" i="11"/>
  <c r="R29" i="11"/>
  <c r="Z21" i="12"/>
  <c r="Q13" i="12"/>
  <c r="AA33" i="13"/>
  <c r="Q20" i="13"/>
  <c r="R18" i="13"/>
  <c r="Z34" i="14"/>
  <c r="Z30" i="14"/>
  <c r="AA18" i="14"/>
  <c r="Q25" i="16"/>
  <c r="R15" i="16"/>
  <c r="Z23" i="19"/>
  <c r="Z33" i="19"/>
  <c r="Q16" i="20"/>
  <c r="R17" i="20"/>
  <c r="R35" i="20"/>
  <c r="Z21" i="20"/>
  <c r="Q13" i="7"/>
  <c r="R10" i="8"/>
  <c r="Z18" i="8"/>
  <c r="AA31" i="8"/>
  <c r="AA28" i="10"/>
  <c r="Q17" i="10"/>
  <c r="Q22" i="10"/>
  <c r="Z37" i="10"/>
  <c r="Q28" i="11"/>
  <c r="Z36" i="11"/>
  <c r="AA21" i="11"/>
  <c r="Z16" i="11"/>
  <c r="AA26" i="12"/>
  <c r="Q16" i="12"/>
  <c r="Z15" i="12"/>
  <c r="Q32" i="13"/>
  <c r="Z12" i="13"/>
  <c r="Z32" i="13"/>
  <c r="Z14" i="14"/>
  <c r="Z16" i="14"/>
  <c r="Z33" i="14"/>
  <c r="Q31" i="14"/>
  <c r="R29" i="14"/>
  <c r="Q17" i="14"/>
  <c r="R35" i="16"/>
  <c r="Q33" i="16"/>
  <c r="AA33" i="16"/>
  <c r="R19" i="16"/>
  <c r="Z37" i="16"/>
  <c r="Q12" i="16"/>
  <c r="AA10" i="16"/>
  <c r="R10" i="16"/>
  <c r="Q13" i="16"/>
  <c r="Q20" i="18"/>
  <c r="Q32" i="18"/>
  <c r="Z18" i="18"/>
  <c r="Z14" i="18"/>
  <c r="Q10" i="18"/>
  <c r="Z16" i="18"/>
  <c r="R11" i="18"/>
  <c r="Z24" i="19"/>
  <c r="AA29" i="19"/>
  <c r="AA20" i="19"/>
  <c r="AA8" i="19"/>
  <c r="Q22" i="20"/>
  <c r="Z20" i="20"/>
  <c r="R17" i="7"/>
  <c r="R9" i="12"/>
  <c r="R27" i="8"/>
  <c r="Q12" i="11"/>
  <c r="Q27" i="11"/>
  <c r="AA15" i="11"/>
  <c r="Q30" i="11"/>
  <c r="AA30" i="12"/>
  <c r="Q25" i="13"/>
  <c r="R28" i="14"/>
  <c r="Z17" i="14"/>
  <c r="R30" i="16"/>
  <c r="AA23" i="16"/>
  <c r="AA25" i="16"/>
  <c r="R23" i="18"/>
  <c r="Q28" i="18"/>
  <c r="Q17" i="18"/>
  <c r="AA34" i="19"/>
  <c r="R24" i="19"/>
  <c r="Q10" i="19"/>
  <c r="Z13" i="19"/>
  <c r="AA11" i="19"/>
  <c r="R10" i="20"/>
  <c r="AA36" i="7"/>
  <c r="Z28" i="7"/>
  <c r="AA28" i="7"/>
  <c r="R27" i="7"/>
  <c r="Q27" i="7"/>
  <c r="Z33" i="7"/>
  <c r="AA33" i="7"/>
  <c r="Q32" i="7"/>
  <c r="R32" i="7"/>
  <c r="R10" i="7"/>
  <c r="Q10" i="7"/>
  <c r="AA24" i="7"/>
  <c r="Z24" i="7"/>
  <c r="Z36" i="8"/>
  <c r="Q11" i="11"/>
  <c r="R25" i="11"/>
  <c r="Q17" i="11"/>
  <c r="Q14" i="11"/>
  <c r="R30" i="13"/>
  <c r="R10" i="13"/>
  <c r="AA34" i="13"/>
  <c r="Q24" i="14"/>
  <c r="Q35" i="14"/>
  <c r="Q34" i="16"/>
  <c r="Z9" i="18"/>
  <c r="R16" i="18"/>
  <c r="Z28" i="19"/>
  <c r="Q12" i="20"/>
  <c r="AA21" i="7"/>
  <c r="Z21" i="7"/>
  <c r="R20" i="7"/>
  <c r="Q20" i="7"/>
  <c r="R35" i="7"/>
  <c r="Q35" i="7"/>
  <c r="AA29" i="7"/>
  <c r="Z29" i="7"/>
  <c r="R13" i="11"/>
  <c r="Q13" i="11"/>
  <c r="Q15" i="8"/>
  <c r="Q35" i="11"/>
  <c r="AA24" i="11"/>
  <c r="Q12" i="12"/>
  <c r="Q10" i="12"/>
  <c r="Q27" i="12"/>
  <c r="AA35" i="12"/>
  <c r="AA26" i="13"/>
  <c r="R23" i="13"/>
  <c r="AA21" i="14"/>
  <c r="AA25" i="14"/>
  <c r="Z19" i="14"/>
  <c r="R27" i="14"/>
  <c r="Q19" i="14"/>
  <c r="R31" i="16"/>
  <c r="AA35" i="16"/>
  <c r="AA26" i="18"/>
  <c r="AA29" i="18"/>
  <c r="R24" i="18"/>
  <c r="R12" i="18"/>
  <c r="Z32" i="18"/>
  <c r="Q22" i="18"/>
  <c r="Z21" i="18"/>
  <c r="Q19" i="19"/>
  <c r="Q31" i="19"/>
  <c r="Z35" i="19"/>
  <c r="Q18" i="19"/>
  <c r="Z35" i="20"/>
  <c r="Z28" i="20"/>
  <c r="Q18" i="7"/>
  <c r="Z19" i="7"/>
  <c r="Z26" i="7"/>
  <c r="Q14" i="7"/>
  <c r="Q12" i="7"/>
  <c r="R12" i="7"/>
  <c r="Z20" i="7"/>
  <c r="AA20" i="7"/>
  <c r="R19" i="7"/>
  <c r="Q19" i="7"/>
  <c r="Z13" i="7"/>
  <c r="AA13" i="7"/>
  <c r="AA19" i="8"/>
  <c r="Q12" i="8"/>
  <c r="Q15" i="13"/>
  <c r="Q14" i="19"/>
  <c r="AA21" i="19"/>
  <c r="AA35" i="7"/>
  <c r="AA27" i="7"/>
  <c r="AA12" i="7"/>
  <c r="Z12" i="7"/>
  <c r="R11" i="7"/>
  <c r="Q11" i="7"/>
  <c r="Q24" i="7"/>
  <c r="R24" i="7"/>
  <c r="Q22" i="19"/>
  <c r="AA12" i="19"/>
  <c r="AA16" i="19"/>
  <c r="R30" i="18"/>
  <c r="R29" i="13"/>
  <c r="R33" i="12"/>
  <c r="Z22" i="8"/>
  <c r="Q21" i="8"/>
  <c r="G8" i="22"/>
  <c r="G10" i="22"/>
  <c r="Q21" i="13"/>
  <c r="Z13" i="13"/>
  <c r="Z13" i="8"/>
  <c r="AA13" i="8"/>
  <c r="Q19" i="8"/>
  <c r="Z25" i="12"/>
  <c r="AA25" i="12"/>
  <c r="Q33" i="12"/>
  <c r="Z10" i="12"/>
  <c r="AA10" i="12"/>
  <c r="R14" i="20"/>
  <c r="Q14" i="20"/>
  <c r="Q28" i="20"/>
  <c r="Q23" i="20"/>
  <c r="R23" i="20"/>
  <c r="R21" i="20"/>
  <c r="Q21" i="20"/>
  <c r="Q26" i="20"/>
  <c r="R26" i="20"/>
  <c r="Z29" i="20"/>
  <c r="AA29" i="20"/>
  <c r="Z11" i="20"/>
  <c r="AA11" i="20"/>
  <c r="Z35" i="13"/>
  <c r="AA35" i="13"/>
  <c r="AA23" i="13"/>
  <c r="Z23" i="13"/>
  <c r="AA22" i="8"/>
  <c r="AA30" i="8"/>
  <c r="R17" i="8"/>
  <c r="Q17" i="13"/>
  <c r="R17" i="13"/>
  <c r="Q31" i="13"/>
  <c r="R33" i="13"/>
  <c r="R9" i="20"/>
  <c r="AA12" i="20"/>
  <c r="Z33" i="20"/>
  <c r="AA24" i="20"/>
  <c r="AA19" i="20"/>
  <c r="Z27" i="20"/>
  <c r="R18" i="20"/>
  <c r="AA22" i="20"/>
  <c r="Z9" i="20"/>
  <c r="AA9" i="20"/>
  <c r="Q8" i="13"/>
  <c r="R8" i="13"/>
  <c r="Z16" i="13"/>
  <c r="AA16" i="13"/>
  <c r="AA10" i="8"/>
  <c r="Z10" i="8"/>
  <c r="AA28" i="8"/>
  <c r="Q13" i="8"/>
  <c r="Q19" i="13"/>
  <c r="Q35" i="13"/>
  <c r="AA25" i="13"/>
  <c r="R27" i="20"/>
  <c r="R9" i="13"/>
  <c r="Q11" i="12"/>
  <c r="Q12" i="13"/>
  <c r="R12" i="13"/>
  <c r="R16" i="8"/>
  <c r="Q16" i="8"/>
  <c r="O3" i="5" l="1"/>
  <c r="P14" i="5" s="1"/>
  <c r="Q14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F8" i="5"/>
  <c r="L1" i="5" l="1"/>
  <c r="D11" i="5"/>
  <c r="F11" i="5"/>
  <c r="D13" i="5"/>
  <c r="F13" i="5"/>
  <c r="P13" i="5"/>
  <c r="Y37" i="5"/>
  <c r="P37" i="5"/>
  <c r="F37" i="5"/>
  <c r="D37" i="5"/>
  <c r="Y35" i="5"/>
  <c r="P35" i="5"/>
  <c r="F35" i="5"/>
  <c r="D35" i="5"/>
  <c r="Y33" i="5"/>
  <c r="P33" i="5"/>
  <c r="F33" i="5"/>
  <c r="D33" i="5"/>
  <c r="Y31" i="5"/>
  <c r="P31" i="5"/>
  <c r="F31" i="5"/>
  <c r="D31" i="5"/>
  <c r="Y29" i="5"/>
  <c r="P29" i="5"/>
  <c r="F29" i="5"/>
  <c r="D29" i="5"/>
  <c r="P36" i="5"/>
  <c r="D36" i="5"/>
  <c r="Y34" i="5"/>
  <c r="F34" i="5"/>
  <c r="P32" i="5"/>
  <c r="Y36" i="5"/>
  <c r="F36" i="5"/>
  <c r="P34" i="5"/>
  <c r="D34" i="5"/>
  <c r="Y32" i="5"/>
  <c r="F32" i="5"/>
  <c r="P30" i="5"/>
  <c r="D30" i="5"/>
  <c r="Y28" i="5"/>
  <c r="P28" i="5"/>
  <c r="F28" i="5"/>
  <c r="D28" i="5"/>
  <c r="Y26" i="5"/>
  <c r="P26" i="5"/>
  <c r="F26" i="5"/>
  <c r="D26" i="5"/>
  <c r="Y24" i="5"/>
  <c r="P24" i="5"/>
  <c r="F24" i="5"/>
  <c r="D24" i="5"/>
  <c r="Y22" i="5"/>
  <c r="P22" i="5"/>
  <c r="F22" i="5"/>
  <c r="D22" i="5"/>
  <c r="Y20" i="5"/>
  <c r="P20" i="5"/>
  <c r="F20" i="5"/>
  <c r="D20" i="5"/>
  <c r="Y18" i="5"/>
  <c r="P18" i="5"/>
  <c r="F18" i="5"/>
  <c r="D18" i="5"/>
  <c r="Y16" i="5"/>
  <c r="P16" i="5"/>
  <c r="F16" i="5"/>
  <c r="D16" i="5"/>
  <c r="D32" i="5"/>
  <c r="Y30" i="5"/>
  <c r="Y27" i="5"/>
  <c r="F27" i="5"/>
  <c r="P25" i="5"/>
  <c r="D25" i="5"/>
  <c r="Y23" i="5"/>
  <c r="F23" i="5"/>
  <c r="P21" i="5"/>
  <c r="D21" i="5"/>
  <c r="Y19" i="5"/>
  <c r="F19" i="5"/>
  <c r="P17" i="5"/>
  <c r="D17" i="5"/>
  <c r="Y15" i="5"/>
  <c r="P15" i="5"/>
  <c r="F15" i="5"/>
  <c r="D15" i="5"/>
  <c r="F30" i="5"/>
  <c r="P27" i="5"/>
  <c r="D27" i="5"/>
  <c r="Y25" i="5"/>
  <c r="F25" i="5"/>
  <c r="P23" i="5"/>
  <c r="D23" i="5"/>
  <c r="Y21" i="5"/>
  <c r="F21" i="5"/>
  <c r="P19" i="5"/>
  <c r="D19" i="5"/>
  <c r="Y17" i="5"/>
  <c r="F17" i="5"/>
  <c r="P11" i="5"/>
  <c r="Y11" i="5"/>
  <c r="Y13" i="5"/>
  <c r="D10" i="5"/>
  <c r="F10" i="5"/>
  <c r="P10" i="5"/>
  <c r="Y10" i="5"/>
  <c r="D12" i="5"/>
  <c r="F12" i="5"/>
  <c r="P12" i="5"/>
  <c r="Y12" i="5"/>
  <c r="D14" i="5"/>
  <c r="F14" i="5"/>
  <c r="Y14" i="5"/>
  <c r="O3" i="2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F8" i="4"/>
  <c r="Z10" i="5" l="1"/>
  <c r="Z17" i="5"/>
  <c r="Z21" i="5"/>
  <c r="Q27" i="5"/>
  <c r="Q16" i="5"/>
  <c r="Q18" i="5"/>
  <c r="Q20" i="5"/>
  <c r="Q22" i="5"/>
  <c r="Q24" i="5"/>
  <c r="Q26" i="5"/>
  <c r="Q28" i="5"/>
  <c r="Q32" i="5"/>
  <c r="Z34" i="5"/>
  <c r="Q36" i="5"/>
  <c r="Z29" i="5"/>
  <c r="Z31" i="5"/>
  <c r="Z33" i="5"/>
  <c r="Z35" i="5"/>
  <c r="Z37" i="5"/>
  <c r="Z12" i="5"/>
  <c r="Z13" i="5"/>
  <c r="Q11" i="5"/>
  <c r="Q19" i="5"/>
  <c r="Q23" i="5"/>
  <c r="Z25" i="5"/>
  <c r="Q15" i="5"/>
  <c r="Z30" i="5"/>
  <c r="Z14" i="5"/>
  <c r="Q12" i="5"/>
  <c r="Q10" i="5"/>
  <c r="Z11" i="5"/>
  <c r="Z15" i="5"/>
  <c r="Q17" i="5"/>
  <c r="Z19" i="5"/>
  <c r="Q21" i="5"/>
  <c r="Z23" i="5"/>
  <c r="Q25" i="5"/>
  <c r="Z27" i="5"/>
  <c r="Z16" i="5"/>
  <c r="Z18" i="5"/>
  <c r="Z20" i="5"/>
  <c r="Z22" i="5"/>
  <c r="Z24" i="5"/>
  <c r="Z26" i="5"/>
  <c r="Z28" i="5"/>
  <c r="Q30" i="5"/>
  <c r="Z32" i="5"/>
  <c r="Q34" i="5"/>
  <c r="Z36" i="5"/>
  <c r="Q29" i="5"/>
  <c r="Q31" i="5"/>
  <c r="Q33" i="5"/>
  <c r="Q35" i="5"/>
  <c r="Q37" i="5"/>
  <c r="Q13" i="5"/>
  <c r="G14" i="5"/>
  <c r="G10" i="5"/>
  <c r="E15" i="5"/>
  <c r="E17" i="5"/>
  <c r="G19" i="5"/>
  <c r="E21" i="5"/>
  <c r="G23" i="5"/>
  <c r="E25" i="5"/>
  <c r="G27" i="5"/>
  <c r="E16" i="5"/>
  <c r="E18" i="5"/>
  <c r="E20" i="5"/>
  <c r="E22" i="5"/>
  <c r="E24" i="5"/>
  <c r="E26" i="5"/>
  <c r="E28" i="5"/>
  <c r="E30" i="5"/>
  <c r="G32" i="5"/>
  <c r="E34" i="5"/>
  <c r="G36" i="5"/>
  <c r="G29" i="5"/>
  <c r="G31" i="5"/>
  <c r="G33" i="5"/>
  <c r="G35" i="5"/>
  <c r="G37" i="5"/>
  <c r="G13" i="5"/>
  <c r="G11" i="5"/>
  <c r="G12" i="5"/>
  <c r="E14" i="5"/>
  <c r="E12" i="5"/>
  <c r="E10" i="5"/>
  <c r="G17" i="5"/>
  <c r="E19" i="5"/>
  <c r="G21" i="5"/>
  <c r="E23" i="5"/>
  <c r="G25" i="5"/>
  <c r="E27" i="5"/>
  <c r="G30" i="5"/>
  <c r="G15" i="5"/>
  <c r="E32" i="5"/>
  <c r="G16" i="5"/>
  <c r="G18" i="5"/>
  <c r="G20" i="5"/>
  <c r="G22" i="5"/>
  <c r="G24" i="5"/>
  <c r="G26" i="5"/>
  <c r="G28" i="5"/>
  <c r="G34" i="5"/>
  <c r="E36" i="5"/>
  <c r="E29" i="5"/>
  <c r="E31" i="5"/>
  <c r="E33" i="5"/>
  <c r="E35" i="5"/>
  <c r="E37" i="5"/>
  <c r="E13" i="5"/>
  <c r="E11" i="5"/>
  <c r="L1" i="4"/>
  <c r="Y37" i="4"/>
  <c r="P37" i="4"/>
  <c r="F37" i="4"/>
  <c r="D37" i="4"/>
  <c r="Y35" i="4"/>
  <c r="P35" i="4"/>
  <c r="F35" i="4"/>
  <c r="D35" i="4"/>
  <c r="Y33" i="4"/>
  <c r="P33" i="4"/>
  <c r="F33" i="4"/>
  <c r="D33" i="4"/>
  <c r="Y31" i="4"/>
  <c r="P31" i="4"/>
  <c r="F31" i="4"/>
  <c r="D31" i="4"/>
  <c r="Y29" i="4"/>
  <c r="P29" i="4"/>
  <c r="F29" i="4"/>
  <c r="D29" i="4"/>
  <c r="P36" i="4"/>
  <c r="D36" i="4"/>
  <c r="Y34" i="4"/>
  <c r="F34" i="4"/>
  <c r="P32" i="4"/>
  <c r="D32" i="4"/>
  <c r="Y30" i="4"/>
  <c r="F30" i="4"/>
  <c r="Y27" i="4"/>
  <c r="P27" i="4"/>
  <c r="F27" i="4"/>
  <c r="D27" i="4"/>
  <c r="Y25" i="4"/>
  <c r="P25" i="4"/>
  <c r="F25" i="4"/>
  <c r="D25" i="4"/>
  <c r="F36" i="4"/>
  <c r="D34" i="4"/>
  <c r="Y32" i="4"/>
  <c r="P30" i="4"/>
  <c r="Y28" i="4"/>
  <c r="F28" i="4"/>
  <c r="P26" i="4"/>
  <c r="D26" i="4"/>
  <c r="Y24" i="4"/>
  <c r="P24" i="4"/>
  <c r="F24" i="4"/>
  <c r="D24" i="4"/>
  <c r="Y22" i="4"/>
  <c r="P22" i="4"/>
  <c r="F22" i="4"/>
  <c r="D22" i="4"/>
  <c r="Y20" i="4"/>
  <c r="P20" i="4"/>
  <c r="F20" i="4"/>
  <c r="D20" i="4"/>
  <c r="Y18" i="4"/>
  <c r="P18" i="4"/>
  <c r="F18" i="4"/>
  <c r="D18" i="4"/>
  <c r="Y16" i="4"/>
  <c r="P16" i="4"/>
  <c r="F16" i="4"/>
  <c r="D16" i="4"/>
  <c r="Y14" i="4"/>
  <c r="P14" i="4"/>
  <c r="F14" i="4"/>
  <c r="D14" i="4"/>
  <c r="Y12" i="4"/>
  <c r="P12" i="4"/>
  <c r="F12" i="4"/>
  <c r="D12" i="4"/>
  <c r="D11" i="4"/>
  <c r="F11" i="4"/>
  <c r="Y11" i="4"/>
  <c r="D13" i="4"/>
  <c r="P13" i="4"/>
  <c r="F15" i="4"/>
  <c r="Y15" i="4"/>
  <c r="D17" i="4"/>
  <c r="P17" i="4"/>
  <c r="F19" i="4"/>
  <c r="Y19" i="4"/>
  <c r="D21" i="4"/>
  <c r="P21" i="4"/>
  <c r="F23" i="4"/>
  <c r="Y23" i="4"/>
  <c r="Y26" i="4"/>
  <c r="D28" i="4"/>
  <c r="F32" i="4"/>
  <c r="Y36" i="4"/>
  <c r="D10" i="4"/>
  <c r="F10" i="4"/>
  <c r="P10" i="4"/>
  <c r="R10" i="4" s="1"/>
  <c r="Y10" i="4"/>
  <c r="P11" i="4"/>
  <c r="F13" i="4"/>
  <c r="Y13" i="4"/>
  <c r="D15" i="4"/>
  <c r="P15" i="4"/>
  <c r="F17" i="4"/>
  <c r="Y17" i="4"/>
  <c r="D19" i="4"/>
  <c r="P19" i="4"/>
  <c r="F21" i="4"/>
  <c r="Y21" i="4"/>
  <c r="D23" i="4"/>
  <c r="P23" i="4"/>
  <c r="F26" i="4"/>
  <c r="P28" i="4"/>
  <c r="D30" i="4"/>
  <c r="P34" i="4"/>
  <c r="E12" i="3"/>
  <c r="C12" i="3"/>
  <c r="D12" i="3" s="1"/>
  <c r="E10" i="3"/>
  <c r="D28" i="2"/>
  <c r="E28" i="2" s="1"/>
  <c r="Y26" i="2"/>
  <c r="F26" i="2"/>
  <c r="G26" i="2" s="1"/>
  <c r="P24" i="2"/>
  <c r="Q24" i="2" s="1"/>
  <c r="D24" i="2"/>
  <c r="E24" i="2" s="1"/>
  <c r="Y22" i="2"/>
  <c r="F22" i="2"/>
  <c r="G22" i="2" s="1"/>
  <c r="P20" i="2"/>
  <c r="Q20" i="2" s="1"/>
  <c r="D20" i="2"/>
  <c r="E20" i="2" s="1"/>
  <c r="Y19" i="2"/>
  <c r="P19" i="2"/>
  <c r="F19" i="2"/>
  <c r="D19" i="2"/>
  <c r="Y17" i="2"/>
  <c r="P17" i="2"/>
  <c r="F17" i="2"/>
  <c r="G17" i="2" s="1"/>
  <c r="D17" i="2"/>
  <c r="E17" i="2" s="1"/>
  <c r="Y15" i="2"/>
  <c r="P15" i="2"/>
  <c r="F15" i="2"/>
  <c r="G15" i="2" s="1"/>
  <c r="D15" i="2"/>
  <c r="E15" i="2" s="1"/>
  <c r="Y13" i="2"/>
  <c r="P13" i="2"/>
  <c r="F13" i="2"/>
  <c r="G13" i="2" s="1"/>
  <c r="D13" i="2"/>
  <c r="E13" i="2" s="1"/>
  <c r="Y11" i="2"/>
  <c r="P11" i="2"/>
  <c r="F11" i="2"/>
  <c r="G11" i="2" s="1"/>
  <c r="D11" i="2"/>
  <c r="E11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Y9" i="2"/>
  <c r="P9" i="2"/>
  <c r="Q9" i="2" s="1"/>
  <c r="F9" i="2"/>
  <c r="G9" i="2" s="1"/>
  <c r="D9" i="2"/>
  <c r="E9" i="2" s="1"/>
  <c r="F7" i="2"/>
  <c r="U19" i="5"/>
  <c r="C6" i="1"/>
  <c r="C7" i="1" s="1"/>
  <c r="C8" i="1" s="1"/>
  <c r="C9" i="1" s="1"/>
  <c r="C10" i="1" s="1"/>
  <c r="I10" i="4" l="1"/>
  <c r="I14" i="4"/>
  <c r="L10" i="4"/>
  <c r="J11" i="4"/>
  <c r="N11" i="4"/>
  <c r="L12" i="4"/>
  <c r="J13" i="4"/>
  <c r="N13" i="4"/>
  <c r="L14" i="4"/>
  <c r="N15" i="4"/>
  <c r="O11" i="4"/>
  <c r="O13" i="4"/>
  <c r="K15" i="4"/>
  <c r="O15" i="4"/>
  <c r="N10" i="4"/>
  <c r="L11" i="4"/>
  <c r="N12" i="4"/>
  <c r="N14" i="4"/>
  <c r="I11" i="4"/>
  <c r="I12" i="4"/>
  <c r="I13" i="4"/>
  <c r="K10" i="4"/>
  <c r="O10" i="4"/>
  <c r="M11" i="4"/>
  <c r="K12" i="4"/>
  <c r="O12" i="4"/>
  <c r="M13" i="4"/>
  <c r="K14" i="4"/>
  <c r="O14" i="4"/>
  <c r="M15" i="4"/>
  <c r="J15" i="4"/>
  <c r="I15" i="4"/>
  <c r="M10" i="4"/>
  <c r="K11" i="4"/>
  <c r="M12" i="4"/>
  <c r="K13" i="4"/>
  <c r="M14" i="4"/>
  <c r="J10" i="4"/>
  <c r="J12" i="4"/>
  <c r="L13" i="4"/>
  <c r="J14" i="4"/>
  <c r="L15" i="4"/>
  <c r="F6" i="1"/>
  <c r="F7" i="1" s="1"/>
  <c r="F8" i="1" s="1"/>
  <c r="F9" i="1" s="1"/>
  <c r="F10" i="1" s="1"/>
  <c r="G13" i="1"/>
  <c r="AE8" i="22"/>
  <c r="AF13" i="22"/>
  <c r="AE19" i="22"/>
  <c r="AD22" i="22"/>
  <c r="AC20" i="22"/>
  <c r="U27" i="22"/>
  <c r="AC35" i="22"/>
  <c r="AC30" i="22"/>
  <c r="X8" i="22"/>
  <c r="S16" i="22"/>
  <c r="AD21" i="22"/>
  <c r="W32" i="22"/>
  <c r="W35" i="22"/>
  <c r="S10" i="22"/>
  <c r="AD10" i="22"/>
  <c r="S11" i="22"/>
  <c r="AG26" i="22"/>
  <c r="AG23" i="22"/>
  <c r="AD32" i="22"/>
  <c r="AE14" i="22"/>
  <c r="W24" i="22"/>
  <c r="AG29" i="22"/>
  <c r="W9" i="22"/>
  <c r="AD13" i="22"/>
  <c r="AB19" i="22"/>
  <c r="T18" i="22"/>
  <c r="U15" i="22"/>
  <c r="S27" i="22"/>
  <c r="V34" i="22"/>
  <c r="S8" i="22"/>
  <c r="V23" i="22"/>
  <c r="V25" i="22"/>
  <c r="W28" i="22"/>
  <c r="W31" i="22"/>
  <c r="AD11" i="22"/>
  <c r="X20" i="22"/>
  <c r="X17" i="22"/>
  <c r="X19" i="22"/>
  <c r="V26" i="22"/>
  <c r="AD28" i="22"/>
  <c r="AB17" i="22"/>
  <c r="AB27" i="22"/>
  <c r="AF33" i="22"/>
  <c r="AE12" i="22"/>
  <c r="AC15" i="22"/>
  <c r="S18" i="22"/>
  <c r="S15" i="22"/>
  <c r="AE24" i="22"/>
  <c r="AF35" i="22"/>
  <c r="T34" i="22"/>
  <c r="AE34" i="22"/>
  <c r="AE9" i="22"/>
  <c r="U23" i="22"/>
  <c r="U25" i="22"/>
  <c r="AF25" i="22"/>
  <c r="T32" i="22"/>
  <c r="AB11" i="22"/>
  <c r="W20" i="22"/>
  <c r="AF16" i="22"/>
  <c r="V17" i="22"/>
  <c r="W19" i="22"/>
  <c r="W22" i="22"/>
  <c r="AB23" i="22"/>
  <c r="AG17" i="22"/>
  <c r="AC27" i="22"/>
  <c r="W29" i="22"/>
  <c r="AD33" i="22"/>
  <c r="AG8" i="22"/>
  <c r="X14" i="22"/>
  <c r="AE22" i="22"/>
  <c r="AF31" i="22"/>
  <c r="T30" i="22"/>
  <c r="AE30" i="22"/>
  <c r="U8" i="22"/>
  <c r="W16" i="22"/>
  <c r="T21" i="22"/>
  <c r="AE21" i="22"/>
  <c r="T28" i="22"/>
  <c r="T35" i="22"/>
  <c r="W10" i="22"/>
  <c r="V13" i="22"/>
  <c r="W11" i="22"/>
  <c r="U26" i="22"/>
  <c r="AB14" i="22"/>
  <c r="S24" i="22"/>
  <c r="AD29" i="22"/>
  <c r="AF18" i="19"/>
  <c r="AD18" i="19"/>
  <c r="U9" i="12"/>
  <c r="T9" i="12"/>
  <c r="S13" i="11"/>
  <c r="T13" i="11"/>
  <c r="X10" i="9"/>
  <c r="S18" i="7"/>
  <c r="AB32" i="7"/>
  <c r="W18" i="7"/>
  <c r="AD37" i="7"/>
  <c r="AF25" i="7"/>
  <c r="AF28" i="7"/>
  <c r="AE12" i="7"/>
  <c r="AE17" i="7"/>
  <c r="U24" i="7"/>
  <c r="AE33" i="7"/>
  <c r="AE21" i="7"/>
  <c r="AD32" i="7"/>
  <c r="S36" i="7"/>
  <c r="AB25" i="7"/>
  <c r="W15" i="7"/>
  <c r="U16" i="7"/>
  <c r="S10" i="7"/>
  <c r="V11" i="7"/>
  <c r="W16" i="7"/>
  <c r="AB20" i="7"/>
  <c r="AC19" i="7"/>
  <c r="AD15" i="7"/>
  <c r="AE16" i="7"/>
  <c r="S20" i="7"/>
  <c r="X19" i="7"/>
  <c r="W24" i="7"/>
  <c r="X27" i="7"/>
  <c r="V28" i="7"/>
  <c r="T32" i="7"/>
  <c r="AF24" i="7"/>
  <c r="W31" i="7"/>
  <c r="AC13" i="7"/>
  <c r="AF27" i="7"/>
  <c r="T31" i="7"/>
  <c r="AG33" i="7"/>
  <c r="T35" i="7"/>
  <c r="T36" i="7"/>
  <c r="AC32" i="7"/>
  <c r="V9" i="22"/>
  <c r="AC8" i="22"/>
  <c r="AF15" i="22"/>
  <c r="T14" i="22"/>
  <c r="AF20" i="22"/>
  <c r="AB31" i="22"/>
  <c r="W30" i="22"/>
  <c r="AF9" i="22"/>
  <c r="X16" i="22"/>
  <c r="W25" i="22"/>
  <c r="AG25" i="22"/>
  <c r="U32" i="22"/>
  <c r="U35" i="22"/>
  <c r="AG16" i="22"/>
  <c r="W13" i="22"/>
  <c r="V19" i="22"/>
  <c r="X22" i="22"/>
  <c r="AD23" i="22"/>
  <c r="AB32" i="22"/>
  <c r="X29" i="22"/>
  <c r="AE29" i="22"/>
  <c r="AD8" i="22"/>
  <c r="AB13" i="22"/>
  <c r="AC19" i="22"/>
  <c r="AF22" i="22"/>
  <c r="AE20" i="22"/>
  <c r="T27" i="22"/>
  <c r="U30" i="22"/>
  <c r="AF30" i="22"/>
  <c r="T8" i="22"/>
  <c r="AD18" i="22"/>
  <c r="U21" i="22"/>
  <c r="AF21" i="22"/>
  <c r="U28" i="22"/>
  <c r="U31" i="22"/>
  <c r="X10" i="22"/>
  <c r="AB10" i="22"/>
  <c r="U12" i="22"/>
  <c r="X11" i="22"/>
  <c r="AB26" i="22"/>
  <c r="W26" i="22"/>
  <c r="AB28" i="22"/>
  <c r="AC14" i="22"/>
  <c r="W33" i="22"/>
  <c r="AG13" i="22"/>
  <c r="AF19" i="22"/>
  <c r="X18" i="22"/>
  <c r="AD20" i="22"/>
  <c r="X27" i="22"/>
  <c r="AD35" i="22"/>
  <c r="V8" i="22"/>
  <c r="AG18" i="22"/>
  <c r="S28" i="22"/>
  <c r="S31" i="22"/>
  <c r="AG11" i="22"/>
  <c r="AG10" i="22"/>
  <c r="X12" i="22"/>
  <c r="T17" i="22"/>
  <c r="S19" i="22"/>
  <c r="AG28" i="22"/>
  <c r="AE17" i="22"/>
  <c r="X24" i="22"/>
  <c r="U33" i="22"/>
  <c r="AB33" i="22"/>
  <c r="AF12" i="22"/>
  <c r="V14" i="22"/>
  <c r="X15" i="22"/>
  <c r="AD24" i="22"/>
  <c r="AD31" i="22"/>
  <c r="AC34" i="22"/>
  <c r="AC9" i="22"/>
  <c r="U16" i="22"/>
  <c r="S21" i="22"/>
  <c r="V20" i="22"/>
  <c r="AD16" i="22"/>
  <c r="T13" i="22"/>
  <c r="U11" i="22"/>
  <c r="AF32" i="22"/>
  <c r="AE27" i="22"/>
  <c r="U29" i="22"/>
  <c r="AB29" i="22"/>
  <c r="AB18" i="19"/>
  <c r="W9" i="12"/>
  <c r="V13" i="11"/>
  <c r="S10" i="9"/>
  <c r="AB10" i="9"/>
  <c r="AF17" i="7"/>
  <c r="S28" i="7"/>
  <c r="AB13" i="7"/>
  <c r="U10" i="7"/>
  <c r="S22" i="7"/>
  <c r="AD13" i="7"/>
  <c r="AD25" i="7"/>
  <c r="AF32" i="7"/>
  <c r="W17" i="7"/>
  <c r="AF12" i="7"/>
  <c r="U33" i="7"/>
  <c r="AF36" i="7"/>
  <c r="AD17" i="7"/>
  <c r="AF21" i="7"/>
  <c r="W36" i="7"/>
  <c r="U15" i="7"/>
  <c r="AG20" i="7"/>
  <c r="W10" i="7"/>
  <c r="V15" i="7"/>
  <c r="AB16" i="7"/>
  <c r="T10" i="7"/>
  <c r="X15" i="7"/>
  <c r="AC20" i="7"/>
  <c r="T16" i="7"/>
  <c r="V20" i="7"/>
  <c r="X20" i="7"/>
  <c r="T23" i="7"/>
  <c r="AB27" i="7"/>
  <c r="AF29" i="7"/>
  <c r="AF30" i="7"/>
  <c r="X31" i="7"/>
  <c r="AD31" i="7"/>
  <c r="V32" i="7"/>
  <c r="AC17" i="7"/>
  <c r="T28" i="7"/>
  <c r="AB31" i="7"/>
  <c r="T34" i="7"/>
  <c r="V36" i="7"/>
  <c r="X35" i="7"/>
  <c r="X36" i="7"/>
  <c r="AB33" i="7"/>
  <c r="AC36" i="7"/>
  <c r="AD10" i="9"/>
  <c r="X9" i="22"/>
  <c r="AB12" i="22"/>
  <c r="AD15" i="22"/>
  <c r="T15" i="22"/>
  <c r="AG24" i="22"/>
  <c r="AG31" i="22"/>
  <c r="U34" i="22"/>
  <c r="AF34" i="22"/>
  <c r="AE18" i="22"/>
  <c r="S23" i="22"/>
  <c r="T25" i="22"/>
  <c r="AD25" i="22"/>
  <c r="T31" i="22"/>
  <c r="S20" i="22"/>
  <c r="V12" i="22"/>
  <c r="U17" i="22"/>
  <c r="T19" i="22"/>
  <c r="U22" i="22"/>
  <c r="AF17" i="22"/>
  <c r="AF27" i="22"/>
  <c r="V33" i="22"/>
  <c r="AC33" i="22"/>
  <c r="AF8" i="22"/>
  <c r="AB15" i="22"/>
  <c r="W14" i="22"/>
  <c r="AC22" i="22"/>
  <c r="AF24" i="22"/>
  <c r="AE31" i="22"/>
  <c r="S30" i="22"/>
  <c r="AD30" i="22"/>
  <c r="AD9" i="22"/>
  <c r="V16" i="22"/>
  <c r="W21" i="22"/>
  <c r="S32" i="22"/>
  <c r="S35" i="22"/>
  <c r="V10" i="22"/>
  <c r="AE16" i="22"/>
  <c r="U13" i="22"/>
  <c r="V11" i="22"/>
  <c r="AC26" i="22"/>
  <c r="AC23" i="22"/>
  <c r="AG32" i="22"/>
  <c r="V29" i="22"/>
  <c r="AC29" i="22"/>
  <c r="S9" i="22"/>
  <c r="AE13" i="22"/>
  <c r="U14" i="22"/>
  <c r="AB22" i="22"/>
  <c r="AB20" i="22"/>
  <c r="V27" i="22"/>
  <c r="X30" i="22"/>
  <c r="AB30" i="22"/>
  <c r="W8" i="22"/>
  <c r="AC18" i="22"/>
  <c r="X21" i="22"/>
  <c r="AB21" i="22"/>
  <c r="X28" i="22"/>
  <c r="X35" i="22"/>
  <c r="T10" i="22"/>
  <c r="AE10" i="22"/>
  <c r="S12" i="22"/>
  <c r="T11" i="22"/>
  <c r="AE26" i="22"/>
  <c r="S26" i="22"/>
  <c r="AE32" i="22"/>
  <c r="AF14" i="22"/>
  <c r="U24" i="22"/>
  <c r="S33" i="22"/>
  <c r="U9" i="22"/>
  <c r="AC12" i="22"/>
  <c r="AD19" i="22"/>
  <c r="V18" i="22"/>
  <c r="V15" i="22"/>
  <c r="AB35" i="22"/>
  <c r="W34" i="22"/>
  <c r="W23" i="22"/>
  <c r="X25" i="22"/>
  <c r="AB25" i="22"/>
  <c r="X31" i="22"/>
  <c r="AE11" i="22"/>
  <c r="T20" i="22"/>
  <c r="AB16" i="22"/>
  <c r="U19" i="22"/>
  <c r="S22" i="22"/>
  <c r="AE28" i="22"/>
  <c r="AC17" i="22"/>
  <c r="AD27" i="22"/>
  <c r="S29" i="22"/>
  <c r="AG33" i="22"/>
  <c r="AE18" i="19"/>
  <c r="AG18" i="19"/>
  <c r="AC8" i="13"/>
  <c r="X13" i="11"/>
  <c r="AF10" i="9"/>
  <c r="AC10" i="9"/>
  <c r="U11" i="7"/>
  <c r="W28" i="7"/>
  <c r="AE13" i="7"/>
  <c r="AE25" i="7"/>
  <c r="AB21" i="7"/>
  <c r="AD33" i="7"/>
  <c r="AD21" i="7"/>
  <c r="V19" i="7"/>
  <c r="V27" i="7"/>
  <c r="V10" i="7"/>
  <c r="U22" i="7"/>
  <c r="AB36" i="7"/>
  <c r="V16" i="7"/>
  <c r="AD20" i="7"/>
  <c r="AD10" i="7"/>
  <c r="U12" i="7"/>
  <c r="AG15" i="7"/>
  <c r="AG16" i="7"/>
  <c r="S11" i="7"/>
  <c r="V12" i="7"/>
  <c r="S16" i="7"/>
  <c r="X21" i="7"/>
  <c r="AD16" i="7"/>
  <c r="AF20" i="7"/>
  <c r="X23" i="7"/>
  <c r="V25" i="7"/>
  <c r="U28" i="7"/>
  <c r="AB29" i="7"/>
  <c r="T24" i="7"/>
  <c r="V31" i="7"/>
  <c r="AC24" i="7"/>
  <c r="AG31" i="7"/>
  <c r="S19" i="7"/>
  <c r="AC25" i="7"/>
  <c r="AC29" i="7"/>
  <c r="S32" i="7"/>
  <c r="S35" i="7"/>
  <c r="AC37" i="7"/>
  <c r="J16" i="4"/>
  <c r="T9" i="22"/>
  <c r="AG19" i="22"/>
  <c r="U18" i="22"/>
  <c r="W27" i="22"/>
  <c r="AE35" i="22"/>
  <c r="S34" i="22"/>
  <c r="AD34" i="22"/>
  <c r="AF18" i="22"/>
  <c r="T23" i="22"/>
  <c r="AC21" i="22"/>
  <c r="U10" i="22"/>
  <c r="AF10" i="22"/>
  <c r="W12" i="22"/>
  <c r="S17" i="22"/>
  <c r="AF26" i="22"/>
  <c r="T26" i="22"/>
  <c r="AF28" i="22"/>
  <c r="AG14" i="22"/>
  <c r="V24" i="22"/>
  <c r="T33" i="22"/>
  <c r="AG12" i="22"/>
  <c r="AG15" i="22"/>
  <c r="W18" i="22"/>
  <c r="W15" i="22"/>
  <c r="AC24" i="22"/>
  <c r="AC31" i="22"/>
  <c r="X34" i="22"/>
  <c r="AB34" i="22"/>
  <c r="AB9" i="22"/>
  <c r="T16" i="22"/>
  <c r="S25" i="22"/>
  <c r="AC25" i="22"/>
  <c r="X32" i="22"/>
  <c r="AF11" i="22"/>
  <c r="U20" i="22"/>
  <c r="AC16" i="22"/>
  <c r="S13" i="22"/>
  <c r="T22" i="22"/>
  <c r="AF23" i="22"/>
  <c r="AD17" i="22"/>
  <c r="AG27" i="22"/>
  <c r="T29" i="22"/>
  <c r="AD12" i="22"/>
  <c r="AE15" i="22"/>
  <c r="S14" i="22"/>
  <c r="AG22" i="22"/>
  <c r="AB24" i="22"/>
  <c r="V30" i="22"/>
  <c r="AG34" i="22"/>
  <c r="AG9" i="22"/>
  <c r="V21" i="22"/>
  <c r="AE25" i="22"/>
  <c r="V32" i="22"/>
  <c r="V35" i="22"/>
  <c r="X13" i="22"/>
  <c r="V22" i="22"/>
  <c r="AE23" i="22"/>
  <c r="AC32" i="22"/>
  <c r="AD14" i="22"/>
  <c r="AF29" i="22"/>
  <c r="AB8" i="22"/>
  <c r="AC13" i="22"/>
  <c r="AG20" i="22"/>
  <c r="AG35" i="22"/>
  <c r="AG30" i="22"/>
  <c r="AB18" i="22"/>
  <c r="X23" i="22"/>
  <c r="AG21" i="22"/>
  <c r="V28" i="22"/>
  <c r="V31" i="22"/>
  <c r="AC11" i="22"/>
  <c r="AC10" i="22"/>
  <c r="T12" i="22"/>
  <c r="W17" i="22"/>
  <c r="AD26" i="22"/>
  <c r="X26" i="22"/>
  <c r="AC28" i="22"/>
  <c r="T24" i="22"/>
  <c r="X33" i="22"/>
  <c r="AE33" i="22"/>
  <c r="AC18" i="19"/>
  <c r="U13" i="16"/>
  <c r="W13" i="11"/>
  <c r="U13" i="11"/>
  <c r="AE10" i="9"/>
  <c r="AG10" i="9"/>
  <c r="AB17" i="7"/>
  <c r="AE36" i="7"/>
  <c r="AF13" i="7"/>
  <c r="AF16" i="7"/>
  <c r="U27" i="7"/>
  <c r="V23" i="7"/>
  <c r="AE29" i="7"/>
  <c r="AD36" i="7"/>
  <c r="AG29" i="7"/>
  <c r="AB12" i="7"/>
  <c r="AE32" i="7"/>
  <c r="X12" i="7"/>
  <c r="T12" i="7"/>
  <c r="AC12" i="7"/>
  <c r="T20" i="7"/>
  <c r="W11" i="7"/>
  <c r="X16" i="7"/>
  <c r="S12" i="7"/>
  <c r="W20" i="7"/>
  <c r="T19" i="7"/>
  <c r="S24" i="7"/>
  <c r="T27" i="7"/>
  <c r="AD29" i="7"/>
  <c r="X24" i="7"/>
  <c r="AG24" i="7"/>
  <c r="U32" i="7"/>
  <c r="X32" i="7"/>
  <c r="AC21" i="7"/>
  <c r="S27" i="7"/>
  <c r="V30" i="7"/>
  <c r="AC33" i="7"/>
  <c r="W35" i="7"/>
  <c r="AG37" i="7"/>
  <c r="AE37" i="7"/>
  <c r="AB37" i="7"/>
  <c r="W12" i="7"/>
  <c r="W32" i="7"/>
  <c r="AG21" i="7"/>
  <c r="AE16" i="16"/>
  <c r="AE9" i="15"/>
  <c r="AG10" i="7"/>
  <c r="X26" i="7"/>
  <c r="AC15" i="7"/>
  <c r="AF31" i="7"/>
  <c r="S15" i="7"/>
  <c r="U31" i="7"/>
  <c r="AE20" i="7"/>
  <c r="AG36" i="7"/>
  <c r="W13" i="16"/>
  <c r="AF10" i="16"/>
  <c r="U17" i="12"/>
  <c r="AB10" i="7"/>
  <c r="W14" i="7"/>
  <c r="U34" i="7"/>
  <c r="AG8" i="12"/>
  <c r="W17" i="16"/>
  <c r="T22" i="7"/>
  <c r="AC10" i="7"/>
  <c r="AF15" i="7"/>
  <c r="W13" i="7"/>
  <c r="T17" i="7"/>
  <c r="T21" i="7"/>
  <c r="V21" i="7"/>
  <c r="S33" i="7"/>
  <c r="U37" i="7"/>
  <c r="AD14" i="7"/>
  <c r="AG18" i="7"/>
  <c r="AD22" i="7"/>
  <c r="AF26" i="7"/>
  <c r="AD30" i="7"/>
  <c r="AE34" i="7"/>
  <c r="AB34" i="7"/>
  <c r="AB18" i="7"/>
  <c r="AD34" i="7"/>
  <c r="AC14" i="7"/>
  <c r="AB14" i="7"/>
  <c r="U29" i="7"/>
  <c r="U8" i="20"/>
  <c r="AE8" i="13"/>
  <c r="AG23" i="7"/>
  <c r="AG19" i="7"/>
  <c r="V18" i="7"/>
  <c r="S8" i="20"/>
  <c r="X34" i="7"/>
  <c r="S31" i="7"/>
  <c r="X30" i="7"/>
  <c r="AD19" i="7"/>
  <c r="AF10" i="7"/>
  <c r="AG12" i="7"/>
  <c r="AB28" i="7"/>
  <c r="V14" i="7"/>
  <c r="AF35" i="7"/>
  <c r="X8" i="20"/>
  <c r="AF13" i="20"/>
  <c r="AE13" i="20"/>
  <c r="AF17" i="20"/>
  <c r="AD17" i="20"/>
  <c r="AF21" i="20"/>
  <c r="AD21" i="20"/>
  <c r="V32" i="20"/>
  <c r="U29" i="20"/>
  <c r="X29" i="20"/>
  <c r="X24" i="20"/>
  <c r="V24" i="20"/>
  <c r="AC30" i="20"/>
  <c r="AD30" i="20"/>
  <c r="AC34" i="20"/>
  <c r="S10" i="20"/>
  <c r="AC8" i="20"/>
  <c r="AE22" i="20"/>
  <c r="AD16" i="20"/>
  <c r="AF16" i="20"/>
  <c r="AD20" i="20"/>
  <c r="AB20" i="20"/>
  <c r="S18" i="20"/>
  <c r="AB25" i="20"/>
  <c r="AC25" i="20"/>
  <c r="AB32" i="20"/>
  <c r="AB27" i="20"/>
  <c r="V33" i="20"/>
  <c r="X33" i="20"/>
  <c r="T27" i="20"/>
  <c r="X31" i="20"/>
  <c r="T35" i="20"/>
  <c r="U35" i="20"/>
  <c r="V12" i="20"/>
  <c r="W12" i="20"/>
  <c r="V11" i="20"/>
  <c r="X11" i="20"/>
  <c r="AD14" i="20"/>
  <c r="AD18" i="20"/>
  <c r="AE19" i="20"/>
  <c r="U13" i="20"/>
  <c r="V13" i="20"/>
  <c r="U17" i="20"/>
  <c r="S17" i="20"/>
  <c r="S22" i="20"/>
  <c r="X26" i="20"/>
  <c r="AC28" i="20"/>
  <c r="AF33" i="20"/>
  <c r="AD12" i="20"/>
  <c r="T19" i="20"/>
  <c r="S16" i="20"/>
  <c r="S20" i="20"/>
  <c r="AE26" i="20"/>
  <c r="AG26" i="20"/>
  <c r="AD23" i="20"/>
  <c r="AF23" i="20"/>
  <c r="AF31" i="20"/>
  <c r="X25" i="20"/>
  <c r="V25" i="20"/>
  <c r="AC35" i="20"/>
  <c r="T30" i="20"/>
  <c r="T34" i="20"/>
  <c r="AB10" i="20"/>
  <c r="AC15" i="20"/>
  <c r="AB9" i="19"/>
  <c r="AB8" i="19"/>
  <c r="S21" i="19"/>
  <c r="AB16" i="19"/>
  <c r="AB20" i="19"/>
  <c r="X25" i="19"/>
  <c r="V25" i="19"/>
  <c r="S32" i="19"/>
  <c r="AC32" i="19"/>
  <c r="AB29" i="19"/>
  <c r="AB33" i="19"/>
  <c r="AB11" i="19"/>
  <c r="AE14" i="19"/>
  <c r="AC14" i="19"/>
  <c r="T15" i="19"/>
  <c r="AB13" i="19"/>
  <c r="AC12" i="19"/>
  <c r="AB15" i="19"/>
  <c r="AF19" i="19"/>
  <c r="T17" i="19"/>
  <c r="AD22" i="19"/>
  <c r="AC22" i="19"/>
  <c r="AD23" i="19"/>
  <c r="AF23" i="19"/>
  <c r="AE31" i="19"/>
  <c r="AG31" i="19"/>
  <c r="AC25" i="19"/>
  <c r="S28" i="19"/>
  <c r="V33" i="19"/>
  <c r="X33" i="19"/>
  <c r="U30" i="19"/>
  <c r="U34" i="19"/>
  <c r="W34" i="19"/>
  <c r="V8" i="19"/>
  <c r="X8" i="19"/>
  <c r="W11" i="19"/>
  <c r="U11" i="19"/>
  <c r="AE21" i="19"/>
  <c r="AB21" i="19"/>
  <c r="X10" i="19"/>
  <c r="V10" i="19"/>
  <c r="T9" i="19"/>
  <c r="S16" i="19"/>
  <c r="S20" i="19"/>
  <c r="T23" i="19"/>
  <c r="AF17" i="19"/>
  <c r="AD17" i="19"/>
  <c r="AE26" i="19"/>
  <c r="AG26" i="19"/>
  <c r="U24" i="19"/>
  <c r="S24" i="19"/>
  <c r="AE27" i="19"/>
  <c r="V22" i="19"/>
  <c r="U22" i="19"/>
  <c r="W26" i="19"/>
  <c r="U26" i="19"/>
  <c r="AF30" i="19"/>
  <c r="AD30" i="19"/>
  <c r="AF34" i="19"/>
  <c r="AD34" i="19"/>
  <c r="U12" i="19"/>
  <c r="W12" i="19"/>
  <c r="S14" i="19"/>
  <c r="X13" i="19"/>
  <c r="V13" i="19"/>
  <c r="V29" i="19"/>
  <c r="W29" i="19"/>
  <c r="X18" i="19"/>
  <c r="V18" i="19"/>
  <c r="AG24" i="19"/>
  <c r="AE24" i="19"/>
  <c r="AF28" i="19"/>
  <c r="AG28" i="19"/>
  <c r="AB35" i="19"/>
  <c r="T27" i="19"/>
  <c r="T31" i="19"/>
  <c r="T35" i="19"/>
  <c r="W19" i="19"/>
  <c r="U19" i="19"/>
  <c r="AF10" i="19"/>
  <c r="AD10" i="19"/>
  <c r="AF12" i="18"/>
  <c r="AG12" i="18"/>
  <c r="W18" i="18"/>
  <c r="U18" i="18"/>
  <c r="AE21" i="18"/>
  <c r="AG20" i="18"/>
  <c r="AE20" i="18"/>
  <c r="V29" i="18"/>
  <c r="W29" i="18"/>
  <c r="AG34" i="18"/>
  <c r="AE34" i="18"/>
  <c r="V22" i="18"/>
  <c r="U22" i="18"/>
  <c r="W9" i="18"/>
  <c r="X9" i="18"/>
  <c r="AF13" i="18"/>
  <c r="U14" i="18"/>
  <c r="AB22" i="18"/>
  <c r="X13" i="18"/>
  <c r="V13" i="18"/>
  <c r="X17" i="18"/>
  <c r="W21" i="18"/>
  <c r="W25" i="18"/>
  <c r="X25" i="18"/>
  <c r="AF35" i="18"/>
  <c r="AD35" i="18"/>
  <c r="AD32" i="18"/>
  <c r="AF32" i="18"/>
  <c r="W27" i="18"/>
  <c r="W31" i="18"/>
  <c r="V31" i="18"/>
  <c r="W35" i="18"/>
  <c r="U35" i="18"/>
  <c r="X11" i="18"/>
  <c r="S11" i="18"/>
  <c r="W12" i="18"/>
  <c r="AC27" i="18"/>
  <c r="V10" i="18"/>
  <c r="W10" i="18"/>
  <c r="AC14" i="18"/>
  <c r="AF14" i="18"/>
  <c r="AF15" i="18"/>
  <c r="AC15" i="18"/>
  <c r="AB17" i="18"/>
  <c r="AC17" i="18"/>
  <c r="AC18" i="18"/>
  <c r="AD19" i="18"/>
  <c r="AF19" i="18"/>
  <c r="W32" i="18"/>
  <c r="U32" i="18"/>
  <c r="X24" i="18"/>
  <c r="U24" i="18"/>
  <c r="V33" i="18"/>
  <c r="X33" i="18"/>
  <c r="AD29" i="18"/>
  <c r="AE29" i="18"/>
  <c r="AD33" i="18"/>
  <c r="AF33" i="18"/>
  <c r="W16" i="18"/>
  <c r="X16" i="18"/>
  <c r="S8" i="18"/>
  <c r="V28" i="18"/>
  <c r="U28" i="18"/>
  <c r="AD25" i="18"/>
  <c r="AG25" i="18"/>
  <c r="AD28" i="18"/>
  <c r="AC28" i="18"/>
  <c r="AF30" i="18"/>
  <c r="AD9" i="18"/>
  <c r="AG9" i="18"/>
  <c r="AG10" i="18"/>
  <c r="AB10" i="18"/>
  <c r="AG11" i="18"/>
  <c r="AD11" i="18"/>
  <c r="V15" i="18"/>
  <c r="S15" i="18"/>
  <c r="V19" i="18"/>
  <c r="X19" i="18"/>
  <c r="AF31" i="18"/>
  <c r="AC31" i="18"/>
  <c r="U20" i="18"/>
  <c r="W20" i="18"/>
  <c r="V26" i="18"/>
  <c r="W26" i="18"/>
  <c r="U23" i="18"/>
  <c r="X23" i="18"/>
  <c r="AD26" i="18"/>
  <c r="AE26" i="18"/>
  <c r="W30" i="18"/>
  <c r="S34" i="18"/>
  <c r="X28" i="17"/>
  <c r="S28" i="17"/>
  <c r="V21" i="17"/>
  <c r="X21" i="17"/>
  <c r="S13" i="17"/>
  <c r="T16" i="17"/>
  <c r="V16" i="17"/>
  <c r="W31" i="17"/>
  <c r="T35" i="17"/>
  <c r="V35" i="17"/>
  <c r="T12" i="17"/>
  <c r="V12" i="17"/>
  <c r="T25" i="17"/>
  <c r="T15" i="17"/>
  <c r="V15" i="17"/>
  <c r="X19" i="17"/>
  <c r="S23" i="17"/>
  <c r="U23" i="17"/>
  <c r="V14" i="17"/>
  <c r="X14" i="17"/>
  <c r="S18" i="17"/>
  <c r="U18" i="17"/>
  <c r="W22" i="17"/>
  <c r="S27" i="17"/>
  <c r="U27" i="17"/>
  <c r="X32" i="17"/>
  <c r="S32" i="17"/>
  <c r="U24" i="17"/>
  <c r="W24" i="17"/>
  <c r="X11" i="17"/>
  <c r="T36" i="17"/>
  <c r="V36" i="17"/>
  <c r="V34" i="17"/>
  <c r="X34" i="17"/>
  <c r="V29" i="17"/>
  <c r="X29" i="17"/>
  <c r="S33" i="17"/>
  <c r="U37" i="17"/>
  <c r="W37" i="17"/>
  <c r="V10" i="17"/>
  <c r="X10" i="17"/>
  <c r="S26" i="17"/>
  <c r="U26" i="17"/>
  <c r="S17" i="17"/>
  <c r="T30" i="17"/>
  <c r="AB23" i="17"/>
  <c r="AB19" i="17"/>
  <c r="AD19" i="17"/>
  <c r="AE25" i="17"/>
  <c r="AG25" i="17"/>
  <c r="AE28" i="17"/>
  <c r="AF28" i="17"/>
  <c r="AC29" i="17"/>
  <c r="AD37" i="17"/>
  <c r="AF34" i="17"/>
  <c r="AE16" i="17"/>
  <c r="AB16" i="17"/>
  <c r="AD11" i="17"/>
  <c r="AF14" i="17"/>
  <c r="AF18" i="17"/>
  <c r="AE18" i="17"/>
  <c r="AF22" i="17"/>
  <c r="AD31" i="17"/>
  <c r="AC31" i="17"/>
  <c r="AG13" i="17"/>
  <c r="AF13" i="17"/>
  <c r="AG17" i="17"/>
  <c r="AB17" i="17"/>
  <c r="AG21" i="17"/>
  <c r="AF21" i="17"/>
  <c r="AE26" i="17"/>
  <c r="AF26" i="17"/>
  <c r="AD30" i="17"/>
  <c r="AB30" i="17"/>
  <c r="AD12" i="17"/>
  <c r="AC12" i="17"/>
  <c r="AF24" i="17"/>
  <c r="AF27" i="17"/>
  <c r="AG33" i="17"/>
  <c r="AB32" i="17"/>
  <c r="AF36" i="17"/>
  <c r="AC15" i="17"/>
  <c r="AF10" i="17"/>
  <c r="AC10" i="17"/>
  <c r="AE20" i="17"/>
  <c r="AF20" i="17"/>
  <c r="AD35" i="17"/>
  <c r="AG35" i="17"/>
  <c r="S13" i="16"/>
  <c r="U10" i="16"/>
  <c r="V10" i="16"/>
  <c r="AC16" i="16"/>
  <c r="X20" i="16"/>
  <c r="W20" i="16"/>
  <c r="W37" i="16"/>
  <c r="X37" i="16"/>
  <c r="AB36" i="16"/>
  <c r="S16" i="16"/>
  <c r="S12" i="16"/>
  <c r="U12" i="16"/>
  <c r="AC22" i="16"/>
  <c r="AB22" i="16"/>
  <c r="AG37" i="16"/>
  <c r="AE24" i="16"/>
  <c r="AG29" i="16"/>
  <c r="AE29" i="16"/>
  <c r="AF32" i="16"/>
  <c r="AG32" i="16"/>
  <c r="AE21" i="16"/>
  <c r="AF21" i="16"/>
  <c r="AD14" i="16"/>
  <c r="AF14" i="16"/>
  <c r="U19" i="16"/>
  <c r="T19" i="16"/>
  <c r="V14" i="16"/>
  <c r="X14" i="16"/>
  <c r="X34" i="16"/>
  <c r="AC33" i="16"/>
  <c r="T15" i="16"/>
  <c r="V15" i="16"/>
  <c r="AB18" i="16"/>
  <c r="AB15" i="16"/>
  <c r="AB11" i="16"/>
  <c r="AC20" i="16"/>
  <c r="AC25" i="16"/>
  <c r="T23" i="16"/>
  <c r="W23" i="16"/>
  <c r="AB26" i="16"/>
  <c r="S29" i="16"/>
  <c r="AB28" i="16"/>
  <c r="AD28" i="16"/>
  <c r="AG30" i="16"/>
  <c r="AE30" i="16"/>
  <c r="AG34" i="16"/>
  <c r="AF31" i="16"/>
  <c r="AF35" i="16"/>
  <c r="AD35" i="16"/>
  <c r="W18" i="16"/>
  <c r="U18" i="16"/>
  <c r="AB17" i="16"/>
  <c r="AD13" i="16"/>
  <c r="AB13" i="16"/>
  <c r="T24" i="16"/>
  <c r="U28" i="16"/>
  <c r="W28" i="16"/>
  <c r="U22" i="16"/>
  <c r="X22" i="16"/>
  <c r="S21" i="16"/>
  <c r="T21" i="16"/>
  <c r="AE19" i="16"/>
  <c r="AB23" i="16"/>
  <c r="X26" i="16"/>
  <c r="S27" i="16"/>
  <c r="U33" i="16"/>
  <c r="AC27" i="16"/>
  <c r="AE27" i="16"/>
  <c r="T30" i="16"/>
  <c r="S25" i="16"/>
  <c r="X31" i="16"/>
  <c r="X35" i="16"/>
  <c r="V35" i="16"/>
  <c r="W32" i="16"/>
  <c r="U32" i="16"/>
  <c r="W36" i="16"/>
  <c r="AG9" i="15"/>
  <c r="W13" i="15"/>
  <c r="X13" i="15"/>
  <c r="AG10" i="15"/>
  <c r="AE10" i="15"/>
  <c r="AC21" i="15"/>
  <c r="S27" i="15"/>
  <c r="AB20" i="15"/>
  <c r="AB24" i="15"/>
  <c r="AB28" i="15"/>
  <c r="AC32" i="15"/>
  <c r="AC36" i="15"/>
  <c r="T31" i="15"/>
  <c r="S35" i="15"/>
  <c r="AB11" i="15"/>
  <c r="S22" i="15"/>
  <c r="V22" i="15"/>
  <c r="AE22" i="15"/>
  <c r="AG22" i="15"/>
  <c r="AF25" i="15"/>
  <c r="AD25" i="15"/>
  <c r="AC27" i="15"/>
  <c r="W21" i="15"/>
  <c r="U21" i="15"/>
  <c r="S25" i="15"/>
  <c r="S29" i="15"/>
  <c r="T33" i="15"/>
  <c r="AG35" i="15"/>
  <c r="AE35" i="15"/>
  <c r="AB15" i="15"/>
  <c r="AB19" i="15"/>
  <c r="AC16" i="15"/>
  <c r="AD17" i="15"/>
  <c r="AF17" i="15"/>
  <c r="AB14" i="15"/>
  <c r="AB18" i="15"/>
  <c r="AC23" i="15"/>
  <c r="T26" i="15"/>
  <c r="AC31" i="15"/>
  <c r="AG29" i="15"/>
  <c r="AD33" i="15"/>
  <c r="AF33" i="15"/>
  <c r="W32" i="15"/>
  <c r="U32" i="15"/>
  <c r="W36" i="15"/>
  <c r="U36" i="15"/>
  <c r="AG12" i="15"/>
  <c r="AD12" i="15"/>
  <c r="S9" i="15"/>
  <c r="S12" i="15"/>
  <c r="T12" i="15"/>
  <c r="S16" i="15"/>
  <c r="W23" i="15"/>
  <c r="T17" i="15"/>
  <c r="S14" i="15"/>
  <c r="S18" i="15"/>
  <c r="T11" i="15"/>
  <c r="S11" i="15"/>
  <c r="T15" i="15"/>
  <c r="T19" i="15"/>
  <c r="AE26" i="15"/>
  <c r="AG26" i="15"/>
  <c r="T28" i="15"/>
  <c r="T30" i="15"/>
  <c r="S34" i="15"/>
  <c r="AB30" i="15"/>
  <c r="AC34" i="15"/>
  <c r="U10" i="15"/>
  <c r="W10" i="15"/>
  <c r="U17" i="14"/>
  <c r="X17" i="14"/>
  <c r="AD24" i="14"/>
  <c r="AG24" i="14"/>
  <c r="X21" i="14"/>
  <c r="U21" i="14"/>
  <c r="AG17" i="14"/>
  <c r="AF17" i="14"/>
  <c r="T15" i="14"/>
  <c r="T19" i="14"/>
  <c r="S25" i="14"/>
  <c r="AB27" i="14"/>
  <c r="S30" i="14"/>
  <c r="V30" i="14"/>
  <c r="S23" i="14"/>
  <c r="S27" i="14"/>
  <c r="AC31" i="14"/>
  <c r="U35" i="14"/>
  <c r="W35" i="14"/>
  <c r="S29" i="14"/>
  <c r="W33" i="14"/>
  <c r="W37" i="14"/>
  <c r="U37" i="14"/>
  <c r="AC11" i="14"/>
  <c r="AG15" i="14"/>
  <c r="AD15" i="14"/>
  <c r="AC19" i="14"/>
  <c r="S22" i="14"/>
  <c r="T22" i="14"/>
  <c r="T18" i="14"/>
  <c r="S18" i="14"/>
  <c r="W24" i="14"/>
  <c r="X24" i="14"/>
  <c r="W28" i="14"/>
  <c r="U28" i="14"/>
  <c r="AE28" i="14"/>
  <c r="AG28" i="14"/>
  <c r="AD35" i="14"/>
  <c r="AF35" i="14"/>
  <c r="X14" i="14"/>
  <c r="V14" i="14"/>
  <c r="AC13" i="14"/>
  <c r="AD10" i="14"/>
  <c r="AC10" i="14"/>
  <c r="V10" i="14"/>
  <c r="U10" i="14"/>
  <c r="V16" i="14"/>
  <c r="U16" i="14"/>
  <c r="V20" i="14"/>
  <c r="X20" i="14"/>
  <c r="AD20" i="14"/>
  <c r="AF20" i="14"/>
  <c r="AB23" i="14"/>
  <c r="AD23" i="14"/>
  <c r="V31" i="14"/>
  <c r="S31" i="14"/>
  <c r="AC25" i="14"/>
  <c r="AB25" i="14"/>
  <c r="AC29" i="14"/>
  <c r="AC37" i="14"/>
  <c r="T32" i="14"/>
  <c r="T36" i="14"/>
  <c r="AC16" i="14"/>
  <c r="AF21" i="14"/>
  <c r="AG14" i="14"/>
  <c r="AF14" i="14"/>
  <c r="AG18" i="14"/>
  <c r="AD18" i="14"/>
  <c r="T26" i="14"/>
  <c r="S26" i="14"/>
  <c r="AD22" i="14"/>
  <c r="AB26" i="14"/>
  <c r="AE26" i="14"/>
  <c r="AC30" i="14"/>
  <c r="T34" i="14"/>
  <c r="AB34" i="14"/>
  <c r="AC32" i="14"/>
  <c r="AC36" i="14"/>
  <c r="AB12" i="14"/>
  <c r="V13" i="14"/>
  <c r="W13" i="14"/>
  <c r="V12" i="14"/>
  <c r="X12" i="14"/>
  <c r="W11" i="14"/>
  <c r="U11" i="14"/>
  <c r="AF11" i="13"/>
  <c r="AD11" i="13"/>
  <c r="U14" i="13"/>
  <c r="W14" i="13"/>
  <c r="AF24" i="13"/>
  <c r="V22" i="13"/>
  <c r="U22" i="13"/>
  <c r="X34" i="13"/>
  <c r="W34" i="13"/>
  <c r="U13" i="13"/>
  <c r="S13" i="13"/>
  <c r="AB21" i="13"/>
  <c r="AC21" i="13"/>
  <c r="AD27" i="13"/>
  <c r="W23" i="13"/>
  <c r="S23" i="13"/>
  <c r="T24" i="13"/>
  <c r="AB32" i="13"/>
  <c r="AB31" i="13"/>
  <c r="AC31" i="13"/>
  <c r="AG35" i="13"/>
  <c r="AC30" i="13"/>
  <c r="AF34" i="13"/>
  <c r="AC12" i="13"/>
  <c r="X11" i="13"/>
  <c r="V11" i="13"/>
  <c r="X15" i="13"/>
  <c r="V15" i="13"/>
  <c r="U18" i="13"/>
  <c r="S18" i="13"/>
  <c r="AC23" i="13"/>
  <c r="X16" i="13"/>
  <c r="U16" i="13"/>
  <c r="AB19" i="13"/>
  <c r="U17" i="13"/>
  <c r="AG22" i="13"/>
  <c r="AE22" i="13"/>
  <c r="AB25" i="13"/>
  <c r="T28" i="13"/>
  <c r="AB26" i="13"/>
  <c r="S27" i="13"/>
  <c r="T21" i="13"/>
  <c r="T19" i="13"/>
  <c r="S30" i="13"/>
  <c r="AB15" i="13"/>
  <c r="AD9" i="13"/>
  <c r="AD13" i="13"/>
  <c r="AG10" i="13"/>
  <c r="AE10" i="13"/>
  <c r="AG14" i="13"/>
  <c r="AE14" i="13"/>
  <c r="W20" i="13"/>
  <c r="AD20" i="13"/>
  <c r="AF20" i="13"/>
  <c r="AG17" i="13"/>
  <c r="AB17" i="13"/>
  <c r="AF18" i="13"/>
  <c r="AE18" i="13"/>
  <c r="U26" i="13"/>
  <c r="V26" i="13"/>
  <c r="V29" i="13"/>
  <c r="S29" i="13"/>
  <c r="AD29" i="13"/>
  <c r="AD33" i="13"/>
  <c r="AE33" i="13"/>
  <c r="V17" i="12"/>
  <c r="W11" i="12"/>
  <c r="AC13" i="12"/>
  <c r="S20" i="12"/>
  <c r="AC15" i="12"/>
  <c r="S24" i="12"/>
  <c r="X24" i="12"/>
  <c r="S30" i="12"/>
  <c r="U30" i="12"/>
  <c r="AE32" i="12"/>
  <c r="AF32" i="12"/>
  <c r="AF12" i="12"/>
  <c r="AD12" i="12"/>
  <c r="AD9" i="12"/>
  <c r="AF9" i="12"/>
  <c r="U25" i="12"/>
  <c r="W25" i="12"/>
  <c r="AE16" i="12"/>
  <c r="AG16" i="12"/>
  <c r="AF23" i="12"/>
  <c r="AD23" i="12"/>
  <c r="AD20" i="12"/>
  <c r="AE20" i="12"/>
  <c r="X18" i="12"/>
  <c r="W18" i="12"/>
  <c r="AE24" i="12"/>
  <c r="AG24" i="12"/>
  <c r="U22" i="12"/>
  <c r="S22" i="12"/>
  <c r="U26" i="12"/>
  <c r="W26" i="12"/>
  <c r="X23" i="12"/>
  <c r="V23" i="12"/>
  <c r="AC27" i="12"/>
  <c r="AF27" i="12"/>
  <c r="AE31" i="12"/>
  <c r="AC34" i="12"/>
  <c r="AD19" i="12"/>
  <c r="AG19" i="12"/>
  <c r="AE17" i="12"/>
  <c r="AG18" i="12"/>
  <c r="AF33" i="12"/>
  <c r="AC33" i="12"/>
  <c r="W28" i="12"/>
  <c r="S32" i="12"/>
  <c r="T32" i="12"/>
  <c r="T31" i="12"/>
  <c r="T35" i="12"/>
  <c r="S8" i="12"/>
  <c r="T8" i="12"/>
  <c r="AD14" i="12"/>
  <c r="AF14" i="12"/>
  <c r="AG11" i="12"/>
  <c r="AB11" i="12"/>
  <c r="W19" i="12"/>
  <c r="T27" i="12"/>
  <c r="AF28" i="12"/>
  <c r="S13" i="12"/>
  <c r="T10" i="12"/>
  <c r="T14" i="12"/>
  <c r="U15" i="12"/>
  <c r="W15" i="12"/>
  <c r="V12" i="12"/>
  <c r="S12" i="12"/>
  <c r="S16" i="12"/>
  <c r="AD29" i="12"/>
  <c r="AD30" i="12"/>
  <c r="AB30" i="12"/>
  <c r="U21" i="12"/>
  <c r="S21" i="12"/>
  <c r="AG21" i="12"/>
  <c r="AG22" i="12"/>
  <c r="AG26" i="12"/>
  <c r="AE26" i="12"/>
  <c r="X29" i="12"/>
  <c r="U29" i="12"/>
  <c r="S33" i="12"/>
  <c r="U14" i="11"/>
  <c r="T14" i="11"/>
  <c r="AB16" i="11"/>
  <c r="AB20" i="11"/>
  <c r="T18" i="11"/>
  <c r="S24" i="11"/>
  <c r="AB30" i="11"/>
  <c r="AC24" i="11"/>
  <c r="AB24" i="11"/>
  <c r="AC28" i="11"/>
  <c r="AB21" i="11"/>
  <c r="AB25" i="11"/>
  <c r="AF32" i="11"/>
  <c r="AD32" i="11"/>
  <c r="AF36" i="11"/>
  <c r="AD36" i="11"/>
  <c r="AE11" i="11"/>
  <c r="AG11" i="11"/>
  <c r="AD12" i="11"/>
  <c r="AE12" i="11"/>
  <c r="W17" i="11"/>
  <c r="U17" i="11"/>
  <c r="AD23" i="11"/>
  <c r="AC23" i="11"/>
  <c r="AF15" i="11"/>
  <c r="AF19" i="11"/>
  <c r="AD19" i="11"/>
  <c r="V23" i="11"/>
  <c r="U23" i="11"/>
  <c r="V27" i="11"/>
  <c r="X27" i="11"/>
  <c r="X21" i="11"/>
  <c r="W21" i="11"/>
  <c r="X25" i="11"/>
  <c r="S25" i="11"/>
  <c r="W22" i="11"/>
  <c r="W26" i="11"/>
  <c r="V26" i="11"/>
  <c r="W29" i="11"/>
  <c r="U29" i="11"/>
  <c r="W33" i="11"/>
  <c r="U33" i="11"/>
  <c r="W37" i="11"/>
  <c r="U37" i="11"/>
  <c r="W11" i="11"/>
  <c r="U11" i="11"/>
  <c r="AB13" i="11"/>
  <c r="AC14" i="11"/>
  <c r="AC18" i="11"/>
  <c r="W12" i="11"/>
  <c r="U12" i="11"/>
  <c r="S16" i="11"/>
  <c r="S20" i="11"/>
  <c r="AC27" i="11"/>
  <c r="AF33" i="11"/>
  <c r="AD33" i="11"/>
  <c r="AF37" i="11"/>
  <c r="AD37" i="11"/>
  <c r="AE34" i="11"/>
  <c r="AG34" i="11"/>
  <c r="AD31" i="11"/>
  <c r="AF31" i="11"/>
  <c r="AD35" i="11"/>
  <c r="AF35" i="11"/>
  <c r="AF10" i="11"/>
  <c r="AD10" i="11"/>
  <c r="X10" i="11"/>
  <c r="V10" i="11"/>
  <c r="AD17" i="11"/>
  <c r="AF17" i="11"/>
  <c r="X15" i="11"/>
  <c r="W15" i="11"/>
  <c r="X19" i="11"/>
  <c r="V19" i="11"/>
  <c r="AF29" i="11"/>
  <c r="V28" i="11"/>
  <c r="X28" i="11"/>
  <c r="T34" i="11"/>
  <c r="S31" i="11"/>
  <c r="S35" i="11"/>
  <c r="T32" i="11"/>
  <c r="T36" i="11"/>
  <c r="AE15" i="10"/>
  <c r="AG15" i="10"/>
  <c r="AE19" i="10"/>
  <c r="AC20" i="10"/>
  <c r="S24" i="10"/>
  <c r="AD35" i="10"/>
  <c r="AB35" i="10"/>
  <c r="S31" i="10"/>
  <c r="S21" i="10"/>
  <c r="AG37" i="10"/>
  <c r="AB32" i="10"/>
  <c r="AD36" i="10"/>
  <c r="AE36" i="10"/>
  <c r="U12" i="10"/>
  <c r="W12" i="10"/>
  <c r="X14" i="10"/>
  <c r="V14" i="10"/>
  <c r="W10" i="10"/>
  <c r="U10" i="10"/>
  <c r="S16" i="10"/>
  <c r="V16" i="10"/>
  <c r="S20" i="10"/>
  <c r="AF25" i="10"/>
  <c r="AE25" i="10"/>
  <c r="AD17" i="10"/>
  <c r="AE17" i="10"/>
  <c r="AF21" i="10"/>
  <c r="AD21" i="10"/>
  <c r="AG14" i="10"/>
  <c r="AD14" i="10"/>
  <c r="AG18" i="10"/>
  <c r="AD18" i="10"/>
  <c r="W22" i="10"/>
  <c r="X22" i="10"/>
  <c r="AE26" i="10"/>
  <c r="AG26" i="10"/>
  <c r="X34" i="10"/>
  <c r="U34" i="10"/>
  <c r="W32" i="10"/>
  <c r="X32" i="10"/>
  <c r="S29" i="10"/>
  <c r="S33" i="10"/>
  <c r="W37" i="10"/>
  <c r="AB11" i="10"/>
  <c r="AF16" i="10"/>
  <c r="AC16" i="10"/>
  <c r="AF13" i="10"/>
  <c r="AD13" i="10"/>
  <c r="X13" i="10"/>
  <c r="V13" i="10"/>
  <c r="T18" i="10"/>
  <c r="S18" i="10"/>
  <c r="AB22" i="10"/>
  <c r="S15" i="10"/>
  <c r="S19" i="10"/>
  <c r="AB30" i="10"/>
  <c r="AD30" i="10"/>
  <c r="AG33" i="10"/>
  <c r="AD33" i="10"/>
  <c r="AB31" i="10"/>
  <c r="AC31" i="10"/>
  <c r="AC27" i="10"/>
  <c r="AB27" i="10"/>
  <c r="T30" i="10"/>
  <c r="V11" i="10"/>
  <c r="X11" i="10"/>
  <c r="U17" i="10"/>
  <c r="T17" i="10"/>
  <c r="AG12" i="10"/>
  <c r="AE12" i="10"/>
  <c r="AB29" i="10"/>
  <c r="S27" i="10"/>
  <c r="AD23" i="10"/>
  <c r="AE23" i="10"/>
  <c r="U23" i="10"/>
  <c r="W23" i="10"/>
  <c r="X26" i="10"/>
  <c r="U26" i="10"/>
  <c r="AC34" i="10"/>
  <c r="X35" i="10"/>
  <c r="U35" i="10"/>
  <c r="X28" i="10"/>
  <c r="S28" i="10"/>
  <c r="V36" i="10"/>
  <c r="W36" i="10"/>
  <c r="AF24" i="10"/>
  <c r="AD24" i="10"/>
  <c r="AF28" i="10"/>
  <c r="AE28" i="10"/>
  <c r="AB10" i="10"/>
  <c r="W10" i="9"/>
  <c r="AB14" i="9"/>
  <c r="W15" i="9"/>
  <c r="T22" i="9"/>
  <c r="U19" i="9"/>
  <c r="W19" i="9"/>
  <c r="AG15" i="9"/>
  <c r="AF15" i="9"/>
  <c r="AG19" i="9"/>
  <c r="AE19" i="9"/>
  <c r="V13" i="9"/>
  <c r="W13" i="9"/>
  <c r="W17" i="9"/>
  <c r="U17" i="9"/>
  <c r="W21" i="9"/>
  <c r="U21" i="9"/>
  <c r="AE25" i="9"/>
  <c r="AD25" i="9"/>
  <c r="U27" i="9"/>
  <c r="W27" i="9"/>
  <c r="AD30" i="9"/>
  <c r="AF30" i="9"/>
  <c r="AD34" i="9"/>
  <c r="AF34" i="9"/>
  <c r="AG31" i="9"/>
  <c r="AG35" i="9"/>
  <c r="AE35" i="9"/>
  <c r="X12" i="9"/>
  <c r="V12" i="9"/>
  <c r="AG13" i="9"/>
  <c r="AD13" i="9"/>
  <c r="T16" i="9"/>
  <c r="S16" i="9"/>
  <c r="T20" i="9"/>
  <c r="AB22" i="9"/>
  <c r="S26" i="9"/>
  <c r="T31" i="9"/>
  <c r="AD23" i="9"/>
  <c r="AE23" i="9"/>
  <c r="AD27" i="9"/>
  <c r="AF27" i="9"/>
  <c r="AB24" i="9"/>
  <c r="AB28" i="9"/>
  <c r="W35" i="9"/>
  <c r="T32" i="9"/>
  <c r="S32" i="9"/>
  <c r="T36" i="9"/>
  <c r="AB11" i="9"/>
  <c r="T14" i="9"/>
  <c r="T11" i="9"/>
  <c r="AE17" i="9"/>
  <c r="AG17" i="9"/>
  <c r="AE21" i="9"/>
  <c r="AG21" i="9"/>
  <c r="U23" i="9"/>
  <c r="X23" i="9"/>
  <c r="S30" i="9"/>
  <c r="S28" i="9"/>
  <c r="T25" i="9"/>
  <c r="AB29" i="9"/>
  <c r="AD29" i="9"/>
  <c r="AF32" i="9"/>
  <c r="AD32" i="9"/>
  <c r="AF36" i="9"/>
  <c r="AD36" i="9"/>
  <c r="AB12" i="9"/>
  <c r="V18" i="9"/>
  <c r="X18" i="9"/>
  <c r="AD18" i="9"/>
  <c r="AF18" i="9"/>
  <c r="AF16" i="9"/>
  <c r="AF20" i="9"/>
  <c r="AD20" i="9"/>
  <c r="AC26" i="9"/>
  <c r="AB33" i="9"/>
  <c r="AB37" i="9"/>
  <c r="T29" i="9"/>
  <c r="V29" i="9"/>
  <c r="T33" i="9"/>
  <c r="T37" i="9"/>
  <c r="AD21" i="8"/>
  <c r="AE21" i="8"/>
  <c r="AD22" i="8"/>
  <c r="AF11" i="8"/>
  <c r="X26" i="8"/>
  <c r="AF16" i="8"/>
  <c r="AB16" i="8"/>
  <c r="AG26" i="8"/>
  <c r="W29" i="8"/>
  <c r="U29" i="8"/>
  <c r="AD19" i="8"/>
  <c r="AE19" i="8"/>
  <c r="AD25" i="8"/>
  <c r="AE25" i="8"/>
  <c r="S17" i="8"/>
  <c r="W21" i="8"/>
  <c r="V23" i="8"/>
  <c r="U23" i="8"/>
  <c r="V27" i="8"/>
  <c r="T27" i="8"/>
  <c r="AC24" i="8"/>
  <c r="AD24" i="8"/>
  <c r="AF28" i="8"/>
  <c r="AB34" i="8"/>
  <c r="AC31" i="8"/>
  <c r="AF35" i="8"/>
  <c r="AC13" i="8"/>
  <c r="T14" i="8"/>
  <c r="AD12" i="8"/>
  <c r="AC37" i="8"/>
  <c r="T30" i="8"/>
  <c r="S33" i="8"/>
  <c r="AE17" i="8"/>
  <c r="AC17" i="8"/>
  <c r="AF15" i="8"/>
  <c r="AE15" i="8"/>
  <c r="AG14" i="8"/>
  <c r="AD14" i="8"/>
  <c r="AD18" i="8"/>
  <c r="AF18" i="8"/>
  <c r="X22" i="8"/>
  <c r="U22" i="8"/>
  <c r="X20" i="8"/>
  <c r="V20" i="8"/>
  <c r="S24" i="8"/>
  <c r="AB27" i="8"/>
  <c r="S34" i="8"/>
  <c r="T25" i="8"/>
  <c r="AB33" i="8"/>
  <c r="T31" i="8"/>
  <c r="T35" i="8"/>
  <c r="S32" i="8"/>
  <c r="S36" i="8"/>
  <c r="AG20" i="8"/>
  <c r="AE20" i="8"/>
  <c r="AF29" i="8"/>
  <c r="AD29" i="8"/>
  <c r="X37" i="8"/>
  <c r="V37" i="8"/>
  <c r="X10" i="8"/>
  <c r="U10" i="8"/>
  <c r="S18" i="8"/>
  <c r="T18" i="8"/>
  <c r="T15" i="8"/>
  <c r="T19" i="8"/>
  <c r="T28" i="8"/>
  <c r="AB32" i="8"/>
  <c r="AE36" i="8"/>
  <c r="U20" i="7"/>
  <c r="U36" i="7"/>
  <c r="AG25" i="7"/>
  <c r="S11" i="16"/>
  <c r="AG12" i="16"/>
  <c r="X14" i="7"/>
  <c r="T30" i="7"/>
  <c r="AB19" i="7"/>
  <c r="AD35" i="7"/>
  <c r="W19" i="7"/>
  <c r="V35" i="7"/>
  <c r="AD24" i="7"/>
  <c r="X10" i="7"/>
  <c r="AC12" i="16"/>
  <c r="X17" i="12"/>
  <c r="W30" i="7"/>
  <c r="AB35" i="7"/>
  <c r="AD8" i="12"/>
  <c r="X17" i="16"/>
  <c r="AG35" i="7"/>
  <c r="T14" i="7"/>
  <c r="AC11" i="7"/>
  <c r="V9" i="12"/>
  <c r="AE12" i="16"/>
  <c r="V13" i="7"/>
  <c r="X17" i="7"/>
  <c r="U21" i="7"/>
  <c r="U25" i="7"/>
  <c r="X25" i="7"/>
  <c r="T29" i="7"/>
  <c r="W33" i="7"/>
  <c r="S37" i="7"/>
  <c r="AG14" i="7"/>
  <c r="AE18" i="7"/>
  <c r="AE26" i="7"/>
  <c r="AC30" i="7"/>
  <c r="AB30" i="7"/>
  <c r="AF34" i="7"/>
  <c r="W29" i="7"/>
  <c r="S25" i="7"/>
  <c r="W21" i="7"/>
  <c r="AD26" i="7"/>
  <c r="AB8" i="13"/>
  <c r="T18" i="7"/>
  <c r="AC31" i="7"/>
  <c r="AE19" i="7"/>
  <c r="V34" i="7"/>
  <c r="AF8" i="13"/>
  <c r="AC28" i="7"/>
  <c r="S23" i="7"/>
  <c r="AC27" i="7"/>
  <c r="AG27" i="7"/>
  <c r="T15" i="7"/>
  <c r="AG11" i="7"/>
  <c r="AD11" i="7"/>
  <c r="U26" i="7"/>
  <c r="U19" i="7"/>
  <c r="AE28" i="7"/>
  <c r="AB13" i="20"/>
  <c r="AB17" i="20"/>
  <c r="AB21" i="20"/>
  <c r="X32" i="20"/>
  <c r="W29" i="20"/>
  <c r="T24" i="20"/>
  <c r="AF30" i="20"/>
  <c r="AF34" i="20"/>
  <c r="AD34" i="20"/>
  <c r="V10" i="20"/>
  <c r="X10" i="20"/>
  <c r="AF8" i="20"/>
  <c r="AD8" i="20"/>
  <c r="AB16" i="20"/>
  <c r="V18" i="20"/>
  <c r="AD32" i="20"/>
  <c r="AG32" i="20"/>
  <c r="AD27" i="20"/>
  <c r="W33" i="20"/>
  <c r="S27" i="20"/>
  <c r="T31" i="20"/>
  <c r="W35" i="20"/>
  <c r="T11" i="20"/>
  <c r="AF14" i="20"/>
  <c r="AG14" i="20"/>
  <c r="AF18" i="20"/>
  <c r="AG24" i="20"/>
  <c r="AE28" i="20"/>
  <c r="AG28" i="20"/>
  <c r="AD29" i="20"/>
  <c r="X9" i="20"/>
  <c r="W15" i="20"/>
  <c r="X15" i="20"/>
  <c r="W19" i="20"/>
  <c r="U19" i="20"/>
  <c r="V16" i="20"/>
  <c r="X16" i="20"/>
  <c r="V20" i="20"/>
  <c r="X20" i="20"/>
  <c r="AC26" i="20"/>
  <c r="AE23" i="20"/>
  <c r="AB31" i="20"/>
  <c r="AG31" i="20"/>
  <c r="T25" i="20"/>
  <c r="AF35" i="20"/>
  <c r="AD35" i="20"/>
  <c r="U30" i="20"/>
  <c r="W30" i="20"/>
  <c r="U34" i="20"/>
  <c r="W34" i="20"/>
  <c r="AE10" i="20"/>
  <c r="AG10" i="20"/>
  <c r="AE15" i="20"/>
  <c r="AF15" i="20"/>
  <c r="AG9" i="19"/>
  <c r="AE9" i="19"/>
  <c r="AG8" i="19"/>
  <c r="AE8" i="19"/>
  <c r="X21" i="19"/>
  <c r="U21" i="19"/>
  <c r="AG16" i="19"/>
  <c r="AG20" i="19"/>
  <c r="AE20" i="19"/>
  <c r="T25" i="19"/>
  <c r="V32" i="19"/>
  <c r="X32" i="19"/>
  <c r="AD32" i="19"/>
  <c r="AF32" i="19"/>
  <c r="AG29" i="19"/>
  <c r="AG33" i="19"/>
  <c r="AE33" i="19"/>
  <c r="AE11" i="19"/>
  <c r="AG11" i="19"/>
  <c r="AF14" i="19"/>
  <c r="W15" i="19"/>
  <c r="U15" i="19"/>
  <c r="AG13" i="19"/>
  <c r="AE13" i="19"/>
  <c r="AD12" i="19"/>
  <c r="AF12" i="19"/>
  <c r="AE15" i="19"/>
  <c r="AG15" i="19"/>
  <c r="AE19" i="19"/>
  <c r="AG19" i="19"/>
  <c r="U17" i="19"/>
  <c r="W17" i="19"/>
  <c r="AB23" i="19"/>
  <c r="AD31" i="19"/>
  <c r="AF25" i="19"/>
  <c r="AD25" i="19"/>
  <c r="U28" i="19"/>
  <c r="V28" i="19"/>
  <c r="T33" i="19"/>
  <c r="W30" i="19"/>
  <c r="S34" i="19"/>
  <c r="T8" i="19"/>
  <c r="S11" i="19"/>
  <c r="AF21" i="19"/>
  <c r="T10" i="19"/>
  <c r="U9" i="19"/>
  <c r="W9" i="19"/>
  <c r="V16" i="19"/>
  <c r="X16" i="19"/>
  <c r="V20" i="19"/>
  <c r="X20" i="19"/>
  <c r="W23" i="19"/>
  <c r="U23" i="19"/>
  <c r="AB17" i="19"/>
  <c r="AC26" i="19"/>
  <c r="W24" i="19"/>
  <c r="AG27" i="19"/>
  <c r="S22" i="19"/>
  <c r="S26" i="19"/>
  <c r="AB30" i="19"/>
  <c r="AB34" i="19"/>
  <c r="S12" i="19"/>
  <c r="X14" i="19"/>
  <c r="V14" i="19"/>
  <c r="T13" i="19"/>
  <c r="T29" i="19"/>
  <c r="T18" i="19"/>
  <c r="AC24" i="19"/>
  <c r="AB28" i="19"/>
  <c r="AE35" i="19"/>
  <c r="AG35" i="19"/>
  <c r="U27" i="19"/>
  <c r="V27" i="19"/>
  <c r="W31" i="19"/>
  <c r="W35" i="19"/>
  <c r="U35" i="19"/>
  <c r="S19" i="19"/>
  <c r="AB10" i="19"/>
  <c r="AB12" i="18"/>
  <c r="AC12" i="18"/>
  <c r="S18" i="18"/>
  <c r="AG21" i="18"/>
  <c r="AC20" i="18"/>
  <c r="T29" i="18"/>
  <c r="AC34" i="18"/>
  <c r="T22" i="18"/>
  <c r="S9" i="18"/>
  <c r="T9" i="18"/>
  <c r="AB13" i="18"/>
  <c r="AD13" i="18"/>
  <c r="W14" i="18"/>
  <c r="V14" i="18"/>
  <c r="AE22" i="18"/>
  <c r="AG22" i="18"/>
  <c r="T13" i="18"/>
  <c r="T17" i="18"/>
  <c r="W17" i="18"/>
  <c r="S21" i="18"/>
  <c r="S25" i="18"/>
  <c r="T25" i="18"/>
  <c r="AB35" i="18"/>
  <c r="AG23" i="18"/>
  <c r="AF23" i="18"/>
  <c r="AB32" i="18"/>
  <c r="S27" i="18"/>
  <c r="U27" i="18"/>
  <c r="S31" i="18"/>
  <c r="S35" i="18"/>
  <c r="AE8" i="18"/>
  <c r="AD8" i="18"/>
  <c r="T11" i="18"/>
  <c r="W11" i="18"/>
  <c r="S12" i="18"/>
  <c r="V12" i="18"/>
  <c r="AG16" i="18"/>
  <c r="AD16" i="18"/>
  <c r="AF24" i="18"/>
  <c r="AG24" i="18"/>
  <c r="AF27" i="18"/>
  <c r="AG27" i="18"/>
  <c r="S10" i="18"/>
  <c r="AD14" i="18"/>
  <c r="AB15" i="18"/>
  <c r="AE15" i="18"/>
  <c r="AD17" i="18"/>
  <c r="AE17" i="18"/>
  <c r="AD18" i="18"/>
  <c r="AF18" i="18"/>
  <c r="AB19" i="18"/>
  <c r="S32" i="18"/>
  <c r="T24" i="18"/>
  <c r="T33" i="18"/>
  <c r="AB29" i="18"/>
  <c r="AB33" i="18"/>
  <c r="S16" i="18"/>
  <c r="W8" i="18"/>
  <c r="V8" i="18"/>
  <c r="X28" i="18"/>
  <c r="AC25" i="18"/>
  <c r="AF28" i="18"/>
  <c r="AB30" i="18"/>
  <c r="AD30" i="18"/>
  <c r="AC9" i="18"/>
  <c r="AC10" i="18"/>
  <c r="AF10" i="18"/>
  <c r="AC11" i="18"/>
  <c r="W15" i="18"/>
  <c r="T19" i="18"/>
  <c r="AB31" i="18"/>
  <c r="S20" i="18"/>
  <c r="S26" i="18"/>
  <c r="W23" i="18"/>
  <c r="X30" i="18"/>
  <c r="S30" i="18"/>
  <c r="X34" i="18"/>
  <c r="V34" i="18"/>
  <c r="U28" i="17"/>
  <c r="W28" i="17"/>
  <c r="S21" i="17"/>
  <c r="X28" i="7"/>
  <c r="AF37" i="7"/>
  <c r="AD8" i="13"/>
  <c r="AF11" i="7"/>
  <c r="X11" i="7"/>
  <c r="AC16" i="7"/>
  <c r="U10" i="9"/>
  <c r="AF19" i="7"/>
  <c r="AE27" i="7"/>
  <c r="AB15" i="7"/>
  <c r="S17" i="7"/>
  <c r="X29" i="7"/>
  <c r="X33" i="7"/>
  <c r="AF14" i="7"/>
  <c r="AF22" i="7"/>
  <c r="AG26" i="7"/>
  <c r="AG30" i="7"/>
  <c r="W25" i="7"/>
  <c r="V37" i="7"/>
  <c r="V17" i="7"/>
  <c r="AG8" i="13"/>
  <c r="AB11" i="7"/>
  <c r="W26" i="7"/>
  <c r="V22" i="7"/>
  <c r="U35" i="7"/>
  <c r="AB24" i="7"/>
  <c r="T11" i="7"/>
  <c r="AE10" i="7"/>
  <c r="U14" i="7"/>
  <c r="S26" i="7"/>
  <c r="AE17" i="20"/>
  <c r="AC21" i="20"/>
  <c r="W32" i="20"/>
  <c r="T32" i="20"/>
  <c r="AE34" i="20"/>
  <c r="AG8" i="20"/>
  <c r="AC22" i="20"/>
  <c r="AE16" i="20"/>
  <c r="AF20" i="20"/>
  <c r="U33" i="20"/>
  <c r="V27" i="20"/>
  <c r="S35" i="20"/>
  <c r="AE11" i="20"/>
  <c r="U11" i="20"/>
  <c r="AC14" i="20"/>
  <c r="AG19" i="20"/>
  <c r="T13" i="20"/>
  <c r="U21" i="20"/>
  <c r="X22" i="20"/>
  <c r="V26" i="20"/>
  <c r="AF12" i="20"/>
  <c r="T15" i="20"/>
  <c r="V19" i="20"/>
  <c r="W16" i="20"/>
  <c r="T20" i="20"/>
  <c r="AF26" i="20"/>
  <c r="AC23" i="20"/>
  <c r="W25" i="20"/>
  <c r="X30" i="20"/>
  <c r="AC10" i="20"/>
  <c r="AF9" i="19"/>
  <c r="AC8" i="19"/>
  <c r="AD16" i="19"/>
  <c r="AC20" i="19"/>
  <c r="W25" i="19"/>
  <c r="W32" i="19"/>
  <c r="T32" i="19"/>
  <c r="AG32" i="19"/>
  <c r="AC29" i="19"/>
  <c r="AD33" i="19"/>
  <c r="AD11" i="19"/>
  <c r="AG14" i="19"/>
  <c r="AG12" i="19"/>
  <c r="AF15" i="19"/>
  <c r="AC19" i="19"/>
  <c r="S17" i="19"/>
  <c r="AF22" i="19"/>
  <c r="AE22" i="19"/>
  <c r="AB31" i="19"/>
  <c r="X28" i="19"/>
  <c r="S33" i="19"/>
  <c r="X34" i="19"/>
  <c r="S8" i="19"/>
  <c r="X11" i="19"/>
  <c r="AG21" i="19"/>
  <c r="S10" i="19"/>
  <c r="V9" i="19"/>
  <c r="U20" i="19"/>
  <c r="S23" i="19"/>
  <c r="X23" i="19"/>
  <c r="AE17" i="19"/>
  <c r="AB26" i="19"/>
  <c r="V24" i="19"/>
  <c r="T24" i="19"/>
  <c r="AD27" i="19"/>
  <c r="T22" i="19"/>
  <c r="X26" i="19"/>
  <c r="AE30" i="19"/>
  <c r="AE34" i="19"/>
  <c r="W14" i="19"/>
  <c r="S13" i="19"/>
  <c r="X29" i="19"/>
  <c r="AD24" i="19"/>
  <c r="AD28" i="19"/>
  <c r="X27" i="19"/>
  <c r="S35" i="19"/>
  <c r="X19" i="19"/>
  <c r="AD21" i="18"/>
  <c r="U29" i="18"/>
  <c r="AF34" i="18"/>
  <c r="AD34" i="18"/>
  <c r="S14" i="18"/>
  <c r="T14" i="18"/>
  <c r="S13" i="18"/>
  <c r="T21" i="18"/>
  <c r="U21" i="18"/>
  <c r="AG35" i="18"/>
  <c r="AD23" i="18"/>
  <c r="T27" i="18"/>
  <c r="X31" i="18"/>
  <c r="U11" i="18"/>
  <c r="X12" i="18"/>
  <c r="AC16" i="18"/>
  <c r="AF16" i="18"/>
  <c r="AB27" i="18"/>
  <c r="X10" i="18"/>
  <c r="AD15" i="18"/>
  <c r="AG18" i="18"/>
  <c r="AG19" i="18"/>
  <c r="V32" i="18"/>
  <c r="X32" i="18"/>
  <c r="V24" i="18"/>
  <c r="AG29" i="18"/>
  <c r="X8" i="18"/>
  <c r="T28" i="18"/>
  <c r="AG30" i="18"/>
  <c r="AF9" i="18"/>
  <c r="AE10" i="18"/>
  <c r="AF11" i="18"/>
  <c r="T26" i="18"/>
  <c r="AG26" i="18"/>
  <c r="AB26" i="18"/>
  <c r="U30" i="18"/>
  <c r="V30" i="18"/>
  <c r="W34" i="18"/>
  <c r="V28" i="17"/>
  <c r="T21" i="17"/>
  <c r="W13" i="17"/>
  <c r="U16" i="17"/>
  <c r="S31" i="17"/>
  <c r="X35" i="17"/>
  <c r="X20" i="17"/>
  <c r="S20" i="17"/>
  <c r="X25" i="17"/>
  <c r="U15" i="17"/>
  <c r="T19" i="17"/>
  <c r="W23" i="17"/>
  <c r="V23" i="17"/>
  <c r="T14" i="17"/>
  <c r="W18" i="17"/>
  <c r="V22" i="17"/>
  <c r="U22" i="17"/>
  <c r="X24" i="17"/>
  <c r="S11" i="17"/>
  <c r="S34" i="17"/>
  <c r="U29" i="17"/>
  <c r="T29" i="17"/>
  <c r="W33" i="17"/>
  <c r="V37" i="17"/>
  <c r="U10" i="17"/>
  <c r="T26" i="17"/>
  <c r="V17" i="17"/>
  <c r="X30" i="17"/>
  <c r="AE23" i="17"/>
  <c r="AG23" i="17"/>
  <c r="AG19" i="17"/>
  <c r="AB25" i="17"/>
  <c r="AD28" i="17"/>
  <c r="AB28" i="17"/>
  <c r="AD29" i="17"/>
  <c r="AG29" i="17"/>
  <c r="AE37" i="17"/>
  <c r="AC34" i="17"/>
  <c r="AF16" i="17"/>
  <c r="AE11" i="17"/>
  <c r="AG11" i="17"/>
  <c r="AC14" i="17"/>
  <c r="AE14" i="17"/>
  <c r="AG22" i="17"/>
  <c r="AD22" i="17"/>
  <c r="AB31" i="17"/>
  <c r="AC13" i="17"/>
  <c r="AC21" i="17"/>
  <c r="AE21" i="17"/>
  <c r="AC26" i="17"/>
  <c r="AG30" i="17"/>
  <c r="AC24" i="17"/>
  <c r="AD27" i="17"/>
  <c r="AB33" i="17"/>
  <c r="AC33" i="17"/>
  <c r="AE32" i="17"/>
  <c r="AD32" i="17"/>
  <c r="AF15" i="17"/>
  <c r="AG10" i="17"/>
  <c r="AB35" i="17"/>
  <c r="AB10" i="16"/>
  <c r="AD16" i="16"/>
  <c r="AB16" i="16"/>
  <c r="AD10" i="16"/>
  <c r="X11" i="16"/>
  <c r="T20" i="16"/>
  <c r="S20" i="16"/>
  <c r="AE36" i="16"/>
  <c r="AG36" i="16"/>
  <c r="X16" i="16"/>
  <c r="T12" i="16"/>
  <c r="AE22" i="16"/>
  <c r="AC37" i="16"/>
  <c r="AC24" i="16"/>
  <c r="AB29" i="16"/>
  <c r="AC21" i="16"/>
  <c r="AC14" i="16"/>
  <c r="X19" i="16"/>
  <c r="AE33" i="16"/>
  <c r="AB33" i="16"/>
  <c r="AG15" i="16"/>
  <c r="AC11" i="16"/>
  <c r="AF11" i="16"/>
  <c r="AG20" i="16"/>
  <c r="U23" i="16"/>
  <c r="AD26" i="16"/>
  <c r="AF26" i="16"/>
  <c r="AG28" i="16"/>
  <c r="AB30" i="16"/>
  <c r="AE34" i="16"/>
  <c r="AG31" i="16"/>
  <c r="AC35" i="16"/>
  <c r="AE17" i="16"/>
  <c r="AC17" i="16"/>
  <c r="U24" i="16"/>
  <c r="S28" i="16"/>
  <c r="W22" i="16"/>
  <c r="W21" i="16"/>
  <c r="U21" i="16"/>
  <c r="AG19" i="16"/>
  <c r="AB19" i="16"/>
  <c r="AC23" i="16"/>
  <c r="AE23" i="16"/>
  <c r="V26" i="16"/>
  <c r="T26" i="16"/>
  <c r="W33" i="16"/>
  <c r="T33" i="16"/>
  <c r="X25" i="16"/>
  <c r="U31" i="16"/>
  <c r="S31" i="16"/>
  <c r="S35" i="16"/>
  <c r="T36" i="16"/>
  <c r="AF9" i="15"/>
  <c r="U13" i="15"/>
  <c r="AF21" i="15"/>
  <c r="T27" i="15"/>
  <c r="AD20" i="15"/>
  <c r="AE28" i="15"/>
  <c r="AG28" i="15"/>
  <c r="AB32" i="15"/>
  <c r="AE36" i="15"/>
  <c r="AG36" i="15"/>
  <c r="W31" i="15"/>
  <c r="X35" i="15"/>
  <c r="AB13" i="15"/>
  <c r="AC13" i="15"/>
  <c r="AE11" i="15"/>
  <c r="W22" i="15"/>
  <c r="X20" i="15"/>
  <c r="V20" i="15"/>
  <c r="AD22" i="15"/>
  <c r="AD27" i="15"/>
  <c r="AB27" i="15"/>
  <c r="T21" i="15"/>
  <c r="V25" i="15"/>
  <c r="V29" i="15"/>
  <c r="X29" i="15"/>
  <c r="S33" i="15"/>
  <c r="AC15" i="15"/>
  <c r="AD19" i="15"/>
  <c r="AE16" i="15"/>
  <c r="AG16" i="15"/>
  <c r="AE17" i="15"/>
  <c r="AC14" i="15"/>
  <c r="AD14" i="15"/>
  <c r="AF18" i="15"/>
  <c r="AG23" i="15"/>
  <c r="W26" i="15"/>
  <c r="U26" i="15"/>
  <c r="AB31" i="15"/>
  <c r="X32" i="15"/>
  <c r="S36" i="15"/>
  <c r="AE12" i="15"/>
  <c r="V9" i="15"/>
  <c r="X9" i="15"/>
  <c r="W16" i="15"/>
  <c r="U17" i="15"/>
  <c r="S17" i="15"/>
  <c r="T14" i="15"/>
  <c r="U18" i="15"/>
  <c r="W18" i="15"/>
  <c r="V11" i="15"/>
  <c r="V15" i="15"/>
  <c r="X19" i="15"/>
  <c r="AF26" i="15"/>
  <c r="S28" i="15"/>
  <c r="X30" i="15"/>
  <c r="AG30" i="15"/>
  <c r="AE34" i="15"/>
  <c r="S10" i="15"/>
  <c r="W17" i="14"/>
  <c r="AC24" i="14"/>
  <c r="W21" i="14"/>
  <c r="AB17" i="14"/>
  <c r="V15" i="14"/>
  <c r="V19" i="14"/>
  <c r="V25" i="14"/>
  <c r="W25" i="14"/>
  <c r="AE27" i="14"/>
  <c r="AG27" i="14"/>
  <c r="X30" i="14"/>
  <c r="W23" i="14"/>
  <c r="U27" i="14"/>
  <c r="AD31" i="14"/>
  <c r="AB31" i="14"/>
  <c r="V35" i="14"/>
  <c r="T35" i="14"/>
  <c r="W29" i="14"/>
  <c r="U29" i="14"/>
  <c r="U33" i="14"/>
  <c r="X37" i="14"/>
  <c r="AF11" i="14"/>
  <c r="AF15" i="14"/>
  <c r="AE19" i="14"/>
  <c r="AG19" i="14"/>
  <c r="W22" i="14"/>
  <c r="W18" i="14"/>
  <c r="S24" i="14"/>
  <c r="U24" i="14"/>
  <c r="AF28" i="14"/>
  <c r="AC35" i="14"/>
  <c r="S14" i="14"/>
  <c r="AD13" i="14"/>
  <c r="AF13" i="14"/>
  <c r="AB10" i="14"/>
  <c r="W10" i="14"/>
  <c r="S16" i="14"/>
  <c r="U20" i="14"/>
  <c r="AB20" i="14"/>
  <c r="W31" i="14"/>
  <c r="AD25" i="14"/>
  <c r="AD29" i="14"/>
  <c r="U32" i="14"/>
  <c r="W32" i="14"/>
  <c r="V36" i="14"/>
  <c r="AD16" i="14"/>
  <c r="AG16" i="14"/>
  <c r="AD14" i="14"/>
  <c r="U26" i="14"/>
  <c r="AF22" i="14"/>
  <c r="AD26" i="14"/>
  <c r="AF30" i="14"/>
  <c r="V34" i="14"/>
  <c r="X34" i="14"/>
  <c r="AB32" i="14"/>
  <c r="AE36" i="14"/>
  <c r="AD12" i="14"/>
  <c r="AF12" i="14"/>
  <c r="U13" i="14"/>
  <c r="S11" i="14"/>
  <c r="X11" i="14"/>
  <c r="V14" i="13"/>
  <c r="AG24" i="13"/>
  <c r="AD24" i="13"/>
  <c r="T22" i="13"/>
  <c r="V34" i="13"/>
  <c r="W13" i="13"/>
  <c r="AG28" i="13"/>
  <c r="AC28" i="13"/>
  <c r="AE21" i="13"/>
  <c r="AG27" i="13"/>
  <c r="AC27" i="13"/>
  <c r="V24" i="13"/>
  <c r="AE32" i="13"/>
  <c r="AF32" i="13"/>
  <c r="AE31" i="13"/>
  <c r="AD31" i="13"/>
  <c r="AG30" i="13"/>
  <c r="AD12" i="13"/>
  <c r="AB12" i="13"/>
  <c r="S11" i="13"/>
  <c r="T15" i="13"/>
  <c r="U15" i="13"/>
  <c r="T18" i="13"/>
  <c r="AE23" i="13"/>
  <c r="W33" i="13"/>
  <c r="W16" i="13"/>
  <c r="AF19" i="13"/>
  <c r="T17" i="13"/>
  <c r="AF22" i="13"/>
  <c r="AF25" i="13"/>
  <c r="AG26" i="13"/>
  <c r="T27" i="13"/>
  <c r="W27" i="13"/>
  <c r="V31" i="13"/>
  <c r="V35" i="13"/>
  <c r="V10" i="13"/>
  <c r="V19" i="13"/>
  <c r="X30" i="13"/>
  <c r="AD15" i="13"/>
  <c r="AC13" i="13"/>
  <c r="AF10" i="13"/>
  <c r="AE20" i="13"/>
  <c r="AC20" i="13"/>
  <c r="AC17" i="13"/>
  <c r="AG18" i="13"/>
  <c r="W26" i="13"/>
  <c r="AF29" i="13"/>
  <c r="AG33" i="13"/>
  <c r="AB33" i="13"/>
  <c r="S17" i="12"/>
  <c r="T17" i="12"/>
  <c r="S11" i="12"/>
  <c r="AD13" i="12"/>
  <c r="AB13" i="12"/>
  <c r="AG15" i="12"/>
  <c r="V24" i="12"/>
  <c r="U24" i="12"/>
  <c r="X30" i="12"/>
  <c r="AD32" i="12"/>
  <c r="AE9" i="12"/>
  <c r="V25" i="12"/>
  <c r="S25" i="12"/>
  <c r="AF20" i="12"/>
  <c r="AB24" i="12"/>
  <c r="T22" i="12"/>
  <c r="S23" i="12"/>
  <c r="AE27" i="12"/>
  <c r="AB31" i="12"/>
  <c r="AC31" i="12"/>
  <c r="AD35" i="12"/>
  <c r="AE35" i="12"/>
  <c r="AG34" i="12"/>
  <c r="AF19" i="12"/>
  <c r="AD17" i="12"/>
  <c r="AB17" i="12"/>
  <c r="AB18" i="12"/>
  <c r="AB33" i="12"/>
  <c r="T28" i="12"/>
  <c r="W32" i="12"/>
  <c r="S31" i="12"/>
  <c r="U35" i="12"/>
  <c r="W8" i="12"/>
  <c r="U8" i="12"/>
  <c r="AG14" i="12"/>
  <c r="X19" i="12"/>
  <c r="V19" i="12"/>
  <c r="X27" i="12"/>
  <c r="AC28" i="12"/>
  <c r="V13" i="12"/>
  <c r="T13" i="12"/>
  <c r="S10" i="12"/>
  <c r="S15" i="12"/>
  <c r="X12" i="12"/>
  <c r="U12" i="12"/>
  <c r="X16" i="12"/>
  <c r="AF30" i="12"/>
  <c r="T21" i="12"/>
  <c r="AF21" i="12"/>
  <c r="AG25" i="12"/>
  <c r="AB22" i="12"/>
  <c r="AE22" i="12"/>
  <c r="AD26" i="12"/>
  <c r="W29" i="12"/>
  <c r="V29" i="12"/>
  <c r="AD16" i="11"/>
  <c r="AF20" i="11"/>
  <c r="W18" i="11"/>
  <c r="U24" i="11"/>
  <c r="T24" i="11"/>
  <c r="AB22" i="11"/>
  <c r="AC22" i="11"/>
  <c r="AB26" i="11"/>
  <c r="AC26" i="11"/>
  <c r="AF30" i="11"/>
  <c r="AG24" i="11"/>
  <c r="AD28" i="11"/>
  <c r="AB28" i="11"/>
  <c r="AC21" i="11"/>
  <c r="AE21" i="11"/>
  <c r="AF25" i="11"/>
  <c r="AB32" i="11"/>
  <c r="AG36" i="11"/>
  <c r="AF12" i="11"/>
  <c r="S17" i="11"/>
  <c r="X17" i="11"/>
  <c r="AE23" i="11"/>
  <c r="AB23" i="11"/>
  <c r="AB15" i="11"/>
  <c r="AE19" i="11"/>
  <c r="S23" i="11"/>
  <c r="U27" i="11"/>
  <c r="S21" i="11"/>
  <c r="V25" i="11"/>
  <c r="T22" i="11"/>
  <c r="S26" i="11"/>
  <c r="X29" i="11"/>
  <c r="S33" i="11"/>
  <c r="X37" i="11"/>
  <c r="S11" i="11"/>
  <c r="AG14" i="11"/>
  <c r="AF18" i="11"/>
  <c r="X12" i="11"/>
  <c r="V12" i="11"/>
  <c r="W16" i="11"/>
  <c r="V20" i="11"/>
  <c r="AD27" i="11"/>
  <c r="AB27" i="11"/>
  <c r="AB37" i="11"/>
  <c r="AG37" i="11"/>
  <c r="AC35" i="11"/>
  <c r="AB10" i="11"/>
  <c r="U10" i="11"/>
  <c r="S10" i="11"/>
  <c r="U15" i="11"/>
  <c r="T19" i="11"/>
  <c r="AC29" i="11"/>
  <c r="AD29" i="11"/>
  <c r="T28" i="11"/>
  <c r="W34" i="11"/>
  <c r="U34" i="11"/>
  <c r="T31" i="11"/>
  <c r="U35" i="11"/>
  <c r="W35" i="11"/>
  <c r="W32" i="11"/>
  <c r="U36" i="11"/>
  <c r="S36" i="11"/>
  <c r="AF15" i="10"/>
  <c r="AC15" i="10"/>
  <c r="AD19" i="10"/>
  <c r="AD20" i="10"/>
  <c r="AB20" i="10"/>
  <c r="T24" i="10"/>
  <c r="AF35" i="10"/>
  <c r="V31" i="10"/>
  <c r="U31" i="10"/>
  <c r="T21" i="10"/>
  <c r="V21" i="10"/>
  <c r="V25" i="10"/>
  <c r="W25" i="10"/>
  <c r="AB37" i="10"/>
  <c r="AF32" i="10"/>
  <c r="AD32" i="10"/>
  <c r="S12" i="10"/>
  <c r="W14" i="10"/>
  <c r="T10" i="10"/>
  <c r="T16" i="10"/>
  <c r="W20" i="10"/>
  <c r="AB25" i="10"/>
  <c r="AD25" i="10"/>
  <c r="AC17" i="10"/>
  <c r="AB21" i="10"/>
  <c r="AG21" i="10"/>
  <c r="AC18" i="10"/>
  <c r="AE18" i="10"/>
  <c r="T22" i="10"/>
  <c r="AC26" i="10"/>
  <c r="W34" i="10"/>
  <c r="T29" i="10"/>
  <c r="W29" i="10"/>
  <c r="W33" i="10"/>
  <c r="U33" i="10"/>
  <c r="AE11" i="10"/>
  <c r="AG11" i="10"/>
  <c r="AE16" i="10"/>
  <c r="AD16" i="10"/>
  <c r="AB13" i="10"/>
  <c r="U13" i="10"/>
  <c r="S13" i="10"/>
  <c r="V18" i="10"/>
  <c r="AC22" i="10"/>
  <c r="U15" i="10"/>
  <c r="U19" i="10"/>
  <c r="AE30" i="10"/>
  <c r="AC33" i="10"/>
  <c r="AD31" i="10"/>
  <c r="AG27" i="10"/>
  <c r="W30" i="10"/>
  <c r="U30" i="10"/>
  <c r="W11" i="10"/>
  <c r="AD12" i="10"/>
  <c r="AB12" i="10"/>
  <c r="AG29" i="10"/>
  <c r="AC29" i="10"/>
  <c r="U27" i="10"/>
  <c r="T27" i="10"/>
  <c r="T23" i="10"/>
  <c r="W26" i="10"/>
  <c r="V26" i="10"/>
  <c r="AG34" i="10"/>
  <c r="AD34" i="10"/>
  <c r="W35" i="10"/>
  <c r="W28" i="10"/>
  <c r="S36" i="10"/>
  <c r="AC24" i="10"/>
  <c r="AB24" i="10"/>
  <c r="AD28" i="10"/>
  <c r="AF10" i="10"/>
  <c r="AE14" i="9"/>
  <c r="AG14" i="9"/>
  <c r="S15" i="9"/>
  <c r="S22" i="9"/>
  <c r="AD15" i="9"/>
  <c r="AC19" i="9"/>
  <c r="X13" i="9"/>
  <c r="S13" i="9"/>
  <c r="S17" i="9"/>
  <c r="X21" i="9"/>
  <c r="V27" i="9"/>
  <c r="T27" i="9"/>
  <c r="AE34" i="9"/>
  <c r="AC34" i="9"/>
  <c r="AC31" i="9"/>
  <c r="AF31" i="9"/>
  <c r="AF35" i="9"/>
  <c r="AE13" i="9"/>
  <c r="X16" i="9"/>
  <c r="U20" i="9"/>
  <c r="S20" i="9"/>
  <c r="AC22" i="9"/>
  <c r="W26" i="9"/>
  <c r="S31" i="9"/>
  <c r="AG23" i="9"/>
  <c r="AB23" i="9"/>
  <c r="AB27" i="9"/>
  <c r="AG24" i="9"/>
  <c r="AC28" i="9"/>
  <c r="AD28" i="9"/>
  <c r="V34" i="9"/>
  <c r="T34" i="9"/>
  <c r="U35" i="9"/>
  <c r="S35" i="9"/>
  <c r="V36" i="9"/>
  <c r="AF11" i="9"/>
  <c r="U11" i="9"/>
  <c r="S11" i="9"/>
  <c r="AF17" i="9"/>
  <c r="V23" i="9"/>
  <c r="S23" i="9"/>
  <c r="V30" i="9"/>
  <c r="X30" i="9"/>
  <c r="X24" i="9"/>
  <c r="S24" i="9"/>
  <c r="X28" i="9"/>
  <c r="U25" i="9"/>
  <c r="AF29" i="9"/>
  <c r="AC29" i="9"/>
  <c r="AC36" i="9"/>
  <c r="W18" i="9"/>
  <c r="AG16" i="9"/>
  <c r="AD16" i="9"/>
  <c r="AC20" i="9"/>
  <c r="AD26" i="9"/>
  <c r="AB26" i="9"/>
  <c r="AC33" i="9"/>
  <c r="AF37" i="9"/>
  <c r="W29" i="9"/>
  <c r="U33" i="9"/>
  <c r="X37" i="9"/>
  <c r="AF21" i="8"/>
  <c r="AD11" i="8"/>
  <c r="U12" i="8"/>
  <c r="S29" i="8"/>
  <c r="AF19" i="8"/>
  <c r="X13" i="8"/>
  <c r="S13" i="8"/>
  <c r="T21" i="8"/>
  <c r="X27" i="8"/>
  <c r="AE24" i="8"/>
  <c r="AD28" i="8"/>
  <c r="AE34" i="8"/>
  <c r="AC34" i="8"/>
  <c r="AF31" i="8"/>
  <c r="AD35" i="8"/>
  <c r="U14" i="8"/>
  <c r="V14" i="8"/>
  <c r="AF37" i="8"/>
  <c r="AD37" i="8"/>
  <c r="S30" i="8"/>
  <c r="W33" i="8"/>
  <c r="AD15" i="8"/>
  <c r="AG15" i="8"/>
  <c r="AC14" i="8"/>
  <c r="AE18" i="8"/>
  <c r="AC18" i="8"/>
  <c r="U20" i="8"/>
  <c r="S20" i="8"/>
  <c r="X24" i="8"/>
  <c r="AG27" i="8"/>
  <c r="AE27" i="8"/>
  <c r="U34" i="8"/>
  <c r="X25" i="8"/>
  <c r="AE33" i="8"/>
  <c r="AG33" i="8"/>
  <c r="U31" i="8"/>
  <c r="W31" i="8"/>
  <c r="U32" i="8"/>
  <c r="W32" i="8"/>
  <c r="V36" i="8"/>
  <c r="X11" i="8"/>
  <c r="U11" i="8"/>
  <c r="AF23" i="8"/>
  <c r="AG23" i="8"/>
  <c r="AF20" i="8"/>
  <c r="AD20" i="8"/>
  <c r="W37" i="8"/>
  <c r="X15" i="8"/>
  <c r="S19" i="8"/>
  <c r="U28" i="8"/>
  <c r="S28" i="8"/>
  <c r="AC32" i="8"/>
  <c r="AD32" i="8"/>
  <c r="AF36" i="8"/>
  <c r="V10" i="9"/>
  <c r="AG13" i="7"/>
  <c r="V8" i="20"/>
  <c r="X18" i="7"/>
  <c r="AE23" i="7"/>
  <c r="W23" i="7"/>
  <c r="AG28" i="7"/>
  <c r="U17" i="16"/>
  <c r="AB23" i="7"/>
  <c r="T26" i="7"/>
  <c r="U18" i="7"/>
  <c r="X13" i="7"/>
  <c r="U17" i="7"/>
  <c r="T25" i="7"/>
  <c r="X37" i="7"/>
  <c r="AF18" i="7"/>
  <c r="AB26" i="7"/>
  <c r="AE30" i="7"/>
  <c r="T33" i="7"/>
  <c r="AC18" i="7"/>
  <c r="W37" i="7"/>
  <c r="T37" i="7"/>
  <c r="AE14" i="7"/>
  <c r="S13" i="7"/>
  <c r="V26" i="7"/>
  <c r="S14" i="7"/>
  <c r="AE35" i="7"/>
  <c r="AC23" i="7"/>
  <c r="AE11" i="7"/>
  <c r="AG13" i="20"/>
  <c r="AE21" i="20"/>
  <c r="S32" i="20"/>
  <c r="T29" i="20"/>
  <c r="W24" i="20"/>
  <c r="AG30" i="20"/>
  <c r="U10" i="20"/>
  <c r="AB8" i="20"/>
  <c r="AF25" i="20"/>
  <c r="U12" i="20"/>
  <c r="AB14" i="20"/>
  <c r="AC18" i="20"/>
  <c r="AB19" i="20"/>
  <c r="T17" i="20"/>
  <c r="T22" i="20"/>
  <c r="AB24" i="20"/>
  <c r="AD28" i="20"/>
  <c r="AD33" i="20"/>
  <c r="S15" i="20"/>
  <c r="U15" i="20"/>
  <c r="U16" i="20"/>
  <c r="W20" i="20"/>
  <c r="AB26" i="20"/>
  <c r="S25" i="20"/>
  <c r="V30" i="20"/>
  <c r="X34" i="20"/>
  <c r="AF10" i="20"/>
  <c r="AB15" i="20"/>
  <c r="AF8" i="19"/>
  <c r="V21" i="19"/>
  <c r="AE16" i="19"/>
  <c r="AF20" i="19"/>
  <c r="S25" i="19"/>
  <c r="AE32" i="19"/>
  <c r="AB32" i="19"/>
  <c r="AE29" i="19"/>
  <c r="AB14" i="19"/>
  <c r="S15" i="19"/>
  <c r="X15" i="19"/>
  <c r="AD13" i="19"/>
  <c r="AB12" i="19"/>
  <c r="AD15" i="19"/>
  <c r="AB19" i="19"/>
  <c r="V17" i="19"/>
  <c r="AB22" i="19"/>
  <c r="AG23" i="19"/>
  <c r="AG25" i="19"/>
  <c r="U33" i="19"/>
  <c r="V30" i="19"/>
  <c r="T34" i="19"/>
  <c r="U8" i="19"/>
  <c r="V11" i="19"/>
  <c r="T11" i="19"/>
  <c r="T16" i="19"/>
  <c r="V23" i="19"/>
  <c r="AF27" i="19"/>
  <c r="AC27" i="19"/>
  <c r="T26" i="19"/>
  <c r="AG30" i="19"/>
  <c r="U13" i="19"/>
  <c r="U29" i="19"/>
  <c r="W18" i="19"/>
  <c r="U18" i="19"/>
  <c r="AE28" i="19"/>
  <c r="AC28" i="19"/>
  <c r="AD35" i="19"/>
  <c r="S27" i="19"/>
  <c r="X31" i="19"/>
  <c r="V35" i="19"/>
  <c r="V19" i="19"/>
  <c r="T19" i="19"/>
  <c r="AG10" i="19"/>
  <c r="AF21" i="18"/>
  <c r="AC21" i="18"/>
  <c r="AB34" i="18"/>
  <c r="X22" i="18"/>
  <c r="U9" i="18"/>
  <c r="X14" i="18"/>
  <c r="W13" i="18"/>
  <c r="U13" i="18"/>
  <c r="S17" i="18"/>
  <c r="V25" i="18"/>
  <c r="AE35" i="18"/>
  <c r="AC35" i="18"/>
  <c r="AG32" i="18"/>
  <c r="T31" i="18"/>
  <c r="X35" i="18"/>
  <c r="AG8" i="18"/>
  <c r="T12" i="18"/>
  <c r="AE16" i="18"/>
  <c r="AC24" i="18"/>
  <c r="AE27" i="18"/>
  <c r="U10" i="18"/>
  <c r="AF17" i="18"/>
  <c r="AE18" i="18"/>
  <c r="AB18" i="18"/>
  <c r="AC19" i="18"/>
  <c r="W24" i="18"/>
  <c r="S33" i="18"/>
  <c r="AC29" i="18"/>
  <c r="AG33" i="18"/>
  <c r="V16" i="18"/>
  <c r="T8" i="18"/>
  <c r="W28" i="18"/>
  <c r="AF25" i="18"/>
  <c r="AC30" i="18"/>
  <c r="AE9" i="18"/>
  <c r="AB9" i="18"/>
  <c r="AB11" i="18"/>
  <c r="U15" i="18"/>
  <c r="S19" i="18"/>
  <c r="X20" i="18"/>
  <c r="X26" i="18"/>
  <c r="T23" i="18"/>
  <c r="AC26" i="18"/>
  <c r="U34" i="18"/>
  <c r="U21" i="17"/>
  <c r="U13" i="17"/>
  <c r="T13" i="17"/>
  <c r="T31" i="17"/>
  <c r="V31" i="17"/>
  <c r="U35" i="17"/>
  <c r="U20" i="17"/>
  <c r="W20" i="17"/>
  <c r="S12" i="17"/>
  <c r="V25" i="17"/>
  <c r="S15" i="17"/>
  <c r="U19" i="17"/>
  <c r="T23" i="17"/>
  <c r="U14" i="17"/>
  <c r="T18" i="17"/>
  <c r="S22" i="17"/>
  <c r="W27" i="17"/>
  <c r="V27" i="17"/>
  <c r="V32" i="17"/>
  <c r="W11" i="17"/>
  <c r="V11" i="17"/>
  <c r="S36" i="17"/>
  <c r="W34" i="17"/>
  <c r="U33" i="17"/>
  <c r="T33" i="17"/>
  <c r="S37" i="17"/>
  <c r="S10" i="17"/>
  <c r="X26" i="17"/>
  <c r="W17" i="17"/>
  <c r="V30" i="17"/>
  <c r="U30" i="17"/>
  <c r="AC23" i="17"/>
  <c r="AF19" i="17"/>
  <c r="AD25" i="17"/>
  <c r="AF25" i="17"/>
  <c r="AC28" i="17"/>
  <c r="AF37" i="17"/>
  <c r="AG37" i="17"/>
  <c r="AE34" i="17"/>
  <c r="AD34" i="17"/>
  <c r="AF11" i="17"/>
  <c r="AB18" i="17"/>
  <c r="AC22" i="17"/>
  <c r="AE22" i="17"/>
  <c r="AE31" i="17"/>
  <c r="AD13" i="17"/>
  <c r="AE13" i="17"/>
  <c r="AD21" i="17"/>
  <c r="AB21" i="17"/>
  <c r="AD26" i="17"/>
  <c r="AE30" i="17"/>
  <c r="AB12" i="17"/>
  <c r="AE24" i="17"/>
  <c r="AB24" i="17"/>
  <c r="AE27" i="17"/>
  <c r="AG27" i="17"/>
  <c r="AD33" i="17"/>
  <c r="AE33" i="17"/>
  <c r="AG36" i="17"/>
  <c r="AB36" i="17"/>
  <c r="AB15" i="17"/>
  <c r="AE10" i="17"/>
  <c r="AC20" i="17"/>
  <c r="AB12" i="16"/>
  <c r="V13" i="16"/>
  <c r="AF16" i="16"/>
  <c r="T10" i="16"/>
  <c r="W10" i="16"/>
  <c r="AG16" i="16"/>
  <c r="AD12" i="16"/>
  <c r="U20" i="16"/>
  <c r="U37" i="16"/>
  <c r="AD36" i="16"/>
  <c r="T16" i="16"/>
  <c r="U16" i="16"/>
  <c r="W12" i="16"/>
  <c r="AD22" i="16"/>
  <c r="AD37" i="16"/>
  <c r="AB37" i="16"/>
  <c r="AB24" i="16"/>
  <c r="AF29" i="16"/>
  <c r="AD32" i="16"/>
  <c r="AD21" i="16"/>
  <c r="AG21" i="16"/>
  <c r="AB14" i="16"/>
  <c r="V19" i="16"/>
  <c r="W19" i="16"/>
  <c r="T14" i="16"/>
  <c r="V34" i="16"/>
  <c r="W34" i="16"/>
  <c r="AG33" i="16"/>
  <c r="X15" i="16"/>
  <c r="AD18" i="16"/>
  <c r="AG18" i="16"/>
  <c r="AC15" i="16"/>
  <c r="AD15" i="16"/>
  <c r="AE11" i="16"/>
  <c r="AD11" i="16"/>
  <c r="AE20" i="16"/>
  <c r="AF25" i="16"/>
  <c r="AD25" i="16"/>
  <c r="S23" i="16"/>
  <c r="V29" i="16"/>
  <c r="U29" i="16"/>
  <c r="AC28" i="16"/>
  <c r="AC30" i="16"/>
  <c r="AD34" i="16"/>
  <c r="AB34" i="16"/>
  <c r="AC31" i="16"/>
  <c r="AB35" i="16"/>
  <c r="V18" i="16"/>
  <c r="X18" i="16"/>
  <c r="AG17" i="16"/>
  <c r="AG13" i="16"/>
  <c r="W24" i="16"/>
  <c r="V28" i="16"/>
  <c r="V22" i="16"/>
  <c r="S22" i="16"/>
  <c r="V21" i="16"/>
  <c r="AC19" i="16"/>
  <c r="AF23" i="16"/>
  <c r="V27" i="16"/>
  <c r="X27" i="16"/>
  <c r="S33" i="16"/>
  <c r="AG27" i="16"/>
  <c r="V30" i="16"/>
  <c r="S30" i="16"/>
  <c r="T25" i="16"/>
  <c r="U25" i="16"/>
  <c r="T35" i="16"/>
  <c r="X32" i="16"/>
  <c r="V32" i="16"/>
  <c r="S36" i="16"/>
  <c r="V36" i="16"/>
  <c r="AD9" i="15"/>
  <c r="V13" i="15"/>
  <c r="T13" i="15"/>
  <c r="AC10" i="15"/>
  <c r="AB21" i="15"/>
  <c r="AE21" i="15"/>
  <c r="U27" i="15"/>
  <c r="W27" i="15"/>
  <c r="AF20" i="15"/>
  <c r="AG24" i="15"/>
  <c r="AD24" i="15"/>
  <c r="AC28" i="15"/>
  <c r="AE32" i="15"/>
  <c r="AG32" i="15"/>
  <c r="S31" i="15"/>
  <c r="U31" i="15"/>
  <c r="T35" i="15"/>
  <c r="AD13" i="15"/>
  <c r="AF13" i="15"/>
  <c r="AF11" i="15"/>
  <c r="T22" i="15"/>
  <c r="U22" i="15"/>
  <c r="S20" i="15"/>
  <c r="T20" i="15"/>
  <c r="AC22" i="15"/>
  <c r="AB25" i="15"/>
  <c r="AG25" i="15"/>
  <c r="AE27" i="15"/>
  <c r="S21" i="15"/>
  <c r="X25" i="15"/>
  <c r="T29" i="15"/>
  <c r="V33" i="15"/>
  <c r="X33" i="15"/>
  <c r="AC35" i="15"/>
  <c r="AD35" i="15"/>
  <c r="AD15" i="15"/>
  <c r="AF19" i="15"/>
  <c r="AF16" i="15"/>
  <c r="AG17" i="15"/>
  <c r="AF14" i="15"/>
  <c r="AE18" i="15"/>
  <c r="AD23" i="15"/>
  <c r="AB23" i="15"/>
  <c r="S26" i="15"/>
  <c r="AE31" i="15"/>
  <c r="AG31" i="15"/>
  <c r="AC29" i="15"/>
  <c r="AE29" i="15"/>
  <c r="AG33" i="15"/>
  <c r="T32" i="15"/>
  <c r="V36" i="15"/>
  <c r="AC12" i="15"/>
  <c r="T9" i="15"/>
  <c r="U12" i="15"/>
  <c r="V16" i="15"/>
  <c r="X16" i="15"/>
  <c r="T23" i="15"/>
  <c r="U23" i="15"/>
  <c r="U14" i="15"/>
  <c r="W14" i="15"/>
  <c r="V18" i="15"/>
  <c r="X15" i="15"/>
  <c r="W19" i="15"/>
  <c r="U19" i="15"/>
  <c r="W24" i="15"/>
  <c r="X24" i="15"/>
  <c r="AD26" i="15"/>
  <c r="AB26" i="15"/>
  <c r="V28" i="15"/>
  <c r="X28" i="15"/>
  <c r="W30" i="15"/>
  <c r="V34" i="15"/>
  <c r="X34" i="15"/>
  <c r="AC30" i="15"/>
  <c r="AD30" i="15"/>
  <c r="AG34" i="15"/>
  <c r="V17" i="14"/>
  <c r="S17" i="14"/>
  <c r="V21" i="14"/>
  <c r="AC17" i="14"/>
  <c r="S15" i="14"/>
  <c r="X19" i="14"/>
  <c r="X25" i="14"/>
  <c r="AC27" i="14"/>
  <c r="X27" i="14"/>
  <c r="AF31" i="14"/>
  <c r="S35" i="14"/>
  <c r="X33" i="14"/>
  <c r="T37" i="14"/>
  <c r="AD11" i="14"/>
  <c r="AB11" i="14"/>
  <c r="AB15" i="14"/>
  <c r="U22" i="14"/>
  <c r="X18" i="14"/>
  <c r="V24" i="14"/>
  <c r="AD28" i="14"/>
  <c r="AB28" i="14"/>
  <c r="AB35" i="14"/>
  <c r="W14" i="14"/>
  <c r="AE10" i="14"/>
  <c r="X10" i="14"/>
  <c r="S10" i="14"/>
  <c r="W20" i="14"/>
  <c r="AG23" i="14"/>
  <c r="AF25" i="14"/>
  <c r="AG29" i="14"/>
  <c r="AF33" i="14"/>
  <c r="AG33" i="14"/>
  <c r="AF37" i="14"/>
  <c r="AD37" i="14"/>
  <c r="S32" i="14"/>
  <c r="X36" i="14"/>
  <c r="AC21" i="14"/>
  <c r="AE21" i="14"/>
  <c r="AC18" i="14"/>
  <c r="W26" i="14"/>
  <c r="AB22" i="14"/>
  <c r="AG26" i="14"/>
  <c r="AD30" i="14"/>
  <c r="AE34" i="14"/>
  <c r="AG34" i="14"/>
  <c r="AD32" i="14"/>
  <c r="AG36" i="14"/>
  <c r="AE12" i="14"/>
  <c r="X13" i="14"/>
  <c r="T13" i="14"/>
  <c r="T12" i="14"/>
  <c r="V11" i="14"/>
  <c r="T11" i="14"/>
  <c r="X14" i="13"/>
  <c r="X22" i="13"/>
  <c r="U34" i="13"/>
  <c r="AB28" i="13"/>
  <c r="AD28" i="13"/>
  <c r="W25" i="13"/>
  <c r="AD21" i="13"/>
  <c r="V23" i="13"/>
  <c r="X24" i="13"/>
  <c r="AG32" i="13"/>
  <c r="AF35" i="13"/>
  <c r="AF30" i="13"/>
  <c r="AE30" i="13"/>
  <c r="W15" i="13"/>
  <c r="X33" i="13"/>
  <c r="AE19" i="13"/>
  <c r="AG19" i="13"/>
  <c r="AD22" i="13"/>
  <c r="W28" i="13"/>
  <c r="U28" i="13"/>
  <c r="AC26" i="13"/>
  <c r="AE26" i="13"/>
  <c r="U32" i="13"/>
  <c r="V27" i="13"/>
  <c r="X21" i="13"/>
  <c r="T30" i="13"/>
  <c r="AF15" i="13"/>
  <c r="AF9" i="13"/>
  <c r="AF13" i="13"/>
  <c r="AB10" i="13"/>
  <c r="AC14" i="13"/>
  <c r="U20" i="13"/>
  <c r="AB20" i="13"/>
  <c r="AF17" i="13"/>
  <c r="AC18" i="13"/>
  <c r="AD18" i="13"/>
  <c r="X26" i="13"/>
  <c r="S26" i="13"/>
  <c r="X29" i="13"/>
  <c r="AG29" i="13"/>
  <c r="AB29" i="13"/>
  <c r="AC33" i="13"/>
  <c r="W17" i="12"/>
  <c r="U11" i="12"/>
  <c r="V20" i="12"/>
  <c r="W20" i="12"/>
  <c r="AF15" i="12"/>
  <c r="W30" i="12"/>
  <c r="AG32" i="12"/>
  <c r="AG9" i="12"/>
  <c r="X25" i="12"/>
  <c r="W34" i="12"/>
  <c r="X34" i="12"/>
  <c r="AD16" i="12"/>
  <c r="AF16" i="12"/>
  <c r="AC23" i="12"/>
  <c r="AG20" i="12"/>
  <c r="AB20" i="12"/>
  <c r="V18" i="12"/>
  <c r="AD24" i="12"/>
  <c r="AC24" i="12"/>
  <c r="X26" i="12"/>
  <c r="S26" i="12"/>
  <c r="U23" i="12"/>
  <c r="AD27" i="12"/>
  <c r="AB27" i="12"/>
  <c r="AD31" i="12"/>
  <c r="AE34" i="12"/>
  <c r="AF34" i="12"/>
  <c r="AB19" i="12"/>
  <c r="AC18" i="12"/>
  <c r="AE33" i="12"/>
  <c r="U28" i="12"/>
  <c r="U32" i="12"/>
  <c r="V32" i="12"/>
  <c r="U31" i="12"/>
  <c r="X35" i="12"/>
  <c r="V8" i="12"/>
  <c r="AC14" i="12"/>
  <c r="AC11" i="12"/>
  <c r="AD11" i="12"/>
  <c r="T19" i="12"/>
  <c r="U19" i="12"/>
  <c r="W27" i="12"/>
  <c r="S27" i="12"/>
  <c r="AB28" i="12"/>
  <c r="AD28" i="12"/>
  <c r="X13" i="12"/>
  <c r="V10" i="12"/>
  <c r="V14" i="12"/>
  <c r="X14" i="12"/>
  <c r="V15" i="12"/>
  <c r="T12" i="12"/>
  <c r="V16" i="12"/>
  <c r="AF29" i="12"/>
  <c r="AC29" i="12"/>
  <c r="AE30" i="12"/>
  <c r="AC30" i="12"/>
  <c r="AD21" i="12"/>
  <c r="AE21" i="12"/>
  <c r="AC26" i="12"/>
  <c r="S29" i="12"/>
  <c r="X14" i="11"/>
  <c r="AF16" i="11"/>
  <c r="AE20" i="11"/>
  <c r="AG20" i="11"/>
  <c r="U18" i="11"/>
  <c r="S18" i="11"/>
  <c r="AE22" i="11"/>
  <c r="AD22" i="11"/>
  <c r="AE26" i="11"/>
  <c r="AD26" i="11"/>
  <c r="AD30" i="11"/>
  <c r="AC30" i="11"/>
  <c r="AE24" i="11"/>
  <c r="AE28" i="11"/>
  <c r="AF21" i="11"/>
  <c r="AD25" i="11"/>
  <c r="W30" i="11"/>
  <c r="X30" i="11"/>
  <c r="AE32" i="11"/>
  <c r="AC36" i="11"/>
  <c r="AD11" i="11"/>
  <c r="AB12" i="11"/>
  <c r="V17" i="11"/>
  <c r="T17" i="11"/>
  <c r="AG23" i="11"/>
  <c r="AE15" i="11"/>
  <c r="AG19" i="11"/>
  <c r="W27" i="11"/>
  <c r="T21" i="11"/>
  <c r="U25" i="11"/>
  <c r="S22" i="11"/>
  <c r="V22" i="11"/>
  <c r="U26" i="11"/>
  <c r="T29" i="11"/>
  <c r="S29" i="11"/>
  <c r="V33" i="11"/>
  <c r="T37" i="11"/>
  <c r="V11" i="11"/>
  <c r="AE13" i="11"/>
  <c r="AC13" i="11"/>
  <c r="AF14" i="11"/>
  <c r="AD18" i="11"/>
  <c r="AB18" i="11"/>
  <c r="T12" i="11"/>
  <c r="V16" i="11"/>
  <c r="X20" i="11"/>
  <c r="AE37" i="11"/>
  <c r="AC37" i="11"/>
  <c r="AC34" i="11"/>
  <c r="AG31" i="11"/>
  <c r="AE31" i="11"/>
  <c r="AB35" i="11"/>
  <c r="AE10" i="11"/>
  <c r="AG17" i="11"/>
  <c r="V15" i="11"/>
  <c r="W19" i="11"/>
  <c r="W28" i="11"/>
  <c r="S34" i="11"/>
  <c r="U31" i="11"/>
  <c r="W31" i="11"/>
  <c r="U32" i="11"/>
  <c r="S32" i="11"/>
  <c r="V36" i="11"/>
  <c r="AB15" i="10"/>
  <c r="AG19" i="10"/>
  <c r="U24" i="10"/>
  <c r="X24" i="10"/>
  <c r="T31" i="10"/>
  <c r="U21" i="10"/>
  <c r="AC37" i="10"/>
  <c r="AE37" i="10"/>
  <c r="AG36" i="10"/>
  <c r="AF36" i="10"/>
  <c r="U14" i="10"/>
  <c r="S10" i="10"/>
  <c r="V20" i="10"/>
  <c r="X20" i="10"/>
  <c r="AG25" i="10"/>
  <c r="AC25" i="10"/>
  <c r="AE21" i="10"/>
  <c r="AB14" i="10"/>
  <c r="AF18" i="10"/>
  <c r="AF26" i="10"/>
  <c r="S34" i="10"/>
  <c r="T34" i="10"/>
  <c r="V32" i="10"/>
  <c r="V29" i="10"/>
  <c r="X37" i="10"/>
  <c r="V37" i="10"/>
  <c r="AC11" i="10"/>
  <c r="AE13" i="10"/>
  <c r="U18" i="10"/>
  <c r="AF22" i="10"/>
  <c r="AG22" i="10"/>
  <c r="W15" i="10"/>
  <c r="X19" i="10"/>
  <c r="AC30" i="10"/>
  <c r="AE31" i="10"/>
  <c r="AE27" i="10"/>
  <c r="S30" i="10"/>
  <c r="X30" i="10"/>
  <c r="S11" i="10"/>
  <c r="T11" i="10"/>
  <c r="W17" i="10"/>
  <c r="AD29" i="10"/>
  <c r="AC23" i="10"/>
  <c r="X23" i="10"/>
  <c r="S26" i="10"/>
  <c r="AB34" i="10"/>
  <c r="V35" i="10"/>
  <c r="T28" i="10"/>
  <c r="U36" i="10"/>
  <c r="X36" i="10"/>
  <c r="AG28" i="10"/>
  <c r="AE10" i="10"/>
  <c r="AG10" i="10"/>
  <c r="AF14" i="9"/>
  <c r="U15" i="9"/>
  <c r="X15" i="9"/>
  <c r="AG17" i="7"/>
  <c r="X22" i="7"/>
  <c r="W27" i="7"/>
  <c r="AE8" i="12"/>
  <c r="S21" i="7"/>
  <c r="AE22" i="7"/>
  <c r="AG34" i="7"/>
  <c r="V33" i="7"/>
  <c r="AD23" i="7"/>
  <c r="S30" i="7"/>
  <c r="AD13" i="20"/>
  <c r="AC17" i="20"/>
  <c r="S29" i="20"/>
  <c r="X18" i="20"/>
  <c r="W31" i="20"/>
  <c r="V31" i="20"/>
  <c r="AG11" i="20"/>
  <c r="W11" i="20"/>
  <c r="X13" i="20"/>
  <c r="AE24" i="20"/>
  <c r="AF28" i="20"/>
  <c r="V15" i="20"/>
  <c r="AG23" i="20"/>
  <c r="AB35" i="20"/>
  <c r="AG35" i="20"/>
  <c r="AD15" i="20"/>
  <c r="W21" i="19"/>
  <c r="AD20" i="19"/>
  <c r="AC33" i="19"/>
  <c r="AF11" i="19"/>
  <c r="V15" i="19"/>
  <c r="AF13" i="19"/>
  <c r="AE12" i="19"/>
  <c r="AC15" i="19"/>
  <c r="AB25" i="19"/>
  <c r="W28" i="19"/>
  <c r="S30" i="19"/>
  <c r="AD21" i="19"/>
  <c r="S9" i="19"/>
  <c r="T20" i="19"/>
  <c r="AB27" i="19"/>
  <c r="X12" i="19"/>
  <c r="AF24" i="19"/>
  <c r="AE10" i="19"/>
  <c r="AE12" i="18"/>
  <c r="V18" i="18"/>
  <c r="X18" i="18"/>
  <c r="AF20" i="18"/>
  <c r="AD20" i="18"/>
  <c r="S29" i="18"/>
  <c r="W22" i="18"/>
  <c r="AD22" i="18"/>
  <c r="AF22" i="18"/>
  <c r="V17" i="18"/>
  <c r="X21" i="18"/>
  <c r="AE23" i="18"/>
  <c r="AE32" i="18"/>
  <c r="X27" i="18"/>
  <c r="U31" i="18"/>
  <c r="V35" i="18"/>
  <c r="AB8" i="18"/>
  <c r="AB24" i="18"/>
  <c r="AE14" i="18"/>
  <c r="AB14" i="18"/>
  <c r="AE19" i="18"/>
  <c r="T32" i="18"/>
  <c r="AC33" i="18"/>
  <c r="S28" i="18"/>
  <c r="W19" i="18"/>
  <c r="AD31" i="18"/>
  <c r="V20" i="18"/>
  <c r="S23" i="18"/>
  <c r="T30" i="18"/>
  <c r="W21" i="17"/>
  <c r="X16" i="17"/>
  <c r="X31" i="17"/>
  <c r="W35" i="17"/>
  <c r="V20" i="17"/>
  <c r="W12" i="17"/>
  <c r="W25" i="17"/>
  <c r="S19" i="17"/>
  <c r="X23" i="17"/>
  <c r="W14" i="17"/>
  <c r="X27" i="17"/>
  <c r="V24" i="17"/>
  <c r="W36" i="17"/>
  <c r="V33" i="17"/>
  <c r="X37" i="17"/>
  <c r="S30" i="17"/>
  <c r="AE19" i="17"/>
  <c r="AB29" i="17"/>
  <c r="AB37" i="17"/>
  <c r="AB34" i="17"/>
  <c r="AD16" i="17"/>
  <c r="AC16" i="17"/>
  <c r="AB11" i="17"/>
  <c r="AG14" i="17"/>
  <c r="AG18" i="17"/>
  <c r="AD18" i="17"/>
  <c r="AD17" i="17"/>
  <c r="AF17" i="17"/>
  <c r="AG26" i="17"/>
  <c r="AE12" i="17"/>
  <c r="AG32" i="17"/>
  <c r="AD36" i="17"/>
  <c r="AE15" i="17"/>
  <c r="AD10" i="17"/>
  <c r="AD20" i="17"/>
  <c r="AB20" i="17"/>
  <c r="AF35" i="17"/>
  <c r="W11" i="16"/>
  <c r="V11" i="16"/>
  <c r="V37" i="16"/>
  <c r="AF22" i="16"/>
  <c r="AF37" i="16"/>
  <c r="AF24" i="16"/>
  <c r="AC32" i="16"/>
  <c r="AB21" i="16"/>
  <c r="AE14" i="16"/>
  <c r="W14" i="16"/>
  <c r="AD33" i="16"/>
  <c r="AC18" i="16"/>
  <c r="AF20" i="16"/>
  <c r="V23" i="16"/>
  <c r="W29" i="16"/>
  <c r="AF28" i="16"/>
  <c r="AF30" i="16"/>
  <c r="AF34" i="16"/>
  <c r="AE35" i="16"/>
  <c r="AD17" i="16"/>
  <c r="X24" i="16"/>
  <c r="T28" i="16"/>
  <c r="AF19" i="16"/>
  <c r="U26" i="16"/>
  <c r="W30" i="16"/>
  <c r="V31" i="16"/>
  <c r="S32" i="16"/>
  <c r="U36" i="16"/>
  <c r="AG21" i="15"/>
  <c r="AC20" i="15"/>
  <c r="AC24" i="15"/>
  <c r="AF24" i="15"/>
  <c r="AF28" i="15"/>
  <c r="AD36" i="15"/>
  <c r="X31" i="15"/>
  <c r="U35" i="15"/>
  <c r="AE13" i="15"/>
  <c r="AD11" i="15"/>
  <c r="AF22" i="15"/>
  <c r="AG27" i="15"/>
  <c r="W25" i="15"/>
  <c r="W33" i="15"/>
  <c r="AB35" i="15"/>
  <c r="AE23" i="15"/>
  <c r="AD29" i="15"/>
  <c r="AC33" i="15"/>
  <c r="AF12" i="15"/>
  <c r="V12" i="15"/>
  <c r="V23" i="15"/>
  <c r="X17" i="15"/>
  <c r="T18" i="15"/>
  <c r="U11" i="15"/>
  <c r="S15" i="15"/>
  <c r="S19" i="15"/>
  <c r="U24" i="15"/>
  <c r="W34" i="15"/>
  <c r="AB34" i="15"/>
  <c r="AD17" i="14"/>
  <c r="U25" i="14"/>
  <c r="T30" i="14"/>
  <c r="T27" i="14"/>
  <c r="X35" i="14"/>
  <c r="V29" i="14"/>
  <c r="V37" i="14"/>
  <c r="AE11" i="14"/>
  <c r="X22" i="14"/>
  <c r="AE35" i="14"/>
  <c r="U14" i="14"/>
  <c r="AE13" i="14"/>
  <c r="W16" i="14"/>
  <c r="T20" i="14"/>
  <c r="AG20" i="14"/>
  <c r="AE23" i="14"/>
  <c r="AG25" i="14"/>
  <c r="AB29" i="14"/>
  <c r="AB33" i="14"/>
  <c r="AD33" i="14"/>
  <c r="X32" i="14"/>
  <c r="AE16" i="14"/>
  <c r="AB16" i="14"/>
  <c r="AB14" i="14"/>
  <c r="AG22" i="14"/>
  <c r="AB30" i="14"/>
  <c r="AD34" i="14"/>
  <c r="AB36" i="14"/>
  <c r="S12" i="14"/>
  <c r="AE11" i="13"/>
  <c r="AG11" i="13"/>
  <c r="AE24" i="13"/>
  <c r="V13" i="13"/>
  <c r="T13" i="13"/>
  <c r="AF28" i="13"/>
  <c r="AG21" i="13"/>
  <c r="AB27" i="13"/>
  <c r="T23" i="13"/>
  <c r="AF31" i="13"/>
  <c r="AG12" i="13"/>
  <c r="W11" i="13"/>
  <c r="S15" i="13"/>
  <c r="X18" i="13"/>
  <c r="S16" i="13"/>
  <c r="AC22" i="13"/>
  <c r="AG25" i="13"/>
  <c r="AD26" i="13"/>
  <c r="U27" i="13"/>
  <c r="X10" i="13"/>
  <c r="V21" i="13"/>
  <c r="W30" i="13"/>
  <c r="AB9" i="13"/>
  <c r="AB14" i="13"/>
  <c r="S20" i="13"/>
  <c r="U29" i="13"/>
  <c r="AF8" i="12"/>
  <c r="X20" i="12"/>
  <c r="AC32" i="12"/>
  <c r="AE12" i="12"/>
  <c r="AG12" i="12"/>
  <c r="T34" i="12"/>
  <c r="AB16" i="12"/>
  <c r="AC20" i="12"/>
  <c r="T26" i="12"/>
  <c r="W23" i="12"/>
  <c r="AB35" i="12"/>
  <c r="AD34" i="12"/>
  <c r="AG17" i="12"/>
  <c r="AE18" i="12"/>
  <c r="AD33" i="12"/>
  <c r="V28" i="12"/>
  <c r="X8" i="12"/>
  <c r="AB14" i="12"/>
  <c r="AG28" i="12"/>
  <c r="W16" i="12"/>
  <c r="AC21" i="12"/>
  <c r="AC22" i="12"/>
  <c r="AD22" i="12"/>
  <c r="W14" i="11"/>
  <c r="V18" i="11"/>
  <c r="V24" i="11"/>
  <c r="X24" i="11"/>
  <c r="AG28" i="11"/>
  <c r="AD21" i="11"/>
  <c r="AC25" i="11"/>
  <c r="S30" i="11"/>
  <c r="T30" i="11"/>
  <c r="AC32" i="11"/>
  <c r="AE36" i="11"/>
  <c r="AB11" i="11"/>
  <c r="AC12" i="11"/>
  <c r="AF23" i="11"/>
  <c r="X23" i="11"/>
  <c r="T25" i="11"/>
  <c r="U22" i="11"/>
  <c r="T26" i="11"/>
  <c r="V29" i="11"/>
  <c r="AD13" i="11"/>
  <c r="AE14" i="11"/>
  <c r="AG18" i="11"/>
  <c r="W20" i="11"/>
  <c r="AB33" i="11"/>
  <c r="AG33" i="11"/>
  <c r="AB34" i="11"/>
  <c r="AC10" i="11"/>
  <c r="T10" i="11"/>
  <c r="U19" i="11"/>
  <c r="U28" i="11"/>
  <c r="V34" i="11"/>
  <c r="V31" i="11"/>
  <c r="V35" i="11"/>
  <c r="T35" i="11"/>
  <c r="AC19" i="10"/>
  <c r="W31" i="10"/>
  <c r="W21" i="10"/>
  <c r="T25" i="10"/>
  <c r="T14" i="10"/>
  <c r="X10" i="10"/>
  <c r="U16" i="10"/>
  <c r="AF17" i="10"/>
  <c r="AF14" i="10"/>
  <c r="V22" i="10"/>
  <c r="AD26" i="10"/>
  <c r="T33" i="10"/>
  <c r="T37" i="10"/>
  <c r="AF11" i="10"/>
  <c r="AG16" i="10"/>
  <c r="W13" i="10"/>
  <c r="W18" i="10"/>
  <c r="AD22" i="10"/>
  <c r="V15" i="10"/>
  <c r="AG30" i="10"/>
  <c r="AB33" i="10"/>
  <c r="AD27" i="10"/>
  <c r="V30" i="10"/>
  <c r="W27" i="10"/>
  <c r="AF23" i="10"/>
  <c r="S23" i="10"/>
  <c r="T35" i="10"/>
  <c r="AG24" i="10"/>
  <c r="AC28" i="10"/>
  <c r="AC10" i="10"/>
  <c r="X22" i="9"/>
  <c r="U22" i="9"/>
  <c r="X19" i="9"/>
  <c r="AC15" i="9"/>
  <c r="AD19" i="9"/>
  <c r="V21" i="9"/>
  <c r="AB25" i="9"/>
  <c r="S27" i="9"/>
  <c r="AB30" i="9"/>
  <c r="AD35" i="9"/>
  <c r="W12" i="9"/>
  <c r="AB13" i="9"/>
  <c r="X31" i="9"/>
  <c r="AC27" i="9"/>
  <c r="AC24" i="9"/>
  <c r="AE24" i="9"/>
  <c r="AE28" i="9"/>
  <c r="S34" i="9"/>
  <c r="X35" i="9"/>
  <c r="X32" i="9"/>
  <c r="U36" i="9"/>
  <c r="S36" i="9"/>
  <c r="AE11" i="9"/>
  <c r="W14" i="9"/>
  <c r="X11" i="9"/>
  <c r="T24" i="9"/>
  <c r="U28" i="9"/>
  <c r="V28" i="9"/>
  <c r="S25" i="9"/>
  <c r="AE29" i="9"/>
  <c r="AC32" i="9"/>
  <c r="AE12" i="9"/>
  <c r="AC12" i="9"/>
  <c r="AC16" i="9"/>
  <c r="AF33" i="9"/>
  <c r="AG33" i="9"/>
  <c r="AD37" i="9"/>
  <c r="X29" i="9"/>
  <c r="S37" i="9"/>
  <c r="AG11" i="8"/>
  <c r="AG16" i="8"/>
  <c r="AD16" i="8"/>
  <c r="AC26" i="8"/>
  <c r="AF26" i="8"/>
  <c r="AG19" i="8"/>
  <c r="AB25" i="8"/>
  <c r="AC25" i="8"/>
  <c r="W13" i="8"/>
  <c r="T23" i="8"/>
  <c r="AG24" i="8"/>
  <c r="AG31" i="8"/>
  <c r="AG35" i="8"/>
  <c r="AB13" i="8"/>
  <c r="X14" i="8"/>
  <c r="AE12" i="8"/>
  <c r="AF12" i="8"/>
  <c r="X33" i="8"/>
  <c r="U33" i="8"/>
  <c r="AB17" i="8"/>
  <c r="AG17" i="8"/>
  <c r="AC15" i="8"/>
  <c r="AG18" i="8"/>
  <c r="W34" i="8"/>
  <c r="T34" i="8"/>
  <c r="S25" i="8"/>
  <c r="AF33" i="8"/>
  <c r="AC33" i="8"/>
  <c r="X31" i="8"/>
  <c r="U35" i="8"/>
  <c r="S35" i="8"/>
  <c r="V32" i="8"/>
  <c r="X36" i="8"/>
  <c r="V11" i="8"/>
  <c r="AB23" i="8"/>
  <c r="S37" i="8"/>
  <c r="T10" i="8"/>
  <c r="V10" i="8"/>
  <c r="V28" i="8"/>
  <c r="AE32" i="8"/>
  <c r="AC36" i="8"/>
  <c r="AF33" i="7"/>
  <c r="W34" i="7"/>
  <c r="AD12" i="7"/>
  <c r="AB8" i="12"/>
  <c r="U13" i="7"/>
  <c r="AG22" i="7"/>
  <c r="AC34" i="7"/>
  <c r="V29" i="7"/>
  <c r="AE24" i="7"/>
  <c r="AD28" i="7"/>
  <c r="V17" i="16"/>
  <c r="V29" i="20"/>
  <c r="U24" i="20"/>
  <c r="T10" i="20"/>
  <c r="AG16" i="20"/>
  <c r="AC20" i="20"/>
  <c r="T33" i="20"/>
  <c r="S31" i="20"/>
  <c r="U31" i="20"/>
  <c r="T12" i="20"/>
  <c r="S11" i="20"/>
  <c r="V23" i="20"/>
  <c r="W17" i="20"/>
  <c r="S9" i="20"/>
  <c r="T16" i="20"/>
  <c r="AD26" i="20"/>
  <c r="U25" i="20"/>
  <c r="AE35" i="20"/>
  <c r="S34" i="20"/>
  <c r="AD10" i="20"/>
  <c r="AD9" i="19"/>
  <c r="AD8" i="19"/>
  <c r="AC16" i="19"/>
  <c r="AF33" i="19"/>
  <c r="X17" i="19"/>
  <c r="AG22" i="19"/>
  <c r="AC31" i="19"/>
  <c r="AE25" i="19"/>
  <c r="T28" i="19"/>
  <c r="X30" i="19"/>
  <c r="W10" i="19"/>
  <c r="W16" i="19"/>
  <c r="W20" i="19"/>
  <c r="AG17" i="19"/>
  <c r="AF26" i="19"/>
  <c r="AG34" i="19"/>
  <c r="V12" i="19"/>
  <c r="T12" i="19"/>
  <c r="T14" i="19"/>
  <c r="S29" i="19"/>
  <c r="AB24" i="19"/>
  <c r="AC35" i="19"/>
  <c r="S31" i="19"/>
  <c r="V31" i="19"/>
  <c r="AB20" i="18"/>
  <c r="S22" i="18"/>
  <c r="U25" i="18"/>
  <c r="AB23" i="18"/>
  <c r="V11" i="18"/>
  <c r="AE24" i="18"/>
  <c r="T10" i="18"/>
  <c r="S24" i="18"/>
  <c r="U33" i="18"/>
  <c r="AF29" i="18"/>
  <c r="AE33" i="18"/>
  <c r="U16" i="18"/>
  <c r="U8" i="18"/>
  <c r="AE30" i="18"/>
  <c r="AD10" i="18"/>
  <c r="AE31" i="18"/>
  <c r="AG31" i="18"/>
  <c r="T28" i="17"/>
  <c r="U31" i="17"/>
  <c r="X12" i="17"/>
  <c r="U25" i="17"/>
  <c r="W15" i="17"/>
  <c r="W19" i="17"/>
  <c r="T22" i="17"/>
  <c r="W32" i="17"/>
  <c r="S24" i="17"/>
  <c r="X36" i="17"/>
  <c r="S29" i="17"/>
  <c r="X33" i="17"/>
  <c r="V26" i="17"/>
  <c r="T17" i="17"/>
  <c r="W30" i="17"/>
  <c r="AF23" i="17"/>
  <c r="AC25" i="17"/>
  <c r="AC18" i="17"/>
  <c r="AB22" i="17"/>
  <c r="AF31" i="17"/>
  <c r="AB13" i="17"/>
  <c r="AC30" i="17"/>
  <c r="AC27" i="17"/>
  <c r="AF33" i="17"/>
  <c r="AC32" i="17"/>
  <c r="AC36" i="17"/>
  <c r="X13" i="16"/>
  <c r="X10" i="16"/>
  <c r="S10" i="16"/>
  <c r="V20" i="16"/>
  <c r="AC36" i="16"/>
  <c r="W16" i="16"/>
  <c r="X12" i="16"/>
  <c r="AE37" i="16"/>
  <c r="AD24" i="16"/>
  <c r="AB32" i="16"/>
  <c r="U14" i="16"/>
  <c r="T34" i="16"/>
  <c r="W15" i="16"/>
  <c r="AE18" i="16"/>
  <c r="AF15" i="16"/>
  <c r="AG11" i="16"/>
  <c r="AB20" i="16"/>
  <c r="AB25" i="16"/>
  <c r="AG25" i="16"/>
  <c r="AG26" i="16"/>
  <c r="AE28" i="16"/>
  <c r="AD30" i="16"/>
  <c r="AB31" i="16"/>
  <c r="AE31" i="16"/>
  <c r="T18" i="16"/>
  <c r="AC13" i="16"/>
  <c r="S24" i="16"/>
  <c r="X21" i="16"/>
  <c r="AD19" i="16"/>
  <c r="AG23" i="16"/>
  <c r="W26" i="16"/>
  <c r="T27" i="16"/>
  <c r="AF27" i="16"/>
  <c r="U30" i="16"/>
  <c r="W25" i="16"/>
  <c r="AF10" i="15"/>
  <c r="AE24" i="15"/>
  <c r="AF32" i="15"/>
  <c r="AF36" i="15"/>
  <c r="V31" i="15"/>
  <c r="AG11" i="15"/>
  <c r="AC11" i="15"/>
  <c r="U20" i="15"/>
  <c r="AC25" i="15"/>
  <c r="AF27" i="15"/>
  <c r="V21" i="15"/>
  <c r="U29" i="15"/>
  <c r="AD16" i="15"/>
  <c r="AD18" i="15"/>
  <c r="AF23" i="15"/>
  <c r="AD31" i="15"/>
  <c r="AE33" i="15"/>
  <c r="AB33" i="15"/>
  <c r="U9" i="15"/>
  <c r="U16" i="15"/>
  <c r="V17" i="15"/>
  <c r="W17" i="15"/>
  <c r="V14" i="15"/>
  <c r="W11" i="15"/>
  <c r="V19" i="15"/>
  <c r="T24" i="15"/>
  <c r="AC26" i="15"/>
  <c r="U28" i="15"/>
  <c r="S30" i="15"/>
  <c r="U34" i="15"/>
  <c r="AF30" i="15"/>
  <c r="AD34" i="15"/>
  <c r="S21" i="14"/>
  <c r="X15" i="14"/>
  <c r="W15" i="14"/>
  <c r="U19" i="14"/>
  <c r="AD27" i="14"/>
  <c r="V23" i="14"/>
  <c r="W27" i="14"/>
  <c r="X29" i="14"/>
  <c r="AD19" i="14"/>
  <c r="V18" i="14"/>
  <c r="S28" i="14"/>
  <c r="X28" i="14"/>
  <c r="AC28" i="14"/>
  <c r="AG13" i="14"/>
  <c r="AF10" i="14"/>
  <c r="T10" i="14"/>
  <c r="S20" i="14"/>
  <c r="AE20" i="14"/>
  <c r="AC20" i="14"/>
  <c r="U31" i="14"/>
  <c r="AE25" i="14"/>
  <c r="AE33" i="14"/>
  <c r="V32" i="14"/>
  <c r="W36" i="14"/>
  <c r="AG21" i="14"/>
  <c r="AC14" i="14"/>
  <c r="X26" i="14"/>
  <c r="AC22" i="14"/>
  <c r="AC26" i="14"/>
  <c r="AE30" i="14"/>
  <c r="U34" i="14"/>
  <c r="AE32" i="14"/>
  <c r="AG12" i="14"/>
  <c r="U12" i="14"/>
  <c r="AB24" i="13"/>
  <c r="S22" i="13"/>
  <c r="T34" i="13"/>
  <c r="T25" i="13"/>
  <c r="AF21" i="13"/>
  <c r="U23" i="13"/>
  <c r="X23" i="13"/>
  <c r="AD32" i="13"/>
  <c r="AE12" i="13"/>
  <c r="AF12" i="13"/>
  <c r="V33" i="13"/>
  <c r="AD19" i="13"/>
  <c r="AC25" i="13"/>
  <c r="X28" i="13"/>
  <c r="W35" i="13"/>
  <c r="T10" i="13"/>
  <c r="U30" i="13"/>
  <c r="AG15" i="13"/>
  <c r="AG9" i="13"/>
  <c r="AE9" i="13"/>
  <c r="AD10" i="13"/>
  <c r="AE17" i="13"/>
  <c r="T26" i="13"/>
  <c r="AC29" i="13"/>
  <c r="U20" i="12"/>
  <c r="AB15" i="12"/>
  <c r="AD15" i="12"/>
  <c r="T24" i="12"/>
  <c r="T30" i="12"/>
  <c r="AB32" i="12"/>
  <c r="T25" i="12"/>
  <c r="S34" i="12"/>
  <c r="AG23" i="12"/>
  <c r="S18" i="12"/>
  <c r="AF24" i="12"/>
  <c r="V22" i="12"/>
  <c r="V26" i="12"/>
  <c r="AG27" i="12"/>
  <c r="AG31" i="12"/>
  <c r="AC19" i="12"/>
  <c r="AD18" i="12"/>
  <c r="S28" i="12"/>
  <c r="X31" i="12"/>
  <c r="W31" i="12"/>
  <c r="S35" i="12"/>
  <c r="AE14" i="12"/>
  <c r="W13" i="12"/>
  <c r="X10" i="12"/>
  <c r="U10" i="12"/>
  <c r="S14" i="12"/>
  <c r="X15" i="12"/>
  <c r="W12" i="12"/>
  <c r="T16" i="12"/>
  <c r="AB29" i="12"/>
  <c r="AG29" i="12"/>
  <c r="AG30" i="12"/>
  <c r="X21" i="12"/>
  <c r="AF22" i="12"/>
  <c r="AF26" i="12"/>
  <c r="T29" i="12"/>
  <c r="V14" i="11"/>
  <c r="S14" i="11"/>
  <c r="AD20" i="11"/>
  <c r="AG22" i="11"/>
  <c r="AG26" i="11"/>
  <c r="AF28" i="11"/>
  <c r="V30" i="11"/>
  <c r="AG12" i="11"/>
  <c r="AG15" i="11"/>
  <c r="T23" i="11"/>
  <c r="V21" i="11"/>
  <c r="AB14" i="11"/>
  <c r="AE18" i="11"/>
  <c r="U16" i="11"/>
  <c r="AG27" i="11"/>
  <c r="AE33" i="11"/>
  <c r="AC33" i="11"/>
  <c r="AD34" i="11"/>
  <c r="W10" i="11"/>
  <c r="T15" i="11"/>
  <c r="AG29" i="11"/>
  <c r="AF19" i="10"/>
  <c r="V24" i="10"/>
  <c r="AE35" i="10"/>
  <c r="AE32" i="10"/>
  <c r="S14" i="10"/>
  <c r="V10" i="10"/>
  <c r="W16" i="10"/>
  <c r="T20" i="10"/>
  <c r="AB17" i="10"/>
  <c r="AC14" i="10"/>
  <c r="S22" i="10"/>
  <c r="V34" i="10"/>
  <c r="U29" i="10"/>
  <c r="U37" i="10"/>
  <c r="AE22" i="10"/>
  <c r="X15" i="10"/>
  <c r="V19" i="10"/>
  <c r="AF30" i="10"/>
  <c r="AG31" i="10"/>
  <c r="U11" i="10"/>
  <c r="AC12" i="10"/>
  <c r="AF29" i="10"/>
  <c r="V27" i="10"/>
  <c r="X27" i="10"/>
  <c r="AE34" i="10"/>
  <c r="U28" i="10"/>
  <c r="AB28" i="10"/>
  <c r="T10" i="9"/>
  <c r="AC14" i="9"/>
  <c r="T15" i="9"/>
  <c r="V19" i="9"/>
  <c r="T19" i="9"/>
  <c r="AB15" i="9"/>
  <c r="T13" i="9"/>
  <c r="X17" i="9"/>
  <c r="AE30" i="9"/>
  <c r="AG30" i="9"/>
  <c r="AG34" i="9"/>
  <c r="AE31" i="9"/>
  <c r="S12" i="9"/>
  <c r="V16" i="9"/>
  <c r="X20" i="9"/>
  <c r="AD22" i="9"/>
  <c r="V26" i="9"/>
  <c r="X26" i="9"/>
  <c r="U31" i="9"/>
  <c r="AF23" i="9"/>
  <c r="AE27" i="9"/>
  <c r="AF24" i="9"/>
  <c r="V35" i="9"/>
  <c r="T35" i="9"/>
  <c r="S14" i="9"/>
  <c r="X14" i="9"/>
  <c r="W11" i="9"/>
  <c r="AB17" i="9"/>
  <c r="AC17" i="9"/>
  <c r="AD21" i="9"/>
  <c r="W30" i="9"/>
  <c r="U30" i="9"/>
  <c r="V24" i="9"/>
  <c r="AB32" i="9"/>
  <c r="AG36" i="9"/>
  <c r="S18" i="9"/>
  <c r="T18" i="9"/>
  <c r="AG18" i="9"/>
  <c r="AB16" i="9"/>
  <c r="AG20" i="9"/>
  <c r="AE33" i="9"/>
  <c r="AD33" i="9"/>
  <c r="S29" i="9"/>
  <c r="X33" i="9"/>
  <c r="V37" i="9"/>
  <c r="AE11" i="8"/>
  <c r="W26" i="8"/>
  <c r="V26" i="8"/>
  <c r="AC16" i="8"/>
  <c r="AD26" i="8"/>
  <c r="X29" i="8"/>
  <c r="AC19" i="8"/>
  <c r="T13" i="8"/>
  <c r="V17" i="8"/>
  <c r="U21" i="8"/>
  <c r="S23" i="8"/>
  <c r="AG28" i="8"/>
  <c r="AD30" i="8"/>
  <c r="AG34" i="8"/>
  <c r="AB31" i="8"/>
  <c r="AC35" i="8"/>
  <c r="W14" i="8"/>
  <c r="AB37" i="8"/>
  <c r="AG37" i="8"/>
  <c r="U30" i="8"/>
  <c r="T33" i="8"/>
  <c r="AE14" i="8"/>
  <c r="AB14" i="8"/>
  <c r="AB18" i="8"/>
  <c r="V22" i="8"/>
  <c r="T20" i="8"/>
  <c r="W24" i="8"/>
  <c r="AC27" i="8"/>
  <c r="V34" i="8"/>
  <c r="X34" i="8"/>
  <c r="V31" i="8"/>
  <c r="S31" i="8"/>
  <c r="T36" i="8"/>
  <c r="S11" i="8"/>
  <c r="AC23" i="8"/>
  <c r="AC20" i="8"/>
  <c r="AB29" i="8"/>
  <c r="AC29" i="8"/>
  <c r="W10" i="8"/>
  <c r="X18" i="8"/>
  <c r="W15" i="8"/>
  <c r="S17" i="16"/>
  <c r="S9" i="12"/>
  <c r="AD27" i="7"/>
  <c r="AG32" i="7"/>
  <c r="T17" i="16"/>
  <c r="X9" i="12"/>
  <c r="T8" i="20"/>
  <c r="T13" i="7"/>
  <c r="S29" i="7"/>
  <c r="AD18" i="7"/>
  <c r="AC26" i="7"/>
  <c r="S34" i="7"/>
  <c r="U30" i="7"/>
  <c r="AF23" i="7"/>
  <c r="AB30" i="20"/>
  <c r="AG34" i="20"/>
  <c r="W10" i="20"/>
  <c r="AE8" i="20"/>
  <c r="AC16" i="20"/>
  <c r="AC32" i="20"/>
  <c r="AE27" i="20"/>
  <c r="S33" i="20"/>
  <c r="X12" i="20"/>
  <c r="AB18" i="20"/>
  <c r="W13" i="20"/>
  <c r="AC33" i="20"/>
  <c r="V9" i="20"/>
  <c r="X19" i="20"/>
  <c r="AB23" i="20"/>
  <c r="AD31" i="20"/>
  <c r="S30" i="20"/>
  <c r="V34" i="20"/>
  <c r="AG15" i="20"/>
  <c r="AF16" i="19"/>
  <c r="U25" i="19"/>
  <c r="AF29" i="19"/>
  <c r="AD14" i="19"/>
  <c r="AD19" i="19"/>
  <c r="AC23" i="19"/>
  <c r="T30" i="19"/>
  <c r="V34" i="19"/>
  <c r="W8" i="19"/>
  <c r="AC21" i="19"/>
  <c r="AC17" i="19"/>
  <c r="W22" i="19"/>
  <c r="AC30" i="19"/>
  <c r="AC34" i="19"/>
  <c r="S18" i="19"/>
  <c r="AF35" i="19"/>
  <c r="W27" i="19"/>
  <c r="U31" i="19"/>
  <c r="X35" i="19"/>
  <c r="AB21" i="18"/>
  <c r="AC13" i="18"/>
  <c r="AE13" i="18"/>
  <c r="AC23" i="18"/>
  <c r="V27" i="18"/>
  <c r="AC8" i="18"/>
  <c r="AB16" i="18"/>
  <c r="AD27" i="18"/>
  <c r="AG17" i="18"/>
  <c r="AB25" i="18"/>
  <c r="AB28" i="18"/>
  <c r="X15" i="18"/>
  <c r="U19" i="18"/>
  <c r="V23" i="18"/>
  <c r="V13" i="17"/>
  <c r="S16" i="17"/>
  <c r="T20" i="17"/>
  <c r="U12" i="17"/>
  <c r="X15" i="17"/>
  <c r="V18" i="17"/>
  <c r="X22" i="17"/>
  <c r="T32" i="17"/>
  <c r="T24" i="17"/>
  <c r="T11" i="17"/>
  <c r="U36" i="17"/>
  <c r="T34" i="17"/>
  <c r="W29" i="17"/>
  <c r="W10" i="17"/>
  <c r="W26" i="17"/>
  <c r="X17" i="17"/>
  <c r="AD23" i="17"/>
  <c r="AG28" i="17"/>
  <c r="AE29" i="17"/>
  <c r="AG34" i="17"/>
  <c r="AG31" i="17"/>
  <c r="AB26" i="17"/>
  <c r="AG12" i="17"/>
  <c r="AG24" i="17"/>
  <c r="AE36" i="17"/>
  <c r="AD15" i="17"/>
  <c r="AB10" i="17"/>
  <c r="AE35" i="17"/>
  <c r="U11" i="16"/>
  <c r="AF12" i="16"/>
  <c r="T37" i="16"/>
  <c r="V16" i="16"/>
  <c r="V12" i="16"/>
  <c r="AG22" i="16"/>
  <c r="AG24" i="16"/>
  <c r="AC29" i="16"/>
  <c r="AE32" i="16"/>
  <c r="AG14" i="16"/>
  <c r="S34" i="16"/>
  <c r="AF33" i="16"/>
  <c r="S15" i="16"/>
  <c r="AE15" i="16"/>
  <c r="AD20" i="16"/>
  <c r="AE25" i="16"/>
  <c r="AE26" i="16"/>
  <c r="AC26" i="16"/>
  <c r="T29" i="16"/>
  <c r="AC34" i="16"/>
  <c r="AD31" i="16"/>
  <c r="AG35" i="16"/>
  <c r="AF17" i="16"/>
  <c r="AE13" i="16"/>
  <c r="AF13" i="16"/>
  <c r="T22" i="16"/>
  <c r="AD23" i="16"/>
  <c r="S26" i="16"/>
  <c r="W27" i="16"/>
  <c r="X33" i="16"/>
  <c r="AB27" i="16"/>
  <c r="V25" i="16"/>
  <c r="W31" i="16"/>
  <c r="W35" i="16"/>
  <c r="AC9" i="15"/>
  <c r="S13" i="15"/>
  <c r="AB10" i="15"/>
  <c r="X27" i="15"/>
  <c r="AE20" i="15"/>
  <c r="AD28" i="15"/>
  <c r="AB36" i="15"/>
  <c r="W35" i="15"/>
  <c r="AG13" i="15"/>
  <c r="X22" i="15"/>
  <c r="AE25" i="15"/>
  <c r="U25" i="15"/>
  <c r="U33" i="15"/>
  <c r="AF15" i="15"/>
  <c r="AG15" i="15"/>
  <c r="AG19" i="15"/>
  <c r="AC17" i="15"/>
  <c r="AG14" i="15"/>
  <c r="AG18" i="15"/>
  <c r="X26" i="15"/>
  <c r="AF29" i="15"/>
  <c r="S32" i="15"/>
  <c r="X36" i="15"/>
  <c r="X12" i="15"/>
  <c r="X23" i="15"/>
  <c r="X11" i="15"/>
  <c r="U15" i="15"/>
  <c r="S24" i="15"/>
  <c r="V30" i="15"/>
  <c r="AE30" i="15"/>
  <c r="X10" i="15"/>
  <c r="T17" i="14"/>
  <c r="AF24" i="14"/>
  <c r="AE17" i="14"/>
  <c r="U15" i="14"/>
  <c r="W19" i="14"/>
  <c r="T25" i="14"/>
  <c r="X23" i="14"/>
  <c r="U23" i="14"/>
  <c r="AE31" i="14"/>
  <c r="T29" i="14"/>
  <c r="T33" i="14"/>
  <c r="V33" i="14"/>
  <c r="AE15" i="14"/>
  <c r="AF19" i="14"/>
  <c r="V22" i="14"/>
  <c r="V28" i="14"/>
  <c r="T28" i="14"/>
  <c r="AB13" i="14"/>
  <c r="X16" i="14"/>
  <c r="AC23" i="14"/>
  <c r="T31" i="14"/>
  <c r="AE29" i="14"/>
  <c r="AB37" i="14"/>
  <c r="AG37" i="14"/>
  <c r="S36" i="14"/>
  <c r="AB21" i="14"/>
  <c r="AF18" i="14"/>
  <c r="AE18" i="14"/>
  <c r="V26" i="14"/>
  <c r="AF26" i="14"/>
  <c r="W34" i="14"/>
  <c r="AC34" i="14"/>
  <c r="AG32" i="14"/>
  <c r="AD36" i="14"/>
  <c r="AC12" i="14"/>
  <c r="S13" i="14"/>
  <c r="T14" i="13"/>
  <c r="AC24" i="13"/>
  <c r="AE28" i="13"/>
  <c r="AE27" i="13"/>
  <c r="U24" i="13"/>
  <c r="AG31" i="13"/>
  <c r="AB30" i="13"/>
  <c r="AC34" i="13"/>
  <c r="W18" i="13"/>
  <c r="AB22" i="13"/>
  <c r="S28" i="13"/>
  <c r="X27" i="13"/>
  <c r="W31" i="13"/>
  <c r="S35" i="13"/>
  <c r="AE15" i="13"/>
  <c r="AC15" i="13"/>
  <c r="AC9" i="13"/>
  <c r="AG20" i="13"/>
  <c r="T29" i="13"/>
  <c r="AF33" i="13"/>
  <c r="AG13" i="12"/>
  <c r="AE15" i="12"/>
  <c r="W24" i="12"/>
  <c r="V30" i="12"/>
  <c r="AC9" i="12"/>
  <c r="V34" i="12"/>
  <c r="AB23" i="12"/>
  <c r="T18" i="12"/>
  <c r="W22" i="12"/>
  <c r="AG35" i="12"/>
  <c r="AB34" i="12"/>
  <c r="AE19" i="12"/>
  <c r="AF17" i="12"/>
  <c r="X28" i="12"/>
  <c r="V31" i="12"/>
  <c r="V35" i="12"/>
  <c r="W35" i="12"/>
  <c r="AF11" i="12"/>
  <c r="U27" i="12"/>
  <c r="AE28" i="12"/>
  <c r="W10" i="12"/>
  <c r="W14" i="12"/>
  <c r="T15" i="12"/>
  <c r="AE29" i="12"/>
  <c r="V21" i="12"/>
  <c r="W21" i="12"/>
  <c r="AB21" i="12"/>
  <c r="AB26" i="12"/>
  <c r="AG16" i="11"/>
  <c r="AG30" i="11"/>
  <c r="AF24" i="11"/>
  <c r="AE25" i="11"/>
  <c r="AC15" i="11"/>
  <c r="AC19" i="11"/>
  <c r="W23" i="11"/>
  <c r="T27" i="11"/>
  <c r="W25" i="11"/>
  <c r="X33" i="11"/>
  <c r="S37" i="11"/>
  <c r="X11" i="11"/>
  <c r="AG13" i="11"/>
  <c r="AD14" i="11"/>
  <c r="X16" i="11"/>
  <c r="U20" i="11"/>
  <c r="AE27" i="11"/>
  <c r="AF27" i="11"/>
  <c r="AC31" i="11"/>
  <c r="AG35" i="11"/>
  <c r="AC17" i="11"/>
  <c r="S15" i="11"/>
  <c r="S19" i="11"/>
  <c r="AB29" i="11"/>
  <c r="S28" i="11"/>
  <c r="X32" i="11"/>
  <c r="X36" i="11"/>
  <c r="AB19" i="10"/>
  <c r="AG20" i="10"/>
  <c r="W24" i="10"/>
  <c r="AC35" i="10"/>
  <c r="X31" i="10"/>
  <c r="U25" i="10"/>
  <c r="AF37" i="10"/>
  <c r="AG32" i="10"/>
  <c r="AB36" i="10"/>
  <c r="X12" i="10"/>
  <c r="X16" i="10"/>
  <c r="AG17" i="10"/>
  <c r="AE14" i="10"/>
  <c r="AB18" i="10"/>
  <c r="U22" i="10"/>
  <c r="T32" i="10"/>
  <c r="V33" i="10"/>
  <c r="AD11" i="10"/>
  <c r="AG13" i="10"/>
  <c r="X18" i="10"/>
  <c r="T15" i="10"/>
  <c r="T19" i="10"/>
  <c r="AE33" i="10"/>
  <c r="AF31" i="10"/>
  <c r="S17" i="10"/>
  <c r="AF12" i="10"/>
  <c r="AG23" i="10"/>
  <c r="V23" i="10"/>
  <c r="T26" i="10"/>
  <c r="S35" i="10"/>
  <c r="AE24" i="10"/>
  <c r="AD10" i="10"/>
  <c r="V15" i="9"/>
  <c r="V22" i="9"/>
  <c r="S19" i="9"/>
  <c r="AF19" i="9"/>
  <c r="T17" i="9"/>
  <c r="T21" i="9"/>
  <c r="AG25" i="9"/>
  <c r="AC30" i="9"/>
  <c r="AB34" i="9"/>
  <c r="AB31" i="9"/>
  <c r="AC35" i="9"/>
  <c r="W20" i="9"/>
  <c r="AG22" i="9"/>
  <c r="T26" i="9"/>
  <c r="AD24" i="9"/>
  <c r="AG28" i="9"/>
  <c r="X34" i="9"/>
  <c r="U32" i="9"/>
  <c r="W32" i="9"/>
  <c r="X36" i="9"/>
  <c r="AG11" i="9"/>
  <c r="AD11" i="9"/>
  <c r="V14" i="9"/>
  <c r="U14" i="9"/>
  <c r="V11" i="9"/>
  <c r="AF21" i="9"/>
  <c r="W23" i="9"/>
  <c r="U24" i="9"/>
  <c r="T28" i="9"/>
  <c r="X25" i="9"/>
  <c r="V25" i="9"/>
  <c r="AG29" i="9"/>
  <c r="AB36" i="9"/>
  <c r="AG12" i="9"/>
  <c r="AD12" i="9"/>
  <c r="AE18" i="9"/>
  <c r="AC18" i="9"/>
  <c r="AE16" i="9"/>
  <c r="AB20" i="9"/>
  <c r="AG26" i="9"/>
  <c r="AE37" i="9"/>
  <c r="AG37" i="9"/>
  <c r="W33" i="9"/>
  <c r="V33" i="9"/>
  <c r="AC11" i="8"/>
  <c r="S26" i="8"/>
  <c r="T26" i="8"/>
  <c r="AE16" i="8"/>
  <c r="AE26" i="8"/>
  <c r="AB26" i="8"/>
  <c r="T29" i="8"/>
  <c r="X21" i="8"/>
  <c r="S27" i="8"/>
  <c r="AF24" i="8"/>
  <c r="AB28" i="8"/>
  <c r="AD31" i="8"/>
  <c r="AE31" i="8"/>
  <c r="AE35" i="8"/>
  <c r="S14" i="8"/>
  <c r="AG12" i="8"/>
  <c r="AE37" i="8"/>
  <c r="W30" i="8"/>
  <c r="V33" i="8"/>
  <c r="AD17" i="8"/>
  <c r="AB15" i="8"/>
  <c r="W22" i="8"/>
  <c r="W20" i="8"/>
  <c r="V24" i="8"/>
  <c r="AF27" i="8"/>
  <c r="V25" i="8"/>
  <c r="W25" i="8"/>
  <c r="AD33" i="8"/>
  <c r="V35" i="8"/>
  <c r="X35" i="8"/>
  <c r="X32" i="8"/>
  <c r="U36" i="8"/>
  <c r="W36" i="8"/>
  <c r="T11" i="8"/>
  <c r="AD23" i="8"/>
  <c r="AB20" i="8"/>
  <c r="AE29" i="8"/>
  <c r="AG29" i="8"/>
  <c r="U37" i="8"/>
  <c r="S10" i="8"/>
  <c r="V18" i="8"/>
  <c r="X28" i="8"/>
  <c r="AG32" i="8"/>
  <c r="V24" i="7"/>
  <c r="T13" i="16"/>
  <c r="AC8" i="12"/>
  <c r="W8" i="20"/>
  <c r="AB22" i="7"/>
  <c r="AC22" i="7"/>
  <c r="AC35" i="7"/>
  <c r="AE15" i="7"/>
  <c r="W22" i="7"/>
  <c r="AE31" i="7"/>
  <c r="U23" i="7"/>
  <c r="AC13" i="20"/>
  <c r="AG17" i="20"/>
  <c r="AG21" i="20"/>
  <c r="U32" i="20"/>
  <c r="S24" i="20"/>
  <c r="AE30" i="20"/>
  <c r="AB34" i="20"/>
  <c r="AF22" i="20"/>
  <c r="U14" i="20"/>
  <c r="AD25" i="20"/>
  <c r="AE32" i="20"/>
  <c r="AF32" i="20"/>
  <c r="S12" i="20"/>
  <c r="AE14" i="20"/>
  <c r="S13" i="20"/>
  <c r="W22" i="20"/>
  <c r="AB28" i="20"/>
  <c r="AB12" i="20"/>
  <c r="S19" i="20"/>
  <c r="U20" i="20"/>
  <c r="AE31" i="20"/>
  <c r="AC31" i="20"/>
  <c r="AC9" i="19"/>
  <c r="T21" i="19"/>
  <c r="U32" i="19"/>
  <c r="AD29" i="19"/>
  <c r="AC11" i="19"/>
  <c r="AC13" i="19"/>
  <c r="AE23" i="19"/>
  <c r="AF31" i="19"/>
  <c r="W33" i="19"/>
  <c r="U10" i="19"/>
  <c r="X9" i="19"/>
  <c r="U16" i="19"/>
  <c r="AD26" i="19"/>
  <c r="X24" i="19"/>
  <c r="X22" i="19"/>
  <c r="V26" i="19"/>
  <c r="U14" i="19"/>
  <c r="W13" i="19"/>
  <c r="AC10" i="19"/>
  <c r="AD12" i="18"/>
  <c r="T18" i="18"/>
  <c r="X29" i="18"/>
  <c r="V9" i="18"/>
  <c r="AG13" i="18"/>
  <c r="AC22" i="18"/>
  <c r="U17" i="18"/>
  <c r="V21" i="18"/>
  <c r="AC32" i="18"/>
  <c r="T35" i="18"/>
  <c r="AF8" i="18"/>
  <c r="U12" i="18"/>
  <c r="AD24" i="18"/>
  <c r="AG14" i="18"/>
  <c r="AG15" i="18"/>
  <c r="W33" i="18"/>
  <c r="T16" i="18"/>
  <c r="AE25" i="18"/>
  <c r="AE28" i="18"/>
  <c r="AG28" i="18"/>
  <c r="AE11" i="18"/>
  <c r="T15" i="18"/>
  <c r="T20" i="18"/>
  <c r="U26" i="18"/>
  <c r="AF26" i="18"/>
  <c r="T34" i="18"/>
  <c r="X13" i="17"/>
  <c r="W16" i="17"/>
  <c r="S35" i="17"/>
  <c r="S25" i="17"/>
  <c r="V19" i="17"/>
  <c r="S14" i="17"/>
  <c r="X18" i="17"/>
  <c r="T27" i="17"/>
  <c r="U32" i="17"/>
  <c r="U11" i="17"/>
  <c r="U34" i="17"/>
  <c r="T37" i="17"/>
  <c r="T10" i="17"/>
  <c r="U17" i="17"/>
  <c r="AC19" i="17"/>
  <c r="AF29" i="17"/>
  <c r="AC37" i="17"/>
  <c r="AG16" i="17"/>
  <c r="AC11" i="17"/>
  <c r="AB14" i="17"/>
  <c r="AD14" i="17"/>
  <c r="AC17" i="17"/>
  <c r="AE17" i="17"/>
  <c r="AF30" i="17"/>
  <c r="AF12" i="17"/>
  <c r="AD24" i="17"/>
  <c r="AB27" i="17"/>
  <c r="AF32" i="17"/>
  <c r="AG15" i="17"/>
  <c r="AG20" i="17"/>
  <c r="AC35" i="17"/>
  <c r="AE10" i="16"/>
  <c r="AG10" i="16"/>
  <c r="T11" i="16"/>
  <c r="AC10" i="16"/>
  <c r="S37" i="16"/>
  <c r="AF36" i="16"/>
  <c r="AD29" i="16"/>
  <c r="S19" i="16"/>
  <c r="S14" i="16"/>
  <c r="U34" i="16"/>
  <c r="U15" i="16"/>
  <c r="AF18" i="16"/>
  <c r="X23" i="16"/>
  <c r="X29" i="16"/>
  <c r="S18" i="16"/>
  <c r="V24" i="16"/>
  <c r="X28" i="16"/>
  <c r="U27" i="16"/>
  <c r="V33" i="16"/>
  <c r="AD27" i="16"/>
  <c r="X30" i="16"/>
  <c r="T31" i="16"/>
  <c r="U35" i="16"/>
  <c r="T32" i="16"/>
  <c r="X36" i="16"/>
  <c r="AB9" i="15"/>
  <c r="AD10" i="15"/>
  <c r="AD21" i="15"/>
  <c r="V27" i="15"/>
  <c r="AG20" i="15"/>
  <c r="AD32" i="15"/>
  <c r="V35" i="15"/>
  <c r="W20" i="15"/>
  <c r="AB22" i="15"/>
  <c r="X21" i="15"/>
  <c r="T25" i="15"/>
  <c r="W29" i="15"/>
  <c r="AF35" i="15"/>
  <c r="AE15" i="15"/>
  <c r="AE19" i="15"/>
  <c r="AC19" i="15"/>
  <c r="AB16" i="15"/>
  <c r="AB17" i="15"/>
  <c r="AE14" i="15"/>
  <c r="AC18" i="15"/>
  <c r="V26" i="15"/>
  <c r="AF31" i="15"/>
  <c r="AB29" i="15"/>
  <c r="V32" i="15"/>
  <c r="T36" i="15"/>
  <c r="AB12" i="15"/>
  <c r="W9" i="15"/>
  <c r="W12" i="15"/>
  <c r="T16" i="15"/>
  <c r="S23" i="15"/>
  <c r="X14" i="15"/>
  <c r="X18" i="15"/>
  <c r="W15" i="15"/>
  <c r="V24" i="15"/>
  <c r="W28" i="15"/>
  <c r="U30" i="15"/>
  <c r="T34" i="15"/>
  <c r="AF34" i="15"/>
  <c r="V10" i="15"/>
  <c r="T10" i="15"/>
  <c r="AE24" i="14"/>
  <c r="AB24" i="14"/>
  <c r="T21" i="14"/>
  <c r="S19" i="14"/>
  <c r="AF27" i="14"/>
  <c r="W30" i="14"/>
  <c r="U30" i="14"/>
  <c r="T23" i="14"/>
  <c r="V27" i="14"/>
  <c r="AG31" i="14"/>
  <c r="S33" i="14"/>
  <c r="S37" i="14"/>
  <c r="AG11" i="14"/>
  <c r="AC15" i="14"/>
  <c r="AB19" i="14"/>
  <c r="U18" i="14"/>
  <c r="T24" i="14"/>
  <c r="AG35" i="14"/>
  <c r="T14" i="14"/>
  <c r="AG10" i="14"/>
  <c r="T16" i="14"/>
  <c r="AF23" i="14"/>
  <c r="X31" i="14"/>
  <c r="AF29" i="14"/>
  <c r="AC33" i="14"/>
  <c r="AE37" i="14"/>
  <c r="U36" i="14"/>
  <c r="AF16" i="14"/>
  <c r="AD21" i="14"/>
  <c r="AE14" i="14"/>
  <c r="AB18" i="14"/>
  <c r="AE22" i="14"/>
  <c r="AG30" i="14"/>
  <c r="S34" i="14"/>
  <c r="AF34" i="14"/>
  <c r="AF32" i="14"/>
  <c r="AF36" i="14"/>
  <c r="W12" i="14"/>
  <c r="AB11" i="13"/>
  <c r="AC11" i="13"/>
  <c r="S14" i="13"/>
  <c r="W22" i="13"/>
  <c r="S34" i="13"/>
  <c r="X13" i="13"/>
  <c r="AF27" i="13"/>
  <c r="W24" i="13"/>
  <c r="S24" i="13"/>
  <c r="AC32" i="13"/>
  <c r="AD30" i="13"/>
  <c r="T11" i="13"/>
  <c r="U11" i="13"/>
  <c r="V18" i="13"/>
  <c r="V16" i="13"/>
  <c r="T16" i="13"/>
  <c r="AC19" i="13"/>
  <c r="V28" i="13"/>
  <c r="AF26" i="13"/>
  <c r="V32" i="13"/>
  <c r="S31" i="13"/>
  <c r="X19" i="13"/>
  <c r="V30" i="13"/>
  <c r="AC10" i="13"/>
  <c r="AF14" i="13"/>
  <c r="AD14" i="13"/>
  <c r="T20" i="13"/>
  <c r="AD17" i="13"/>
  <c r="AB18" i="13"/>
  <c r="W29" i="13"/>
  <c r="AE29" i="13"/>
  <c r="V11" i="12"/>
  <c r="AE13" i="12"/>
  <c r="AF13" i="12"/>
  <c r="T20" i="12"/>
  <c r="AB12" i="12"/>
  <c r="AC12" i="12"/>
  <c r="AB9" i="12"/>
  <c r="U34" i="12"/>
  <c r="AC16" i="12"/>
  <c r="AE23" i="12"/>
  <c r="U18" i="12"/>
  <c r="X22" i="12"/>
  <c r="T23" i="12"/>
  <c r="AF31" i="12"/>
  <c r="AF35" i="12"/>
  <c r="AC35" i="12"/>
  <c r="AC17" i="12"/>
  <c r="AF18" i="12"/>
  <c r="AG33" i="12"/>
  <c r="X32" i="12"/>
  <c r="AE11" i="12"/>
  <c r="S19" i="12"/>
  <c r="V27" i="12"/>
  <c r="U13" i="12"/>
  <c r="U14" i="12"/>
  <c r="U16" i="12"/>
  <c r="AE16" i="11"/>
  <c r="AC16" i="11"/>
  <c r="AC20" i="11"/>
  <c r="X18" i="11"/>
  <c r="W24" i="11"/>
  <c r="AF22" i="11"/>
  <c r="AF26" i="11"/>
  <c r="AE30" i="11"/>
  <c r="AD24" i="11"/>
  <c r="AG21" i="11"/>
  <c r="AG25" i="11"/>
  <c r="U30" i="11"/>
  <c r="AG32" i="11"/>
  <c r="AB36" i="11"/>
  <c r="AF11" i="11"/>
  <c r="AC11" i="11"/>
  <c r="AD15" i="11"/>
  <c r="AB19" i="11"/>
  <c r="S27" i="11"/>
  <c r="U21" i="11"/>
  <c r="X22" i="11"/>
  <c r="X26" i="11"/>
  <c r="T33" i="11"/>
  <c r="V37" i="11"/>
  <c r="T11" i="11"/>
  <c r="AF13" i="11"/>
  <c r="S12" i="11"/>
  <c r="T16" i="11"/>
  <c r="T20" i="11"/>
  <c r="AF34" i="11"/>
  <c r="AB31" i="11"/>
  <c r="AE35" i="11"/>
  <c r="AG10" i="11"/>
  <c r="AE17" i="11"/>
  <c r="AB17" i="11"/>
  <c r="AE29" i="11"/>
  <c r="X34" i="11"/>
  <c r="X31" i="11"/>
  <c r="X35" i="11"/>
  <c r="V32" i="11"/>
  <c r="W36" i="11"/>
  <c r="AD15" i="10"/>
  <c r="AE20" i="10"/>
  <c r="AF20" i="10"/>
  <c r="AG35" i="10"/>
  <c r="X21" i="10"/>
  <c r="X25" i="10"/>
  <c r="S25" i="10"/>
  <c r="AD37" i="10"/>
  <c r="AC32" i="10"/>
  <c r="AC36" i="10"/>
  <c r="V12" i="10"/>
  <c r="T12" i="10"/>
  <c r="U20" i="10"/>
  <c r="AC21" i="10"/>
  <c r="AB26" i="10"/>
  <c r="U32" i="10"/>
  <c r="S32" i="10"/>
  <c r="X29" i="10"/>
  <c r="X33" i="10"/>
  <c r="S37" i="10"/>
  <c r="AB16" i="10"/>
  <c r="AC13" i="10"/>
  <c r="T13" i="10"/>
  <c r="W19" i="10"/>
  <c r="AF33" i="10"/>
  <c r="AF27" i="10"/>
  <c r="V17" i="10"/>
  <c r="X17" i="10"/>
  <c r="AE29" i="10"/>
  <c r="AB23" i="10"/>
  <c r="AF34" i="10"/>
  <c r="V28" i="10"/>
  <c r="T36" i="10"/>
  <c r="AD14" i="9"/>
  <c r="W22" i="9"/>
  <c r="AE15" i="9"/>
  <c r="AB19" i="9"/>
  <c r="U13" i="9"/>
  <c r="V17" i="9"/>
  <c r="S21" i="9"/>
  <c r="AF25" i="9"/>
  <c r="AC25" i="9"/>
  <c r="X27" i="9"/>
  <c r="AD31" i="9"/>
  <c r="AB35" i="9"/>
  <c r="T12" i="9"/>
  <c r="U12" i="9"/>
  <c r="AF13" i="9"/>
  <c r="AC13" i="9"/>
  <c r="U16" i="9"/>
  <c r="W16" i="9"/>
  <c r="V20" i="9"/>
  <c r="AE22" i="9"/>
  <c r="AF22" i="9"/>
  <c r="U26" i="9"/>
  <c r="V31" i="9"/>
  <c r="W31" i="9"/>
  <c r="AC23" i="9"/>
  <c r="AG27" i="9"/>
  <c r="AF28" i="9"/>
  <c r="W34" i="9"/>
  <c r="U34" i="9"/>
  <c r="V32" i="9"/>
  <c r="W36" i="9"/>
  <c r="AC11" i="9"/>
  <c r="AD17" i="9"/>
  <c r="AB21" i="9"/>
  <c r="AC21" i="9"/>
  <c r="T23" i="9"/>
  <c r="T30" i="9"/>
  <c r="W24" i="9"/>
  <c r="W28" i="9"/>
  <c r="W25" i="9"/>
  <c r="AG32" i="9"/>
  <c r="AE32" i="9"/>
  <c r="AE36" i="9"/>
  <c r="AF12" i="9"/>
  <c r="U18" i="9"/>
  <c r="AB18" i="9"/>
  <c r="AE20" i="9"/>
  <c r="AE26" i="9"/>
  <c r="AF26" i="9"/>
  <c r="AC37" i="9"/>
  <c r="U29" i="9"/>
  <c r="S33" i="9"/>
  <c r="W37" i="9"/>
  <c r="U37" i="9"/>
  <c r="AB11" i="8"/>
  <c r="U26" i="8"/>
  <c r="V29" i="8"/>
  <c r="AF25" i="8"/>
  <c r="AG25" i="8"/>
  <c r="U13" i="8"/>
  <c r="V21" i="8"/>
  <c r="X23" i="8"/>
  <c r="W23" i="8"/>
  <c r="AB24" i="8"/>
  <c r="AE28" i="8"/>
  <c r="AC12" i="8"/>
  <c r="AB12" i="8"/>
  <c r="V30" i="8"/>
  <c r="X30" i="8"/>
  <c r="AF17" i="8"/>
  <c r="AF14" i="8"/>
  <c r="S22" i="8"/>
  <c r="T22" i="8"/>
  <c r="U24" i="8"/>
  <c r="T24" i="8"/>
  <c r="AD27" i="8"/>
  <c r="U25" i="8"/>
  <c r="W35" i="8"/>
  <c r="T32" i="8"/>
  <c r="W11" i="8"/>
  <c r="AE23" i="8"/>
  <c r="T37" i="8"/>
  <c r="U15" i="8"/>
  <c r="W28" i="8"/>
  <c r="AF32" i="8"/>
  <c r="AG36" i="8"/>
  <c r="V33" i="12"/>
  <c r="AF30" i="8"/>
  <c r="AE18" i="20"/>
  <c r="V20" i="13"/>
  <c r="W18" i="20"/>
  <c r="W9" i="20"/>
  <c r="AG34" i="13"/>
  <c r="AC28" i="8"/>
  <c r="T35" i="13"/>
  <c r="AE25" i="12"/>
  <c r="X17" i="8"/>
  <c r="U21" i="13"/>
  <c r="AD13" i="8"/>
  <c r="AD25" i="12"/>
  <c r="X33" i="12"/>
  <c r="AG10" i="12"/>
  <c r="S14" i="20"/>
  <c r="T28" i="20"/>
  <c r="S28" i="20"/>
  <c r="X21" i="20"/>
  <c r="S26" i="20"/>
  <c r="AG29" i="20"/>
  <c r="AE35" i="13"/>
  <c r="AC35" i="13"/>
  <c r="AE22" i="8"/>
  <c r="W17" i="8"/>
  <c r="S12" i="8"/>
  <c r="V17" i="13"/>
  <c r="W32" i="13"/>
  <c r="X31" i="13"/>
  <c r="W23" i="20"/>
  <c r="W19" i="13"/>
  <c r="X35" i="13"/>
  <c r="S25" i="13"/>
  <c r="AC12" i="20"/>
  <c r="AC24" i="20"/>
  <c r="W27" i="20"/>
  <c r="T18" i="20"/>
  <c r="AB9" i="20"/>
  <c r="X8" i="13"/>
  <c r="AG16" i="13"/>
  <c r="AE16" i="13"/>
  <c r="AE10" i="8"/>
  <c r="S15" i="8"/>
  <c r="W27" i="8"/>
  <c r="X20" i="13"/>
  <c r="U9" i="20"/>
  <c r="U22" i="20"/>
  <c r="V35" i="20"/>
  <c r="U18" i="20"/>
  <c r="U9" i="13"/>
  <c r="X12" i="13"/>
  <c r="U12" i="13"/>
  <c r="S16" i="8"/>
  <c r="AD34" i="8"/>
  <c r="AG20" i="20"/>
  <c r="X17" i="20"/>
  <c r="AB36" i="8"/>
  <c r="AF27" i="20"/>
  <c r="AD19" i="20"/>
  <c r="U33" i="13"/>
  <c r="U27" i="8"/>
  <c r="W33" i="12"/>
  <c r="U19" i="8"/>
  <c r="X12" i="8"/>
  <c r="AB19" i="8"/>
  <c r="S21" i="13"/>
  <c r="AB13" i="13"/>
  <c r="W19" i="8"/>
  <c r="AB25" i="12"/>
  <c r="AB10" i="12"/>
  <c r="AF10" i="12"/>
  <c r="V28" i="20"/>
  <c r="T23" i="20"/>
  <c r="V21" i="20"/>
  <c r="S21" i="20"/>
  <c r="AF29" i="20"/>
  <c r="AB11" i="20"/>
  <c r="AD35" i="13"/>
  <c r="AB23" i="13"/>
  <c r="AB22" i="8"/>
  <c r="AC30" i="8"/>
  <c r="U17" i="8"/>
  <c r="T12" i="8"/>
  <c r="X17" i="13"/>
  <c r="W17" i="13"/>
  <c r="X32" i="13"/>
  <c r="U31" i="13"/>
  <c r="W28" i="20"/>
  <c r="W10" i="13"/>
  <c r="AE25" i="13"/>
  <c r="AE34" i="13"/>
  <c r="AE33" i="20"/>
  <c r="AC19" i="20"/>
  <c r="AB22" i="20"/>
  <c r="AC9" i="20"/>
  <c r="AG9" i="20"/>
  <c r="S8" i="13"/>
  <c r="V8" i="13"/>
  <c r="AF16" i="13"/>
  <c r="AG10" i="8"/>
  <c r="AC10" i="8"/>
  <c r="U18" i="8"/>
  <c r="T33" i="13"/>
  <c r="AE12" i="20"/>
  <c r="V17" i="20"/>
  <c r="AE20" i="20"/>
  <c r="V9" i="13"/>
  <c r="V12" i="13"/>
  <c r="W12" i="13"/>
  <c r="W16" i="8"/>
  <c r="AE13" i="8"/>
  <c r="S21" i="8"/>
  <c r="AE25" i="20"/>
  <c r="V22" i="20"/>
  <c r="V15" i="8"/>
  <c r="X27" i="20"/>
  <c r="AF24" i="20"/>
  <c r="V25" i="13"/>
  <c r="V13" i="8"/>
  <c r="AF25" i="12"/>
  <c r="AF13" i="8"/>
  <c r="AC22" i="8"/>
  <c r="W21" i="13"/>
  <c r="AG13" i="13"/>
  <c r="V19" i="8"/>
  <c r="T33" i="12"/>
  <c r="AC10" i="12"/>
  <c r="AD10" i="12"/>
  <c r="W14" i="20"/>
  <c r="T14" i="20"/>
  <c r="X28" i="20"/>
  <c r="U23" i="20"/>
  <c r="T21" i="20"/>
  <c r="W26" i="20"/>
  <c r="AC29" i="20"/>
  <c r="AD11" i="20"/>
  <c r="AC11" i="20"/>
  <c r="AF23" i="13"/>
  <c r="AG22" i="8"/>
  <c r="AE30" i="8"/>
  <c r="T17" i="8"/>
  <c r="W12" i="8"/>
  <c r="S32" i="13"/>
  <c r="T31" i="13"/>
  <c r="AB29" i="20"/>
  <c r="X14" i="20"/>
  <c r="U10" i="13"/>
  <c r="AD25" i="13"/>
  <c r="AB34" i="13"/>
  <c r="T9" i="20"/>
  <c r="AC27" i="20"/>
  <c r="AD9" i="20"/>
  <c r="AE9" i="20"/>
  <c r="W8" i="13"/>
  <c r="T8" i="13"/>
  <c r="AC16" i="13"/>
  <c r="AD10" i="8"/>
  <c r="AB10" i="8"/>
  <c r="AB35" i="8"/>
  <c r="AB21" i="8"/>
  <c r="S10" i="13"/>
  <c r="AD34" i="13"/>
  <c r="AB33" i="20"/>
  <c r="AF19" i="20"/>
  <c r="AG27" i="20"/>
  <c r="AG22" i="20"/>
  <c r="S9" i="13"/>
  <c r="X11" i="12"/>
  <c r="T12" i="13"/>
  <c r="T16" i="8"/>
  <c r="X16" i="8"/>
  <c r="AC25" i="12"/>
  <c r="AF22" i="8"/>
  <c r="X35" i="20"/>
  <c r="S19" i="13"/>
  <c r="AD22" i="20"/>
  <c r="AG12" i="20"/>
  <c r="AG33" i="20"/>
  <c r="AG21" i="8"/>
  <c r="W18" i="8"/>
  <c r="AB30" i="8"/>
  <c r="AF34" i="8"/>
  <c r="W9" i="13"/>
  <c r="AE13" i="13"/>
  <c r="AG13" i="8"/>
  <c r="X19" i="8"/>
  <c r="U33" i="12"/>
  <c r="AE10" i="12"/>
  <c r="V14" i="20"/>
  <c r="U28" i="20"/>
  <c r="X23" i="20"/>
  <c r="S23" i="20"/>
  <c r="U26" i="20"/>
  <c r="T26" i="20"/>
  <c r="AE29" i="20"/>
  <c r="AF11" i="20"/>
  <c r="AB35" i="13"/>
  <c r="AD23" i="13"/>
  <c r="AG23" i="13"/>
  <c r="AG30" i="8"/>
  <c r="V12" i="8"/>
  <c r="S17" i="13"/>
  <c r="T32" i="13"/>
  <c r="W21" i="20"/>
  <c r="U19" i="13"/>
  <c r="U35" i="13"/>
  <c r="S33" i="13"/>
  <c r="X25" i="13"/>
  <c r="U27" i="20"/>
  <c r="AF9" i="20"/>
  <c r="U8" i="13"/>
  <c r="AD16" i="13"/>
  <c r="AB16" i="13"/>
  <c r="AF10" i="8"/>
  <c r="AD36" i="8"/>
  <c r="AC21" i="8"/>
  <c r="U25" i="13"/>
  <c r="AD24" i="20"/>
  <c r="AG18" i="20"/>
  <c r="AG25" i="20"/>
  <c r="T9" i="13"/>
  <c r="X9" i="13"/>
  <c r="T11" i="12"/>
  <c r="S12" i="13"/>
  <c r="V16" i="8"/>
  <c r="U16" i="8"/>
  <c r="M8" i="22"/>
  <c r="K12" i="22"/>
  <c r="J8" i="22"/>
  <c r="O12" i="22"/>
  <c r="L12" i="22"/>
  <c r="N8" i="22"/>
  <c r="N12" i="22"/>
  <c r="I12" i="22"/>
  <c r="J12" i="22"/>
  <c r="M12" i="22"/>
  <c r="O8" i="22"/>
  <c r="I8" i="22"/>
  <c r="K10" i="22"/>
  <c r="M20" i="22"/>
  <c r="K20" i="22"/>
  <c r="K25" i="22"/>
  <c r="J30" i="22"/>
  <c r="J34" i="22"/>
  <c r="I24" i="22"/>
  <c r="J16" i="22"/>
  <c r="K27" i="22"/>
  <c r="N27" i="22"/>
  <c r="J31" i="22"/>
  <c r="J35" i="22"/>
  <c r="K11" i="22"/>
  <c r="I11" i="22"/>
  <c r="K15" i="22"/>
  <c r="I15" i="22"/>
  <c r="N13" i="22"/>
  <c r="L13" i="22"/>
  <c r="N17" i="22"/>
  <c r="L17" i="22"/>
  <c r="M14" i="22"/>
  <c r="O14" i="22"/>
  <c r="M18" i="22"/>
  <c r="O18" i="22"/>
  <c r="J22" i="22"/>
  <c r="L26" i="22"/>
  <c r="I26" i="22"/>
  <c r="J29" i="22"/>
  <c r="J33" i="22"/>
  <c r="J28" i="22"/>
  <c r="J32" i="22"/>
  <c r="M21" i="22"/>
  <c r="J21" i="22"/>
  <c r="J19" i="22"/>
  <c r="I19" i="22"/>
  <c r="O23" i="22"/>
  <c r="I9" i="22"/>
  <c r="K9" i="22"/>
  <c r="K19" i="22"/>
  <c r="J9" i="22"/>
  <c r="L8" i="22"/>
  <c r="N10" i="22"/>
  <c r="I10" i="22"/>
  <c r="L10" i="22"/>
  <c r="J10" i="22"/>
  <c r="I20" i="22"/>
  <c r="M25" i="22"/>
  <c r="N25" i="22"/>
  <c r="M30" i="22"/>
  <c r="O30" i="22"/>
  <c r="M34" i="22"/>
  <c r="O34" i="22"/>
  <c r="N24" i="22"/>
  <c r="O24" i="22"/>
  <c r="O16" i="22"/>
  <c r="M16" i="22"/>
  <c r="M27" i="22"/>
  <c r="I27" i="22"/>
  <c r="O31" i="22"/>
  <c r="M31" i="22"/>
  <c r="O35" i="22"/>
  <c r="M35" i="22"/>
  <c r="L11" i="22"/>
  <c r="N11" i="22"/>
  <c r="L15" i="22"/>
  <c r="N15" i="22"/>
  <c r="J13" i="22"/>
  <c r="O13" i="22"/>
  <c r="J17" i="22"/>
  <c r="I14" i="22"/>
  <c r="K14" i="22"/>
  <c r="I18" i="22"/>
  <c r="K18" i="22"/>
  <c r="O22" i="22"/>
  <c r="I22" i="22"/>
  <c r="M26" i="22"/>
  <c r="M29" i="22"/>
  <c r="O29" i="22"/>
  <c r="M33" i="22"/>
  <c r="O33" i="22"/>
  <c r="O28" i="22"/>
  <c r="M28" i="22"/>
  <c r="O32" i="22"/>
  <c r="M32" i="22"/>
  <c r="I21" i="22"/>
  <c r="O21" i="22"/>
  <c r="L19" i="22"/>
  <c r="M19" i="22"/>
  <c r="K23" i="22"/>
  <c r="L23" i="22"/>
  <c r="N9" i="22"/>
  <c r="L9" i="22"/>
  <c r="O10" i="22"/>
  <c r="N20" i="22"/>
  <c r="O20" i="22"/>
  <c r="I25" i="22"/>
  <c r="J25" i="22"/>
  <c r="I30" i="22"/>
  <c r="K30" i="22"/>
  <c r="I34" i="22"/>
  <c r="K34" i="22"/>
  <c r="J24" i="22"/>
  <c r="K24" i="22"/>
  <c r="K16" i="22"/>
  <c r="I16" i="22"/>
  <c r="L27" i="22"/>
  <c r="K31" i="22"/>
  <c r="I31" i="22"/>
  <c r="K35" i="22"/>
  <c r="I35" i="22"/>
  <c r="J11" i="22"/>
  <c r="J15" i="22"/>
  <c r="M13" i="22"/>
  <c r="K13" i="22"/>
  <c r="M17" i="22"/>
  <c r="O17" i="22"/>
  <c r="L14" i="22"/>
  <c r="N14" i="22"/>
  <c r="L18" i="22"/>
  <c r="N18" i="22"/>
  <c r="N22" i="22"/>
  <c r="K22" i="22"/>
  <c r="N26" i="22"/>
  <c r="O26" i="22"/>
  <c r="I29" i="22"/>
  <c r="K29" i="22"/>
  <c r="I33" i="22"/>
  <c r="K33" i="22"/>
  <c r="K28" i="22"/>
  <c r="I28" i="22"/>
  <c r="K32" i="22"/>
  <c r="I32" i="22"/>
  <c r="L21" i="22"/>
  <c r="N21" i="22"/>
  <c r="M23" i="22"/>
  <c r="N23" i="22"/>
  <c r="J20" i="22"/>
  <c r="L20" i="22"/>
  <c r="O25" i="22"/>
  <c r="L25" i="22"/>
  <c r="L30" i="22"/>
  <c r="N30" i="22"/>
  <c r="L34" i="22"/>
  <c r="N34" i="22"/>
  <c r="L24" i="22"/>
  <c r="M24" i="22"/>
  <c r="N16" i="22"/>
  <c r="L16" i="22"/>
  <c r="O27" i="22"/>
  <c r="J27" i="22"/>
  <c r="L31" i="22"/>
  <c r="N31" i="22"/>
  <c r="L35" i="22"/>
  <c r="N35" i="22"/>
  <c r="O11" i="22"/>
  <c r="M11" i="22"/>
  <c r="O15" i="22"/>
  <c r="M15" i="22"/>
  <c r="I13" i="22"/>
  <c r="I17" i="22"/>
  <c r="K17" i="22"/>
  <c r="J14" i="22"/>
  <c r="J18" i="22"/>
  <c r="L22" i="22"/>
  <c r="M22" i="22"/>
  <c r="J26" i="22"/>
  <c r="K26" i="22"/>
  <c r="N29" i="22"/>
  <c r="L29" i="22"/>
  <c r="N33" i="22"/>
  <c r="L33" i="22"/>
  <c r="N28" i="22"/>
  <c r="L28" i="22"/>
  <c r="N32" i="22"/>
  <c r="L32" i="22"/>
  <c r="K21" i="22"/>
  <c r="N19" i="22"/>
  <c r="O19" i="22"/>
  <c r="I23" i="22"/>
  <c r="J23" i="22"/>
  <c r="M9" i="22"/>
  <c r="O9" i="22"/>
  <c r="K8" i="22"/>
  <c r="M10" i="22"/>
  <c r="M10" i="11"/>
  <c r="I10" i="11"/>
  <c r="K10" i="11"/>
  <c r="J10" i="11"/>
  <c r="L10" i="11"/>
  <c r="O10" i="11"/>
  <c r="N10" i="11"/>
  <c r="I13" i="20"/>
  <c r="L13" i="20"/>
  <c r="O8" i="20"/>
  <c r="I8" i="20"/>
  <c r="L8" i="19"/>
  <c r="N23" i="16"/>
  <c r="N13" i="20"/>
  <c r="K13" i="20"/>
  <c r="K8" i="19"/>
  <c r="I8" i="19"/>
  <c r="J8" i="19"/>
  <c r="M11" i="18"/>
  <c r="N11" i="18"/>
  <c r="O13" i="20"/>
  <c r="J13" i="20"/>
  <c r="O8" i="19"/>
  <c r="M8" i="19"/>
  <c r="I11" i="18"/>
  <c r="J11" i="18"/>
  <c r="O11" i="18"/>
  <c r="J19" i="16"/>
  <c r="K8" i="20"/>
  <c r="L11" i="18"/>
  <c r="K11" i="18"/>
  <c r="M13" i="20"/>
  <c r="J10" i="16"/>
  <c r="N8" i="19"/>
  <c r="J8" i="20"/>
  <c r="J16" i="20"/>
  <c r="J20" i="20"/>
  <c r="I17" i="20"/>
  <c r="K17" i="20"/>
  <c r="I21" i="20"/>
  <c r="K21" i="20"/>
  <c r="J33" i="20"/>
  <c r="O33" i="20"/>
  <c r="K26" i="20"/>
  <c r="I26" i="20"/>
  <c r="I34" i="20"/>
  <c r="K34" i="20"/>
  <c r="I31" i="20"/>
  <c r="J35" i="20"/>
  <c r="J22" i="20"/>
  <c r="K22" i="20"/>
  <c r="I24" i="20"/>
  <c r="K24" i="20"/>
  <c r="J25" i="20"/>
  <c r="J9" i="20"/>
  <c r="J11" i="20"/>
  <c r="K15" i="20"/>
  <c r="K19" i="20"/>
  <c r="I19" i="20"/>
  <c r="J29" i="20"/>
  <c r="K29" i="20"/>
  <c r="K27" i="20"/>
  <c r="K28" i="20"/>
  <c r="K32" i="20"/>
  <c r="L32" i="20"/>
  <c r="M12" i="20"/>
  <c r="K12" i="20"/>
  <c r="K10" i="20"/>
  <c r="I10" i="20"/>
  <c r="I14" i="20"/>
  <c r="J18" i="20"/>
  <c r="J23" i="20"/>
  <c r="K23" i="20"/>
  <c r="I30" i="20"/>
  <c r="N30" i="20"/>
  <c r="J24" i="19"/>
  <c r="J14" i="19"/>
  <c r="K15" i="19"/>
  <c r="I15" i="19"/>
  <c r="K19" i="19"/>
  <c r="I19" i="19"/>
  <c r="I27" i="19"/>
  <c r="I30" i="19"/>
  <c r="O30" i="19"/>
  <c r="K28" i="19"/>
  <c r="M28" i="19"/>
  <c r="K32" i="19"/>
  <c r="O22" i="19"/>
  <c r="J26" i="19"/>
  <c r="J33" i="19"/>
  <c r="J16" i="19"/>
  <c r="J18" i="19"/>
  <c r="J29" i="19"/>
  <c r="L29" i="19"/>
  <c r="I34" i="19"/>
  <c r="K34" i="19"/>
  <c r="J31" i="19"/>
  <c r="J35" i="19"/>
  <c r="I9" i="19"/>
  <c r="K9" i="19"/>
  <c r="J12" i="19"/>
  <c r="J20" i="19"/>
  <c r="K11" i="19"/>
  <c r="I11" i="19"/>
  <c r="J10" i="19"/>
  <c r="I17" i="19"/>
  <c r="K17" i="19"/>
  <c r="K21" i="19"/>
  <c r="J21" i="19"/>
  <c r="I25" i="19"/>
  <c r="K25" i="19"/>
  <c r="K23" i="19"/>
  <c r="J23" i="19"/>
  <c r="I13" i="19"/>
  <c r="K13" i="19"/>
  <c r="I12" i="18"/>
  <c r="K9" i="18"/>
  <c r="I13" i="18"/>
  <c r="I23" i="18"/>
  <c r="O23" i="18"/>
  <c r="I30" i="18"/>
  <c r="O30" i="18"/>
  <c r="J29" i="18"/>
  <c r="L29" i="18"/>
  <c r="I16" i="18"/>
  <c r="J16" i="18"/>
  <c r="I20" i="18"/>
  <c r="K20" i="18"/>
  <c r="J33" i="18"/>
  <c r="N27" i="18"/>
  <c r="J31" i="18"/>
  <c r="J35" i="18"/>
  <c r="I8" i="18"/>
  <c r="J10" i="18"/>
  <c r="K10" i="18"/>
  <c r="J15" i="18"/>
  <c r="I15" i="18"/>
  <c r="I24" i="18"/>
  <c r="K14" i="18"/>
  <c r="N14" i="18"/>
  <c r="K18" i="18"/>
  <c r="I18" i="18"/>
  <c r="J22" i="18"/>
  <c r="L22" i="18"/>
  <c r="J26" i="18"/>
  <c r="K26" i="18"/>
  <c r="K28" i="18"/>
  <c r="I28" i="18"/>
  <c r="K32" i="18"/>
  <c r="I32" i="18"/>
  <c r="M17" i="18"/>
  <c r="J19" i="18"/>
  <c r="K21" i="18"/>
  <c r="N21" i="18"/>
  <c r="K25" i="18"/>
  <c r="I34" i="18"/>
  <c r="K34" i="18"/>
  <c r="N35" i="17"/>
  <c r="I35" i="17"/>
  <c r="J37" i="17"/>
  <c r="M37" i="17"/>
  <c r="J30" i="17"/>
  <c r="I34" i="17"/>
  <c r="L34" i="17"/>
  <c r="K25" i="17"/>
  <c r="N11" i="17"/>
  <c r="N13" i="17"/>
  <c r="K13" i="17"/>
  <c r="N17" i="17"/>
  <c r="O17" i="17"/>
  <c r="N31" i="17"/>
  <c r="O31" i="17"/>
  <c r="L29" i="17"/>
  <c r="I29" i="17"/>
  <c r="O27" i="17"/>
  <c r="I27" i="17"/>
  <c r="I26" i="17"/>
  <c r="J26" i="17"/>
  <c r="J10" i="17"/>
  <c r="N10" i="17"/>
  <c r="I22" i="17"/>
  <c r="J22" i="17"/>
  <c r="K32" i="17"/>
  <c r="L32" i="17"/>
  <c r="K36" i="17"/>
  <c r="I18" i="17"/>
  <c r="N18" i="17"/>
  <c r="I14" i="17"/>
  <c r="O14" i="17"/>
  <c r="N21" i="17"/>
  <c r="L21" i="17"/>
  <c r="N33" i="17"/>
  <c r="I33" i="17"/>
  <c r="O12" i="17"/>
  <c r="O16" i="17"/>
  <c r="M16" i="17"/>
  <c r="O20" i="17"/>
  <c r="O24" i="17"/>
  <c r="L24" i="17"/>
  <c r="K15" i="17"/>
  <c r="I15" i="17"/>
  <c r="K19" i="17"/>
  <c r="I19" i="17"/>
  <c r="K23" i="17"/>
  <c r="I23" i="17"/>
  <c r="J28" i="17"/>
  <c r="L28" i="17"/>
  <c r="K19" i="16"/>
  <c r="I19" i="16"/>
  <c r="L14" i="16"/>
  <c r="O14" i="16"/>
  <c r="O10" i="16"/>
  <c r="K36" i="16"/>
  <c r="N36" i="16"/>
  <c r="J33" i="16"/>
  <c r="M33" i="16"/>
  <c r="J37" i="16"/>
  <c r="I37" i="16"/>
  <c r="K11" i="16"/>
  <c r="N11" i="16"/>
  <c r="J17" i="16"/>
  <c r="L17" i="16"/>
  <c r="I22" i="16"/>
  <c r="L22" i="16"/>
  <c r="I27" i="16"/>
  <c r="O27" i="16"/>
  <c r="K30" i="16"/>
  <c r="N30" i="16"/>
  <c r="I20" i="16"/>
  <c r="J20" i="16"/>
  <c r="J21" i="16"/>
  <c r="I21" i="16"/>
  <c r="K25" i="16"/>
  <c r="M25" i="16"/>
  <c r="K35" i="16"/>
  <c r="J18" i="16"/>
  <c r="L18" i="16"/>
  <c r="I34" i="16"/>
  <c r="J13" i="16"/>
  <c r="L13" i="16"/>
  <c r="N28" i="16"/>
  <c r="J26" i="16"/>
  <c r="K32" i="16"/>
  <c r="J32" i="16"/>
  <c r="J15" i="16"/>
  <c r="O31" i="16"/>
  <c r="K24" i="16"/>
  <c r="J24" i="16"/>
  <c r="K29" i="16"/>
  <c r="M29" i="16"/>
  <c r="K16" i="16"/>
  <c r="M16" i="16"/>
  <c r="K12" i="16"/>
  <c r="I12" i="16"/>
  <c r="J17" i="15"/>
  <c r="I14" i="15"/>
  <c r="N14" i="15"/>
  <c r="I18" i="15"/>
  <c r="K18" i="15"/>
  <c r="J15" i="15"/>
  <c r="J19" i="15"/>
  <c r="K12" i="15"/>
  <c r="I12" i="15"/>
  <c r="K16" i="15"/>
  <c r="I16" i="15"/>
  <c r="J31" i="15"/>
  <c r="I35" i="15"/>
  <c r="K35" i="15"/>
  <c r="I20" i="15"/>
  <c r="K20" i="15"/>
  <c r="I24" i="15"/>
  <c r="N24" i="15"/>
  <c r="K28" i="15"/>
  <c r="M28" i="15"/>
  <c r="K32" i="15"/>
  <c r="I32" i="15"/>
  <c r="J36" i="15"/>
  <c r="J10" i="15"/>
  <c r="J13" i="15"/>
  <c r="I13" i="15"/>
  <c r="K9" i="15"/>
  <c r="I9" i="15"/>
  <c r="J23" i="15"/>
  <c r="K21" i="15"/>
  <c r="J29" i="15"/>
  <c r="K22" i="15"/>
  <c r="K26" i="15"/>
  <c r="I26" i="15"/>
  <c r="I30" i="15"/>
  <c r="K30" i="15"/>
  <c r="J34" i="15"/>
  <c r="N11" i="15"/>
  <c r="J27" i="15"/>
  <c r="J25" i="15"/>
  <c r="K33" i="15"/>
  <c r="I33" i="15"/>
  <c r="M16" i="20"/>
  <c r="O16" i="20"/>
  <c r="M20" i="20"/>
  <c r="O20" i="20"/>
  <c r="L17" i="20"/>
  <c r="N17" i="20"/>
  <c r="L21" i="20"/>
  <c r="N21" i="20"/>
  <c r="M33" i="20"/>
  <c r="L33" i="20"/>
  <c r="N26" i="20"/>
  <c r="L26" i="20"/>
  <c r="L34" i="20"/>
  <c r="N34" i="20"/>
  <c r="O31" i="20"/>
  <c r="N31" i="20"/>
  <c r="O35" i="20"/>
  <c r="M35" i="20"/>
  <c r="L22" i="20"/>
  <c r="I22" i="20"/>
  <c r="L24" i="20"/>
  <c r="N24" i="20"/>
  <c r="O25" i="20"/>
  <c r="M25" i="20"/>
  <c r="O9" i="20"/>
  <c r="M9" i="20"/>
  <c r="M11" i="20"/>
  <c r="O11" i="20"/>
  <c r="N15" i="20"/>
  <c r="M15" i="20"/>
  <c r="N19" i="20"/>
  <c r="L19" i="20"/>
  <c r="M29" i="20"/>
  <c r="N27" i="20"/>
  <c r="O27" i="20"/>
  <c r="N28" i="20"/>
  <c r="L28" i="20"/>
  <c r="N32" i="20"/>
  <c r="I32" i="20"/>
  <c r="I12" i="20"/>
  <c r="O12" i="20"/>
  <c r="N10" i="20"/>
  <c r="L10" i="20"/>
  <c r="O14" i="20"/>
  <c r="J14" i="20"/>
  <c r="O18" i="20"/>
  <c r="M18" i="20"/>
  <c r="M23" i="20"/>
  <c r="L23" i="20"/>
  <c r="L30" i="20"/>
  <c r="K30" i="20"/>
  <c r="M24" i="19"/>
  <c r="O24" i="19"/>
  <c r="O14" i="19"/>
  <c r="M14" i="19"/>
  <c r="N15" i="19"/>
  <c r="L15" i="19"/>
  <c r="N19" i="19"/>
  <c r="L19" i="19"/>
  <c r="O27" i="19"/>
  <c r="M27" i="19"/>
  <c r="L30" i="19"/>
  <c r="N30" i="19"/>
  <c r="J28" i="19"/>
  <c r="N32" i="19"/>
  <c r="I32" i="19"/>
  <c r="N22" i="19"/>
  <c r="M22" i="19"/>
  <c r="O26" i="19"/>
  <c r="I26" i="19"/>
  <c r="M33" i="19"/>
  <c r="O33" i="19"/>
  <c r="M16" i="19"/>
  <c r="K16" i="19"/>
  <c r="O18" i="19"/>
  <c r="M18" i="19"/>
  <c r="M29" i="19"/>
  <c r="K29" i="19"/>
  <c r="N8" i="20"/>
  <c r="L20" i="20"/>
  <c r="I33" i="20"/>
  <c r="J26" i="20"/>
  <c r="L35" i="20"/>
  <c r="I35" i="20"/>
  <c r="O22" i="20"/>
  <c r="J24" i="20"/>
  <c r="N25" i="20"/>
  <c r="K9" i="20"/>
  <c r="I11" i="20"/>
  <c r="O15" i="20"/>
  <c r="I15" i="20"/>
  <c r="I27" i="20"/>
  <c r="I28" i="20"/>
  <c r="O32" i="20"/>
  <c r="N12" i="20"/>
  <c r="O10" i="20"/>
  <c r="L14" i="20"/>
  <c r="N14" i="20"/>
  <c r="N18" i="20"/>
  <c r="O23" i="20"/>
  <c r="O30" i="20"/>
  <c r="L24" i="19"/>
  <c r="O15" i="19"/>
  <c r="O19" i="19"/>
  <c r="L27" i="19"/>
  <c r="K27" i="19"/>
  <c r="K30" i="19"/>
  <c r="L32" i="19"/>
  <c r="L26" i="19"/>
  <c r="M26" i="19"/>
  <c r="L16" i="19"/>
  <c r="N29" i="19"/>
  <c r="M34" i="19"/>
  <c r="N34" i="19"/>
  <c r="O31" i="19"/>
  <c r="N31" i="19"/>
  <c r="K35" i="19"/>
  <c r="M9" i="19"/>
  <c r="N9" i="19"/>
  <c r="I12" i="19"/>
  <c r="K12" i="19"/>
  <c r="L20" i="19"/>
  <c r="O11" i="19"/>
  <c r="L11" i="19"/>
  <c r="O10" i="19"/>
  <c r="I10" i="19"/>
  <c r="O17" i="19"/>
  <c r="M21" i="19"/>
  <c r="I21" i="19"/>
  <c r="O25" i="19"/>
  <c r="M23" i="19"/>
  <c r="N23" i="19"/>
  <c r="O13" i="19"/>
  <c r="J12" i="18"/>
  <c r="J9" i="18"/>
  <c r="M9" i="18"/>
  <c r="K13" i="18"/>
  <c r="M23" i="18"/>
  <c r="L23" i="18"/>
  <c r="N29" i="18"/>
  <c r="K16" i="18"/>
  <c r="M20" i="18"/>
  <c r="J20" i="18"/>
  <c r="I33" i="18"/>
  <c r="K33" i="18"/>
  <c r="K27" i="18"/>
  <c r="L31" i="18"/>
  <c r="M31" i="18"/>
  <c r="I35" i="18"/>
  <c r="O8" i="18"/>
  <c r="J8" i="18"/>
  <c r="O10" i="18"/>
  <c r="L15" i="18"/>
  <c r="O15" i="18"/>
  <c r="K24" i="18"/>
  <c r="O14" i="18"/>
  <c r="I14" i="18"/>
  <c r="J18" i="18"/>
  <c r="N22" i="18"/>
  <c r="I22" i="18"/>
  <c r="I26" i="18"/>
  <c r="O28" i="18"/>
  <c r="M28" i="18"/>
  <c r="J32" i="18"/>
  <c r="L17" i="18"/>
  <c r="I17" i="18"/>
  <c r="M19" i="18"/>
  <c r="O19" i="18"/>
  <c r="J21" i="18"/>
  <c r="O25" i="18"/>
  <c r="L34" i="18"/>
  <c r="N34" i="18"/>
  <c r="O37" i="17"/>
  <c r="K30" i="17"/>
  <c r="I30" i="17"/>
  <c r="M34" i="17"/>
  <c r="N25" i="17"/>
  <c r="O25" i="17"/>
  <c r="O11" i="17"/>
  <c r="L11" i="17"/>
  <c r="I13" i="17"/>
  <c r="O13" i="17"/>
  <c r="L17" i="17"/>
  <c r="I31" i="17"/>
  <c r="M29" i="17"/>
  <c r="K29" i="17"/>
  <c r="J27" i="17"/>
  <c r="K10" i="17"/>
  <c r="L22" i="17"/>
  <c r="O22" i="17"/>
  <c r="O32" i="17"/>
  <c r="M36" i="17"/>
  <c r="N36" i="17"/>
  <c r="J18" i="17"/>
  <c r="K14" i="17"/>
  <c r="M21" i="17"/>
  <c r="O21" i="17"/>
  <c r="J33" i="17"/>
  <c r="N12" i="17"/>
  <c r="L12" i="17"/>
  <c r="J16" i="17"/>
  <c r="L16" i="17"/>
  <c r="M20" i="17"/>
  <c r="N24" i="17"/>
  <c r="M24" i="17"/>
  <c r="L15" i="17"/>
  <c r="J15" i="17"/>
  <c r="J19" i="17"/>
  <c r="L23" i="17"/>
  <c r="J23" i="17"/>
  <c r="I28" i="17"/>
  <c r="M14" i="16"/>
  <c r="N14" i="16"/>
  <c r="K14" i="16"/>
  <c r="L36" i="16"/>
  <c r="J36" i="16"/>
  <c r="N33" i="16"/>
  <c r="O37" i="16"/>
  <c r="M37" i="16"/>
  <c r="O11" i="16"/>
  <c r="O17" i="16"/>
  <c r="I17" i="16"/>
  <c r="M22" i="16"/>
  <c r="N27" i="16"/>
  <c r="L30" i="16"/>
  <c r="L20" i="16"/>
  <c r="N20" i="16"/>
  <c r="N21" i="16"/>
  <c r="L25" i="16"/>
  <c r="J25" i="16"/>
  <c r="L35" i="16"/>
  <c r="N35" i="16"/>
  <c r="I18" i="16"/>
  <c r="J34" i="16"/>
  <c r="K34" i="16"/>
  <c r="N13" i="16"/>
  <c r="M28" i="16"/>
  <c r="O28" i="16"/>
  <c r="K26" i="16"/>
  <c r="L26" i="16"/>
  <c r="O32" i="16"/>
  <c r="M15" i="16"/>
  <c r="O15" i="16"/>
  <c r="I31" i="16"/>
  <c r="K31" i="16"/>
  <c r="O24" i="16"/>
  <c r="N29" i="16"/>
  <c r="I29" i="16"/>
  <c r="O16" i="16"/>
  <c r="L12" i="16"/>
  <c r="J12" i="16"/>
  <c r="N17" i="15"/>
  <c r="O14" i="15"/>
  <c r="J14" i="15"/>
  <c r="O18" i="15"/>
  <c r="M15" i="15"/>
  <c r="O19" i="15"/>
  <c r="I19" i="15"/>
  <c r="N12" i="15"/>
  <c r="N16" i="15"/>
  <c r="K31" i="15"/>
  <c r="M35" i="15"/>
  <c r="N35" i="15"/>
  <c r="M24" i="15"/>
  <c r="L24" i="15"/>
  <c r="J28" i="15"/>
  <c r="O32" i="15"/>
  <c r="L32" i="15"/>
  <c r="O36" i="15"/>
  <c r="I36" i="15"/>
  <c r="L10" i="15"/>
  <c r="N13" i="15"/>
  <c r="M13" i="15"/>
  <c r="J9" i="15"/>
  <c r="N23" i="15"/>
  <c r="O21" i="15"/>
  <c r="I29" i="15"/>
  <c r="O29" i="15"/>
  <c r="M22" i="15"/>
  <c r="O26" i="15"/>
  <c r="L26" i="15"/>
  <c r="N34" i="15"/>
  <c r="I11" i="15"/>
  <c r="I27" i="15"/>
  <c r="K27" i="15"/>
  <c r="K25" i="15"/>
  <c r="O33" i="15"/>
  <c r="L33" i="15"/>
  <c r="M8" i="20"/>
  <c r="N16" i="20"/>
  <c r="K16" i="20"/>
  <c r="O17" i="20"/>
  <c r="O21" i="20"/>
  <c r="M26" i="20"/>
  <c r="O34" i="20"/>
  <c r="K31" i="20"/>
  <c r="N22" i="20"/>
  <c r="M24" i="20"/>
  <c r="L25" i="20"/>
  <c r="I25" i="20"/>
  <c r="N9" i="20"/>
  <c r="L11" i="20"/>
  <c r="J15" i="20"/>
  <c r="O19" i="20"/>
  <c r="N29" i="20"/>
  <c r="O29" i="20"/>
  <c r="M27" i="20"/>
  <c r="M28" i="20"/>
  <c r="J32" i="20"/>
  <c r="L12" i="20"/>
  <c r="J10" i="20"/>
  <c r="L18" i="20"/>
  <c r="I18" i="20"/>
  <c r="J30" i="20"/>
  <c r="K14" i="19"/>
  <c r="J15" i="19"/>
  <c r="J19" i="19"/>
  <c r="M30" i="19"/>
  <c r="O28" i="19"/>
  <c r="L28" i="19"/>
  <c r="J22" i="19"/>
  <c r="N33" i="19"/>
  <c r="K33" i="19"/>
  <c r="K18" i="19"/>
  <c r="I29" i="19"/>
  <c r="L34" i="19"/>
  <c r="J34" i="19"/>
  <c r="K31" i="19"/>
  <c r="L35" i="19"/>
  <c r="N35" i="19"/>
  <c r="L9" i="19"/>
  <c r="J9" i="19"/>
  <c r="L12" i="19"/>
  <c r="N20" i="19"/>
  <c r="N11" i="19"/>
  <c r="K10" i="19"/>
  <c r="M17" i="19"/>
  <c r="N17" i="19"/>
  <c r="M25" i="19"/>
  <c r="N25" i="19"/>
  <c r="I23" i="19"/>
  <c r="M13" i="19"/>
  <c r="N13" i="19"/>
  <c r="O12" i="18"/>
  <c r="N12" i="18"/>
  <c r="L9" i="18"/>
  <c r="L13" i="18"/>
  <c r="N13" i="18"/>
  <c r="N23" i="18"/>
  <c r="K23" i="18"/>
  <c r="J30" i="18"/>
  <c r="M29" i="18"/>
  <c r="K29" i="18"/>
  <c r="N16" i="18"/>
  <c r="L20" i="18"/>
  <c r="N20" i="18"/>
  <c r="L33" i="18"/>
  <c r="L27" i="18"/>
  <c r="I27" i="18"/>
  <c r="N31" i="18"/>
  <c r="O35" i="18"/>
  <c r="M35" i="18"/>
  <c r="K8" i="18"/>
  <c r="N10" i="18"/>
  <c r="L10" i="18"/>
  <c r="L24" i="18"/>
  <c r="M24" i="18"/>
  <c r="M14" i="18"/>
  <c r="J14" i="18"/>
  <c r="M18" i="18"/>
  <c r="O22" i="18"/>
  <c r="O26" i="18"/>
  <c r="N28" i="18"/>
  <c r="M32" i="18"/>
  <c r="O17" i="18"/>
  <c r="I19" i="18"/>
  <c r="K19" i="18"/>
  <c r="I21" i="18"/>
  <c r="N25" i="18"/>
  <c r="I25" i="18"/>
  <c r="K35" i="17"/>
  <c r="L37" i="17"/>
  <c r="I37" i="17"/>
  <c r="M30" i="17"/>
  <c r="L30" i="17"/>
  <c r="N34" i="17"/>
  <c r="J25" i="17"/>
  <c r="I25" i="17"/>
  <c r="K11" i="17"/>
  <c r="J13" i="17"/>
  <c r="M17" i="17"/>
  <c r="J31" i="17"/>
  <c r="K31" i="17"/>
  <c r="N29" i="17"/>
  <c r="L27" i="17"/>
  <c r="M27" i="17"/>
  <c r="O26" i="17"/>
  <c r="M10" i="17"/>
  <c r="N22" i="17"/>
  <c r="I36" i="17"/>
  <c r="J36" i="17"/>
  <c r="M18" i="17"/>
  <c r="L14" i="17"/>
  <c r="N14" i="17"/>
  <c r="I21" i="17"/>
  <c r="K21" i="17"/>
  <c r="K33" i="17"/>
  <c r="J12" i="17"/>
  <c r="K16" i="17"/>
  <c r="N20" i="17"/>
  <c r="I20" i="17"/>
  <c r="J24" i="17"/>
  <c r="O19" i="17"/>
  <c r="N19" i="17"/>
  <c r="N28" i="17"/>
  <c r="O19" i="16"/>
  <c r="J14" i="16"/>
  <c r="I10" i="16"/>
  <c r="I36" i="16"/>
  <c r="L33" i="16"/>
  <c r="K37" i="16"/>
  <c r="L37" i="16"/>
  <c r="J11" i="16"/>
  <c r="K17" i="16"/>
  <c r="O22" i="16"/>
  <c r="J27" i="16"/>
  <c r="K27" i="16"/>
  <c r="O30" i="16"/>
  <c r="K20" i="16"/>
  <c r="L21" i="16"/>
  <c r="I25" i="16"/>
  <c r="N18" i="16"/>
  <c r="M18" i="16"/>
  <c r="M34" i="16"/>
  <c r="M13" i="16"/>
  <c r="I28" i="16"/>
  <c r="K28" i="16"/>
  <c r="N26" i="16"/>
  <c r="I32" i="16"/>
  <c r="I15" i="16"/>
  <c r="K15" i="16"/>
  <c r="L31" i="16"/>
  <c r="J31" i="16"/>
  <c r="M24" i="16"/>
  <c r="J29" i="16"/>
  <c r="N16" i="16"/>
  <c r="M12" i="16"/>
  <c r="M17" i="15"/>
  <c r="O17" i="15"/>
  <c r="K14" i="15"/>
  <c r="M18" i="15"/>
  <c r="N18" i="15"/>
  <c r="O15" i="15"/>
  <c r="I15" i="15"/>
  <c r="K19" i="15"/>
  <c r="O12" i="15"/>
  <c r="M12" i="15"/>
  <c r="J16" i="15"/>
  <c r="L31" i="15"/>
  <c r="N31" i="15"/>
  <c r="L35" i="15"/>
  <c r="J35" i="15"/>
  <c r="L20" i="15"/>
  <c r="O24" i="15"/>
  <c r="J24" i="15"/>
  <c r="N32" i="15"/>
  <c r="K36" i="15"/>
  <c r="N10" i="15"/>
  <c r="L13" i="15"/>
  <c r="M9" i="15"/>
  <c r="O23" i="15"/>
  <c r="L23" i="15"/>
  <c r="N21" i="15"/>
  <c r="J21" i="15"/>
  <c r="L29" i="15"/>
  <c r="O22" i="15"/>
  <c r="N26" i="15"/>
  <c r="O30" i="15"/>
  <c r="M34" i="15"/>
  <c r="O34" i="15"/>
  <c r="K11" i="15"/>
  <c r="M11" i="15"/>
  <c r="L27" i="15"/>
  <c r="L25" i="15"/>
  <c r="N25" i="15"/>
  <c r="N33" i="15"/>
  <c r="N10" i="16"/>
  <c r="L8" i="20"/>
  <c r="I16" i="20"/>
  <c r="N20" i="20"/>
  <c r="K20" i="20"/>
  <c r="J17" i="20"/>
  <c r="J21" i="20"/>
  <c r="K33" i="20"/>
  <c r="J34" i="20"/>
  <c r="J31" i="20"/>
  <c r="K35" i="20"/>
  <c r="L9" i="20"/>
  <c r="I9" i="20"/>
  <c r="L15" i="20"/>
  <c r="J19" i="20"/>
  <c r="I29" i="20"/>
  <c r="L27" i="20"/>
  <c r="J27" i="20"/>
  <c r="M32" i="20"/>
  <c r="M10" i="20"/>
  <c r="K14" i="20"/>
  <c r="N23" i="20"/>
  <c r="M30" i="20"/>
  <c r="N24" i="19"/>
  <c r="K24" i="19"/>
  <c r="N14" i="19"/>
  <c r="M15" i="19"/>
  <c r="M19" i="19"/>
  <c r="J27" i="19"/>
  <c r="N28" i="19"/>
  <c r="O32" i="19"/>
  <c r="M32" i="19"/>
  <c r="I22" i="19"/>
  <c r="K26" i="19"/>
  <c r="I33" i="19"/>
  <c r="N16" i="19"/>
  <c r="O16" i="19"/>
  <c r="N18" i="19"/>
  <c r="O29" i="19"/>
  <c r="L31" i="19"/>
  <c r="M31" i="19"/>
  <c r="M35" i="19"/>
  <c r="N12" i="19"/>
  <c r="M20" i="19"/>
  <c r="O20" i="19"/>
  <c r="J11" i="19"/>
  <c r="L10" i="19"/>
  <c r="N10" i="19"/>
  <c r="L17" i="19"/>
  <c r="J17" i="19"/>
  <c r="L21" i="19"/>
  <c r="L25" i="19"/>
  <c r="J25" i="19"/>
  <c r="L23" i="19"/>
  <c r="L13" i="19"/>
  <c r="J13" i="19"/>
  <c r="K12" i="18"/>
  <c r="O9" i="18"/>
  <c r="O13" i="18"/>
  <c r="J23" i="18"/>
  <c r="M30" i="18"/>
  <c r="K30" i="18"/>
  <c r="I29" i="18"/>
  <c r="M16" i="18"/>
  <c r="L16" i="18"/>
  <c r="N33" i="18"/>
  <c r="J27" i="18"/>
  <c r="O31" i="18"/>
  <c r="I31" i="18"/>
  <c r="K35" i="18"/>
  <c r="L8" i="18"/>
  <c r="M8" i="18"/>
  <c r="M10" i="18"/>
  <c r="K15" i="18"/>
  <c r="N24" i="18"/>
  <c r="O18" i="18"/>
  <c r="L18" i="18"/>
  <c r="K22" i="18"/>
  <c r="N26" i="18"/>
  <c r="L26" i="18"/>
  <c r="J28" i="18"/>
  <c r="O32" i="18"/>
  <c r="N17" i="18"/>
  <c r="K17" i="18"/>
  <c r="L19" i="18"/>
  <c r="O21" i="18"/>
  <c r="J25" i="18"/>
  <c r="M25" i="18"/>
  <c r="O34" i="18"/>
  <c r="J35" i="17"/>
  <c r="O35" i="17"/>
  <c r="K37" i="17"/>
  <c r="O34" i="17"/>
  <c r="M25" i="17"/>
  <c r="L25" i="17"/>
  <c r="J11" i="17"/>
  <c r="M11" i="17"/>
  <c r="I17" i="17"/>
  <c r="K17" i="17"/>
  <c r="M31" i="17"/>
  <c r="L31" i="17"/>
  <c r="J29" i="17"/>
  <c r="K27" i="17"/>
  <c r="M26" i="17"/>
  <c r="L26" i="17"/>
  <c r="L10" i="17"/>
  <c r="I10" i="17"/>
  <c r="M22" i="17"/>
  <c r="M32" i="17"/>
  <c r="J32" i="17"/>
  <c r="O36" i="17"/>
  <c r="O18" i="17"/>
  <c r="J14" i="17"/>
  <c r="J21" i="17"/>
  <c r="L33" i="17"/>
  <c r="M33" i="17"/>
  <c r="K12" i="17"/>
  <c r="I12" i="17"/>
  <c r="I16" i="17"/>
  <c r="J20" i="17"/>
  <c r="K24" i="17"/>
  <c r="N15" i="17"/>
  <c r="L19" i="17"/>
  <c r="M19" i="17"/>
  <c r="N23" i="17"/>
  <c r="O28" i="17"/>
  <c r="M28" i="17"/>
  <c r="L10" i="16"/>
  <c r="K23" i="16"/>
  <c r="O23" i="16"/>
  <c r="M10" i="16"/>
  <c r="O36" i="16"/>
  <c r="O33" i="16"/>
  <c r="I33" i="16"/>
  <c r="N37" i="16"/>
  <c r="M11" i="16"/>
  <c r="N17" i="16"/>
  <c r="N22" i="16"/>
  <c r="K22" i="16"/>
  <c r="M27" i="16"/>
  <c r="M30" i="16"/>
  <c r="J30" i="16"/>
  <c r="M20" i="16"/>
  <c r="O21" i="16"/>
  <c r="O25" i="16"/>
  <c r="M35" i="16"/>
  <c r="J35" i="16"/>
  <c r="O18" i="16"/>
  <c r="O34" i="16"/>
  <c r="O13" i="16"/>
  <c r="I13" i="16"/>
  <c r="L28" i="16"/>
  <c r="J28" i="16"/>
  <c r="M26" i="16"/>
  <c r="L32" i="16"/>
  <c r="N32" i="16"/>
  <c r="L15" i="16"/>
  <c r="N15" i="16"/>
  <c r="L24" i="16"/>
  <c r="I24" i="16"/>
  <c r="L29" i="16"/>
  <c r="L16" i="16"/>
  <c r="J16" i="16"/>
  <c r="O12" i="16"/>
  <c r="I17" i="15"/>
  <c r="K17" i="15"/>
  <c r="L18" i="15"/>
  <c r="J18" i="15"/>
  <c r="K15" i="15"/>
  <c r="L19" i="15"/>
  <c r="N19" i="15"/>
  <c r="L12" i="15"/>
  <c r="M16" i="15"/>
  <c r="M31" i="15"/>
  <c r="M20" i="15"/>
  <c r="O20" i="15"/>
  <c r="K24" i="15"/>
  <c r="O28" i="15"/>
  <c r="L28" i="15"/>
  <c r="J32" i="15"/>
  <c r="L36" i="15"/>
  <c r="N36" i="15"/>
  <c r="M10" i="15"/>
  <c r="O10" i="15"/>
  <c r="K13" i="15"/>
  <c r="O9" i="15"/>
  <c r="L9" i="15"/>
  <c r="I23" i="15"/>
  <c r="K23" i="15"/>
  <c r="I21" i="15"/>
  <c r="N29" i="15"/>
  <c r="N22" i="15"/>
  <c r="L22" i="15"/>
  <c r="J26" i="15"/>
  <c r="M30" i="15"/>
  <c r="N30" i="15"/>
  <c r="I34" i="15"/>
  <c r="K34" i="15"/>
  <c r="O11" i="15"/>
  <c r="N27" i="15"/>
  <c r="M25" i="15"/>
  <c r="J33" i="15"/>
  <c r="M19" i="16"/>
  <c r="I23" i="16"/>
  <c r="I14" i="16"/>
  <c r="L16" i="20"/>
  <c r="I20" i="20"/>
  <c r="M17" i="20"/>
  <c r="M21" i="20"/>
  <c r="N33" i="20"/>
  <c r="O26" i="20"/>
  <c r="M34" i="20"/>
  <c r="L31" i="20"/>
  <c r="M31" i="20"/>
  <c r="N35" i="20"/>
  <c r="M22" i="20"/>
  <c r="O24" i="20"/>
  <c r="K25" i="20"/>
  <c r="N11" i="20"/>
  <c r="K11" i="20"/>
  <c r="M19" i="20"/>
  <c r="L29" i="20"/>
  <c r="O28" i="20"/>
  <c r="J28" i="20"/>
  <c r="J12" i="20"/>
  <c r="M14" i="20"/>
  <c r="K18" i="20"/>
  <c r="I23" i="20"/>
  <c r="I24" i="19"/>
  <c r="L14" i="19"/>
  <c r="I14" i="19"/>
  <c r="N27" i="19"/>
  <c r="J30" i="19"/>
  <c r="I28" i="19"/>
  <c r="J32" i="19"/>
  <c r="L22" i="19"/>
  <c r="K22" i="19"/>
  <c r="N26" i="19"/>
  <c r="L33" i="19"/>
  <c r="I16" i="19"/>
  <c r="L18" i="19"/>
  <c r="I18" i="19"/>
  <c r="O34" i="19"/>
  <c r="I31" i="19"/>
  <c r="O35" i="19"/>
  <c r="I35" i="19"/>
  <c r="O9" i="19"/>
  <c r="M12" i="19"/>
  <c r="O12" i="19"/>
  <c r="I20" i="19"/>
  <c r="K20" i="19"/>
  <c r="M11" i="19"/>
  <c r="M10" i="19"/>
  <c r="O21" i="19"/>
  <c r="N21" i="19"/>
  <c r="O23" i="19"/>
  <c r="L12" i="18"/>
  <c r="M12" i="18"/>
  <c r="N9" i="18"/>
  <c r="I9" i="18"/>
  <c r="M13" i="18"/>
  <c r="J13" i="18"/>
  <c r="L30" i="18"/>
  <c r="N30" i="18"/>
  <c r="O29" i="18"/>
  <c r="O16" i="18"/>
  <c r="O20" i="18"/>
  <c r="M33" i="18"/>
  <c r="O33" i="18"/>
  <c r="O27" i="18"/>
  <c r="M27" i="18"/>
  <c r="K31" i="18"/>
  <c r="L35" i="18"/>
  <c r="N35" i="18"/>
  <c r="N8" i="18"/>
  <c r="J24" i="18"/>
  <c r="N19" i="18"/>
  <c r="M21" i="18"/>
  <c r="N37" i="17"/>
  <c r="K34" i="17"/>
  <c r="O29" i="17"/>
  <c r="K26" i="17"/>
  <c r="O10" i="17"/>
  <c r="L18" i="17"/>
  <c r="M14" i="17"/>
  <c r="O33" i="17"/>
  <c r="I24" i="17"/>
  <c r="M36" i="16"/>
  <c r="I11" i="16"/>
  <c r="O20" i="16"/>
  <c r="O35" i="16"/>
  <c r="L34" i="16"/>
  <c r="O29" i="16"/>
  <c r="L17" i="15"/>
  <c r="L14" i="15"/>
  <c r="N15" i="15"/>
  <c r="O35" i="15"/>
  <c r="M32" i="15"/>
  <c r="I10" i="15"/>
  <c r="M29" i="15"/>
  <c r="L30" i="15"/>
  <c r="M27" i="15"/>
  <c r="O25" i="15"/>
  <c r="I10" i="18"/>
  <c r="M15" i="18"/>
  <c r="M22" i="18"/>
  <c r="L28" i="18"/>
  <c r="L32" i="18"/>
  <c r="L25" i="18"/>
  <c r="J34" i="18"/>
  <c r="M35" i="17"/>
  <c r="O30" i="17"/>
  <c r="I11" i="17"/>
  <c r="L13" i="17"/>
  <c r="N32" i="17"/>
  <c r="M12" i="17"/>
  <c r="K20" i="17"/>
  <c r="M15" i="17"/>
  <c r="M23" i="17"/>
  <c r="J23" i="16"/>
  <c r="K33" i="16"/>
  <c r="J22" i="16"/>
  <c r="I30" i="16"/>
  <c r="K21" i="16"/>
  <c r="N25" i="16"/>
  <c r="K18" i="16"/>
  <c r="O26" i="16"/>
  <c r="M32" i="16"/>
  <c r="N31" i="16"/>
  <c r="N12" i="16"/>
  <c r="O16" i="15"/>
  <c r="O31" i="15"/>
  <c r="N20" i="15"/>
  <c r="N28" i="15"/>
  <c r="N9" i="15"/>
  <c r="L21" i="15"/>
  <c r="J22" i="15"/>
  <c r="L11" i="15"/>
  <c r="I25" i="15"/>
  <c r="L14" i="18"/>
  <c r="L21" i="18"/>
  <c r="J34" i="17"/>
  <c r="J17" i="17"/>
  <c r="N27" i="17"/>
  <c r="N26" i="17"/>
  <c r="K22" i="17"/>
  <c r="L36" i="17"/>
  <c r="K18" i="17"/>
  <c r="K28" i="17"/>
  <c r="L19" i="16"/>
  <c r="M23" i="16"/>
  <c r="L23" i="16"/>
  <c r="L11" i="16"/>
  <c r="I35" i="16"/>
  <c r="K13" i="16"/>
  <c r="I26" i="16"/>
  <c r="M14" i="15"/>
  <c r="L15" i="15"/>
  <c r="M19" i="15"/>
  <c r="L16" i="15"/>
  <c r="I31" i="15"/>
  <c r="K10" i="15"/>
  <c r="K29" i="15"/>
  <c r="M26" i="15"/>
  <c r="J30" i="15"/>
  <c r="O27" i="15"/>
  <c r="M33" i="15"/>
  <c r="N15" i="18"/>
  <c r="O24" i="18"/>
  <c r="N18" i="18"/>
  <c r="M26" i="18"/>
  <c r="N32" i="18"/>
  <c r="J17" i="18"/>
  <c r="M34" i="18"/>
  <c r="L35" i="17"/>
  <c r="N30" i="17"/>
  <c r="M13" i="17"/>
  <c r="I32" i="17"/>
  <c r="N16" i="17"/>
  <c r="L20" i="17"/>
  <c r="O15" i="17"/>
  <c r="O23" i="17"/>
  <c r="N19" i="16"/>
  <c r="K10" i="16"/>
  <c r="M17" i="16"/>
  <c r="L27" i="16"/>
  <c r="M21" i="16"/>
  <c r="N34" i="16"/>
  <c r="M31" i="16"/>
  <c r="N24" i="16"/>
  <c r="I16" i="16"/>
  <c r="J12" i="15"/>
  <c r="J20" i="15"/>
  <c r="I28" i="15"/>
  <c r="M36" i="15"/>
  <c r="O13" i="15"/>
  <c r="M23" i="15"/>
  <c r="M21" i="15"/>
  <c r="I22" i="15"/>
  <c r="L34" i="15"/>
  <c r="J11" i="15"/>
  <c r="O10" i="7"/>
  <c r="K10" i="7"/>
  <c r="L11" i="7"/>
  <c r="I12" i="7"/>
  <c r="M12" i="7"/>
  <c r="J13" i="7"/>
  <c r="N13" i="7"/>
  <c r="K14" i="7"/>
  <c r="O14" i="7"/>
  <c r="L15" i="7"/>
  <c r="N10" i="7"/>
  <c r="J10" i="7"/>
  <c r="I11" i="7"/>
  <c r="M11" i="7"/>
  <c r="J12" i="7"/>
  <c r="N12" i="7"/>
  <c r="K13" i="7"/>
  <c r="O13" i="7"/>
  <c r="L14" i="7"/>
  <c r="I15" i="7"/>
  <c r="M15" i="7"/>
  <c r="M10" i="7"/>
  <c r="I10" i="7"/>
  <c r="J11" i="7"/>
  <c r="N11" i="7"/>
  <c r="K12" i="7"/>
  <c r="O12" i="7"/>
  <c r="L13" i="7"/>
  <c r="I14" i="7"/>
  <c r="M14" i="7"/>
  <c r="J15" i="7"/>
  <c r="N15" i="7"/>
  <c r="L10" i="7"/>
  <c r="K11" i="7"/>
  <c r="O11" i="7"/>
  <c r="L12" i="7"/>
  <c r="I13" i="7"/>
  <c r="M13" i="7"/>
  <c r="J14" i="7"/>
  <c r="N14" i="7"/>
  <c r="K15" i="7"/>
  <c r="O15" i="7"/>
  <c r="K13" i="13"/>
  <c r="O19" i="7"/>
  <c r="O23" i="7"/>
  <c r="O27" i="7"/>
  <c r="N31" i="7"/>
  <c r="N35" i="7"/>
  <c r="M18" i="14"/>
  <c r="N18" i="14"/>
  <c r="I13" i="13"/>
  <c r="O13" i="13"/>
  <c r="L14" i="12"/>
  <c r="M18" i="10"/>
  <c r="N18" i="10"/>
  <c r="N18" i="7"/>
  <c r="J18" i="7"/>
  <c r="L20" i="7"/>
  <c r="I27" i="7"/>
  <c r="N34" i="7"/>
  <c r="N30" i="7"/>
  <c r="L24" i="7"/>
  <c r="L31" i="7"/>
  <c r="M34" i="7"/>
  <c r="M24" i="7"/>
  <c r="J37" i="7"/>
  <c r="I23" i="7"/>
  <c r="I24" i="7"/>
  <c r="I31" i="7"/>
  <c r="I35" i="7"/>
  <c r="L17" i="7"/>
  <c r="J21" i="7"/>
  <c r="J25" i="7"/>
  <c r="I26" i="7"/>
  <c r="O29" i="7"/>
  <c r="L33" i="7"/>
  <c r="M33" i="7"/>
  <c r="J22" i="7"/>
  <c r="K25" i="7"/>
  <c r="J26" i="7"/>
  <c r="I28" i="7"/>
  <c r="I32" i="7"/>
  <c r="K22" i="7"/>
  <c r="L29" i="7"/>
  <c r="O28" i="7"/>
  <c r="O35" i="7"/>
  <c r="O36" i="7"/>
  <c r="J31" i="7"/>
  <c r="K34" i="7"/>
  <c r="J35" i="7"/>
  <c r="M16" i="7"/>
  <c r="N20" i="7"/>
  <c r="N24" i="7"/>
  <c r="K28" i="7"/>
  <c r="L32" i="7"/>
  <c r="M36" i="7"/>
  <c r="I18" i="14"/>
  <c r="J18" i="14"/>
  <c r="N13" i="13"/>
  <c r="L13" i="13"/>
  <c r="I18" i="10"/>
  <c r="J18" i="10"/>
  <c r="K10" i="9"/>
  <c r="I10" i="9"/>
  <c r="I30" i="7"/>
  <c r="L21" i="7"/>
  <c r="M27" i="7"/>
  <c r="N27" i="7"/>
  <c r="I34" i="7"/>
  <c r="J17" i="7"/>
  <c r="J19" i="7"/>
  <c r="J27" i="7"/>
  <c r="M19" i="7"/>
  <c r="L35" i="7"/>
  <c r="M35" i="7"/>
  <c r="M20" i="7"/>
  <c r="L19" i="7"/>
  <c r="N23" i="7"/>
  <c r="N16" i="7"/>
  <c r="M18" i="7"/>
  <c r="N21" i="7"/>
  <c r="N25" i="7"/>
  <c r="M26" i="7"/>
  <c r="I33" i="7"/>
  <c r="N22" i="7"/>
  <c r="O25" i="7"/>
  <c r="N26" i="7"/>
  <c r="L28" i="7"/>
  <c r="N32" i="7"/>
  <c r="O22" i="7"/>
  <c r="J20" i="7"/>
  <c r="I25" i="7"/>
  <c r="K31" i="7"/>
  <c r="J36" i="7"/>
  <c r="I37" i="7"/>
  <c r="K37" i="7"/>
  <c r="I36" i="7"/>
  <c r="K17" i="7"/>
  <c r="M21" i="7"/>
  <c r="M25" i="7"/>
  <c r="K29" i="7"/>
  <c r="J33" i="7"/>
  <c r="L37" i="7"/>
  <c r="L18" i="14"/>
  <c r="K18" i="14"/>
  <c r="J13" i="13"/>
  <c r="N14" i="12"/>
  <c r="L18" i="10"/>
  <c r="O18" i="10"/>
  <c r="O10" i="9"/>
  <c r="L10" i="9"/>
  <c r="M10" i="9"/>
  <c r="N31" i="8"/>
  <c r="O16" i="7"/>
  <c r="I19" i="7"/>
  <c r="L25" i="7"/>
  <c r="N28" i="7"/>
  <c r="N33" i="7"/>
  <c r="O17" i="7"/>
  <c r="J23" i="7"/>
  <c r="M23" i="7"/>
  <c r="J34" i="7"/>
  <c r="L27" i="7"/>
  <c r="J16" i="7"/>
  <c r="I18" i="7"/>
  <c r="M17" i="7"/>
  <c r="K20" i="7"/>
  <c r="I22" i="7"/>
  <c r="K24" i="7"/>
  <c r="O33" i="7"/>
  <c r="K21" i="7"/>
  <c r="J32" i="7"/>
  <c r="K26" i="7"/>
  <c r="M29" i="7"/>
  <c r="I21" i="7"/>
  <c r="J24" i="7"/>
  <c r="I29" i="7"/>
  <c r="K32" i="7"/>
  <c r="O31" i="7"/>
  <c r="N36" i="7"/>
  <c r="M37" i="7"/>
  <c r="L36" i="7"/>
  <c r="O37" i="7"/>
  <c r="K18" i="7"/>
  <c r="L22" i="7"/>
  <c r="L26" i="7"/>
  <c r="O30" i="7"/>
  <c r="O34" i="7"/>
  <c r="O18" i="14"/>
  <c r="M13" i="13"/>
  <c r="I14" i="12"/>
  <c r="K18" i="10"/>
  <c r="J10" i="9"/>
  <c r="K31" i="8"/>
  <c r="N17" i="7"/>
  <c r="M30" i="7"/>
  <c r="N19" i="7"/>
  <c r="I16" i="7"/>
  <c r="K16" i="7"/>
  <c r="I20" i="7"/>
  <c r="L30" i="7"/>
  <c r="L23" i="7"/>
  <c r="M31" i="7"/>
  <c r="J30" i="7"/>
  <c r="L34" i="7"/>
  <c r="N37" i="7"/>
  <c r="L16" i="7"/>
  <c r="L18" i="7"/>
  <c r="O18" i="7"/>
  <c r="I17" i="7"/>
  <c r="O20" i="7"/>
  <c r="M22" i="7"/>
  <c r="O24" i="7"/>
  <c r="J29" i="7"/>
  <c r="K33" i="7"/>
  <c r="O21" i="7"/>
  <c r="M28" i="7"/>
  <c r="M32" i="7"/>
  <c r="O32" i="7"/>
  <c r="O26" i="7"/>
  <c r="K19" i="7"/>
  <c r="K23" i="7"/>
  <c r="K27" i="7"/>
  <c r="J28" i="7"/>
  <c r="N29" i="7"/>
  <c r="K35" i="7"/>
  <c r="K36" i="7"/>
  <c r="K30" i="7"/>
  <c r="N13" i="8"/>
  <c r="N10" i="9"/>
  <c r="K10" i="14"/>
  <c r="L10" i="14"/>
  <c r="J22" i="14"/>
  <c r="K23" i="14"/>
  <c r="J23" i="14"/>
  <c r="K27" i="14"/>
  <c r="J27" i="14"/>
  <c r="I35" i="14"/>
  <c r="K35" i="14"/>
  <c r="J14" i="14"/>
  <c r="L13" i="14"/>
  <c r="J13" i="14"/>
  <c r="I12" i="14"/>
  <c r="K12" i="14"/>
  <c r="O26" i="14"/>
  <c r="J16" i="14"/>
  <c r="I16" i="14"/>
  <c r="J20" i="14"/>
  <c r="I29" i="14"/>
  <c r="J29" i="14"/>
  <c r="J24" i="14"/>
  <c r="I24" i="14"/>
  <c r="J28" i="14"/>
  <c r="J36" i="14"/>
  <c r="I30" i="14"/>
  <c r="J30" i="14"/>
  <c r="J34" i="14"/>
  <c r="I34" i="14"/>
  <c r="K19" i="14"/>
  <c r="I19" i="14"/>
  <c r="I25" i="14"/>
  <c r="I31" i="14"/>
  <c r="K31" i="14"/>
  <c r="J11" i="14"/>
  <c r="I17" i="14"/>
  <c r="I21" i="14"/>
  <c r="O32" i="14"/>
  <c r="K33" i="14"/>
  <c r="J33" i="14"/>
  <c r="K37" i="14"/>
  <c r="I37" i="14"/>
  <c r="I15" i="14"/>
  <c r="N15" i="14"/>
  <c r="K24" i="13"/>
  <c r="I24" i="13"/>
  <c r="O34" i="13"/>
  <c r="K9" i="13"/>
  <c r="K11" i="13"/>
  <c r="M11" i="13"/>
  <c r="K15" i="13"/>
  <c r="M15" i="13"/>
  <c r="J12" i="13"/>
  <c r="L12" i="13"/>
  <c r="J16" i="13"/>
  <c r="L16" i="13"/>
  <c r="K19" i="13"/>
  <c r="I19" i="13"/>
  <c r="J20" i="13"/>
  <c r="K31" i="13"/>
  <c r="N31" i="13"/>
  <c r="K35" i="13"/>
  <c r="N35" i="13"/>
  <c r="N18" i="13"/>
  <c r="J30" i="13"/>
  <c r="N14" i="13"/>
  <c r="I17" i="13"/>
  <c r="K17" i="13"/>
  <c r="K22" i="13"/>
  <c r="I29" i="13"/>
  <c r="M31" i="8"/>
  <c r="M14" i="12"/>
  <c r="J10" i="14"/>
  <c r="M22" i="14"/>
  <c r="L22" i="14"/>
  <c r="L23" i="14"/>
  <c r="I23" i="14"/>
  <c r="L27" i="14"/>
  <c r="M27" i="14"/>
  <c r="N35" i="14"/>
  <c r="L35" i="14"/>
  <c r="M14" i="14"/>
  <c r="L14" i="14"/>
  <c r="N13" i="14"/>
  <c r="N12" i="14"/>
  <c r="L12" i="14"/>
  <c r="M26" i="14"/>
  <c r="N26" i="14"/>
  <c r="O16" i="14"/>
  <c r="L16" i="14"/>
  <c r="O20" i="14"/>
  <c r="M20" i="14"/>
  <c r="L29" i="14"/>
  <c r="M29" i="14"/>
  <c r="O24" i="14"/>
  <c r="L24" i="14"/>
  <c r="O28" i="14"/>
  <c r="M28" i="14"/>
  <c r="M36" i="14"/>
  <c r="O36" i="14"/>
  <c r="O30" i="14"/>
  <c r="M30" i="14"/>
  <c r="O34" i="14"/>
  <c r="L34" i="14"/>
  <c r="L19" i="14"/>
  <c r="N19" i="14"/>
  <c r="N25" i="14"/>
  <c r="O25" i="14"/>
  <c r="N31" i="14"/>
  <c r="M31" i="14"/>
  <c r="O11" i="14"/>
  <c r="M11" i="14"/>
  <c r="N17" i="14"/>
  <c r="O17" i="14"/>
  <c r="N21" i="14"/>
  <c r="L21" i="14"/>
  <c r="M32" i="14"/>
  <c r="N32" i="14"/>
  <c r="L33" i="14"/>
  <c r="M33" i="14"/>
  <c r="L37" i="14"/>
  <c r="N37" i="14"/>
  <c r="L15" i="14"/>
  <c r="K15" i="14"/>
  <c r="L24" i="13"/>
  <c r="O24" i="13"/>
  <c r="M34" i="13"/>
  <c r="N34" i="13"/>
  <c r="N9" i="13"/>
  <c r="J9" i="13"/>
  <c r="L11" i="13"/>
  <c r="N11" i="13"/>
  <c r="L15" i="13"/>
  <c r="N15" i="13"/>
  <c r="O12" i="13"/>
  <c r="M12" i="13"/>
  <c r="O16" i="13"/>
  <c r="M16" i="13"/>
  <c r="L19" i="13"/>
  <c r="N19" i="13"/>
  <c r="O20" i="13"/>
  <c r="M20" i="13"/>
  <c r="L31" i="13"/>
  <c r="M31" i="13"/>
  <c r="L35" i="13"/>
  <c r="M35" i="13"/>
  <c r="M18" i="13"/>
  <c r="K18" i="13"/>
  <c r="M30" i="13"/>
  <c r="N30" i="13"/>
  <c r="M14" i="13"/>
  <c r="O14" i="13"/>
  <c r="N17" i="13"/>
  <c r="N22" i="13"/>
  <c r="O22" i="13"/>
  <c r="M11" i="9"/>
  <c r="I10" i="14"/>
  <c r="N10" i="14"/>
  <c r="I22" i="14"/>
  <c r="K22" i="14"/>
  <c r="N23" i="14"/>
  <c r="I27" i="14"/>
  <c r="J35" i="14"/>
  <c r="I14" i="14"/>
  <c r="K14" i="14"/>
  <c r="M13" i="14"/>
  <c r="K13" i="14"/>
  <c r="J12" i="14"/>
  <c r="I26" i="14"/>
  <c r="J26" i="14"/>
  <c r="K16" i="14"/>
  <c r="K20" i="14"/>
  <c r="I20" i="14"/>
  <c r="K29" i="14"/>
  <c r="K24" i="14"/>
  <c r="K28" i="14"/>
  <c r="I28" i="14"/>
  <c r="I36" i="14"/>
  <c r="K36" i="14"/>
  <c r="K30" i="14"/>
  <c r="K34" i="14"/>
  <c r="J19" i="14"/>
  <c r="J25" i="14"/>
  <c r="K25" i="14"/>
  <c r="J31" i="14"/>
  <c r="K11" i="14"/>
  <c r="I11" i="14"/>
  <c r="J17" i="14"/>
  <c r="K17" i="14"/>
  <c r="J21" i="14"/>
  <c r="K21" i="14"/>
  <c r="I32" i="14"/>
  <c r="K32" i="14"/>
  <c r="I33" i="14"/>
  <c r="J37" i="14"/>
  <c r="J15" i="14"/>
  <c r="J24" i="13"/>
  <c r="I34" i="13"/>
  <c r="J34" i="13"/>
  <c r="M9" i="13"/>
  <c r="L9" i="13"/>
  <c r="J11" i="13"/>
  <c r="J15" i="13"/>
  <c r="K12" i="13"/>
  <c r="I12" i="13"/>
  <c r="K16" i="13"/>
  <c r="I16" i="13"/>
  <c r="J19" i="13"/>
  <c r="K20" i="13"/>
  <c r="I20" i="13"/>
  <c r="I31" i="13"/>
  <c r="I35" i="13"/>
  <c r="I18" i="13"/>
  <c r="J18" i="13"/>
  <c r="I30" i="13"/>
  <c r="K30" i="13"/>
  <c r="I14" i="13"/>
  <c r="K14" i="13"/>
  <c r="J17" i="13"/>
  <c r="O17" i="13"/>
  <c r="J22" i="13"/>
  <c r="M10" i="12"/>
  <c r="M10" i="14"/>
  <c r="O10" i="14"/>
  <c r="N22" i="14"/>
  <c r="O22" i="14"/>
  <c r="O23" i="14"/>
  <c r="M23" i="14"/>
  <c r="O27" i="14"/>
  <c r="N27" i="14"/>
  <c r="M35" i="14"/>
  <c r="O35" i="14"/>
  <c r="N14" i="14"/>
  <c r="O14" i="14"/>
  <c r="I13" i="14"/>
  <c r="O13" i="14"/>
  <c r="M12" i="14"/>
  <c r="O12" i="14"/>
  <c r="L26" i="14"/>
  <c r="K26" i="14"/>
  <c r="N16" i="14"/>
  <c r="M16" i="14"/>
  <c r="N20" i="14"/>
  <c r="L20" i="14"/>
  <c r="N29" i="14"/>
  <c r="O29" i="14"/>
  <c r="N24" i="14"/>
  <c r="M24" i="14"/>
  <c r="N28" i="14"/>
  <c r="L28" i="14"/>
  <c r="L36" i="14"/>
  <c r="N36" i="14"/>
  <c r="N30" i="14"/>
  <c r="L30" i="14"/>
  <c r="N34" i="14"/>
  <c r="M34" i="14"/>
  <c r="O19" i="14"/>
  <c r="M19" i="14"/>
  <c r="M25" i="14"/>
  <c r="L25" i="14"/>
  <c r="O31" i="14"/>
  <c r="L31" i="14"/>
  <c r="N11" i="14"/>
  <c r="L11" i="14"/>
  <c r="M17" i="14"/>
  <c r="L17" i="14"/>
  <c r="M21" i="14"/>
  <c r="O21" i="14"/>
  <c r="L32" i="14"/>
  <c r="J32" i="14"/>
  <c r="O33" i="14"/>
  <c r="N33" i="14"/>
  <c r="O37" i="14"/>
  <c r="M37" i="14"/>
  <c r="M15" i="14"/>
  <c r="O15" i="14"/>
  <c r="M24" i="13"/>
  <c r="N24" i="13"/>
  <c r="L34" i="13"/>
  <c r="K34" i="13"/>
  <c r="I9" i="13"/>
  <c r="O9" i="13"/>
  <c r="O11" i="13"/>
  <c r="I11" i="13"/>
  <c r="O15" i="13"/>
  <c r="I15" i="13"/>
  <c r="N12" i="13"/>
  <c r="N16" i="13"/>
  <c r="O19" i="13"/>
  <c r="M19" i="13"/>
  <c r="N20" i="13"/>
  <c r="L20" i="13"/>
  <c r="O31" i="13"/>
  <c r="J31" i="13"/>
  <c r="O35" i="13"/>
  <c r="J35" i="13"/>
  <c r="L18" i="13"/>
  <c r="O18" i="13"/>
  <c r="L30" i="13"/>
  <c r="O30" i="13"/>
  <c r="L14" i="13"/>
  <c r="J14" i="13"/>
  <c r="M17" i="13"/>
  <c r="L17" i="13"/>
  <c r="L22" i="13"/>
  <c r="N29" i="13"/>
  <c r="J25" i="13"/>
  <c r="L25" i="13"/>
  <c r="J21" i="13"/>
  <c r="I26" i="13"/>
  <c r="J26" i="13"/>
  <c r="I10" i="13"/>
  <c r="N10" i="13"/>
  <c r="I23" i="13"/>
  <c r="J23" i="13"/>
  <c r="M27" i="13"/>
  <c r="J33" i="13"/>
  <c r="K33" i="13"/>
  <c r="K28" i="13"/>
  <c r="K32" i="13"/>
  <c r="N10" i="12"/>
  <c r="I33" i="12"/>
  <c r="J8" i="12"/>
  <c r="M11" i="12"/>
  <c r="L11" i="12"/>
  <c r="M15" i="12"/>
  <c r="O15" i="12"/>
  <c r="L16" i="12"/>
  <c r="N16" i="12"/>
  <c r="O13" i="12"/>
  <c r="M13" i="12"/>
  <c r="N27" i="12"/>
  <c r="O27" i="12"/>
  <c r="O30" i="12"/>
  <c r="M34" i="12"/>
  <c r="N34" i="12"/>
  <c r="N9" i="12"/>
  <c r="M9" i="12"/>
  <c r="L12" i="12"/>
  <c r="O12" i="12"/>
  <c r="N17" i="12"/>
  <c r="M17" i="12"/>
  <c r="N25" i="12"/>
  <c r="L25" i="12"/>
  <c r="O19" i="12"/>
  <c r="J19" i="12"/>
  <c r="M26" i="12"/>
  <c r="O26" i="12"/>
  <c r="L23" i="12"/>
  <c r="N23" i="12"/>
  <c r="O24" i="12"/>
  <c r="I24" i="12"/>
  <c r="M18" i="12"/>
  <c r="N18" i="12"/>
  <c r="L35" i="12"/>
  <c r="M35" i="12"/>
  <c r="L29" i="12"/>
  <c r="M29" i="12"/>
  <c r="O32" i="12"/>
  <c r="L32" i="12"/>
  <c r="N21" i="12"/>
  <c r="O21" i="12"/>
  <c r="M22" i="12"/>
  <c r="K22" i="12"/>
  <c r="N20" i="12"/>
  <c r="O20" i="12"/>
  <c r="M28" i="12"/>
  <c r="J28" i="12"/>
  <c r="L31" i="12"/>
  <c r="M31" i="12"/>
  <c r="J10" i="8"/>
  <c r="L10" i="8"/>
  <c r="M14" i="11"/>
  <c r="L14" i="11"/>
  <c r="K16" i="11"/>
  <c r="I16" i="11"/>
  <c r="K20" i="11"/>
  <c r="I20" i="11"/>
  <c r="I35" i="11"/>
  <c r="K35" i="11"/>
  <c r="J32" i="11"/>
  <c r="J36" i="11"/>
  <c r="K33" i="11"/>
  <c r="I33" i="11"/>
  <c r="K37" i="11"/>
  <c r="I37" i="11"/>
  <c r="I22" i="13"/>
  <c r="J29" i="13"/>
  <c r="L29" i="13"/>
  <c r="O25" i="13"/>
  <c r="I25" i="13"/>
  <c r="M21" i="13"/>
  <c r="K21" i="13"/>
  <c r="L26" i="13"/>
  <c r="O26" i="13"/>
  <c r="L10" i="13"/>
  <c r="K10" i="13"/>
  <c r="L23" i="13"/>
  <c r="N23" i="13"/>
  <c r="K27" i="13"/>
  <c r="N27" i="13"/>
  <c r="M33" i="13"/>
  <c r="L33" i="13"/>
  <c r="L28" i="13"/>
  <c r="N28" i="13"/>
  <c r="N32" i="13"/>
  <c r="I32" i="13"/>
  <c r="J14" i="12"/>
  <c r="K10" i="12"/>
  <c r="N33" i="12"/>
  <c r="O33" i="12"/>
  <c r="O8" i="12"/>
  <c r="L8" i="12"/>
  <c r="I11" i="12"/>
  <c r="J11" i="12"/>
  <c r="I15" i="12"/>
  <c r="K15" i="12"/>
  <c r="J16" i="12"/>
  <c r="K13" i="12"/>
  <c r="I13" i="12"/>
  <c r="J27" i="12"/>
  <c r="M27" i="12"/>
  <c r="K30" i="12"/>
  <c r="M30" i="12"/>
  <c r="I34" i="12"/>
  <c r="J34" i="12"/>
  <c r="J9" i="12"/>
  <c r="I9" i="12"/>
  <c r="M12" i="12"/>
  <c r="J17" i="12"/>
  <c r="J25" i="12"/>
  <c r="K25" i="12"/>
  <c r="K19" i="12"/>
  <c r="I19" i="12"/>
  <c r="I26" i="12"/>
  <c r="N26" i="12"/>
  <c r="M23" i="12"/>
  <c r="K24" i="12"/>
  <c r="I18" i="12"/>
  <c r="I35" i="12"/>
  <c r="J29" i="12"/>
  <c r="K32" i="12"/>
  <c r="J21" i="12"/>
  <c r="I22" i="12"/>
  <c r="J22" i="12"/>
  <c r="J20" i="12"/>
  <c r="K20" i="12"/>
  <c r="I28" i="12"/>
  <c r="O28" i="12"/>
  <c r="I31" i="12"/>
  <c r="N10" i="8"/>
  <c r="I10" i="8"/>
  <c r="L31" i="8"/>
  <c r="I14" i="11"/>
  <c r="K14" i="11"/>
  <c r="L16" i="11"/>
  <c r="N16" i="11"/>
  <c r="L20" i="11"/>
  <c r="N20" i="11"/>
  <c r="N35" i="11"/>
  <c r="L35" i="11"/>
  <c r="M32" i="11"/>
  <c r="O32" i="11"/>
  <c r="M36" i="11"/>
  <c r="O36" i="11"/>
  <c r="L33" i="11"/>
  <c r="N33" i="11"/>
  <c r="M22" i="13"/>
  <c r="M29" i="13"/>
  <c r="O29" i="13"/>
  <c r="K25" i="13"/>
  <c r="I21" i="13"/>
  <c r="O21" i="13"/>
  <c r="K26" i="13"/>
  <c r="J10" i="13"/>
  <c r="K23" i="13"/>
  <c r="O27" i="13"/>
  <c r="I27" i="13"/>
  <c r="I33" i="13"/>
  <c r="J28" i="13"/>
  <c r="I28" i="13"/>
  <c r="J32" i="13"/>
  <c r="M32" i="13"/>
  <c r="K14" i="12"/>
  <c r="O14" i="12"/>
  <c r="J10" i="12"/>
  <c r="J33" i="12"/>
  <c r="K33" i="12"/>
  <c r="K8" i="12"/>
  <c r="M8" i="12"/>
  <c r="O11" i="12"/>
  <c r="L15" i="12"/>
  <c r="J15" i="12"/>
  <c r="O16" i="12"/>
  <c r="M16" i="12"/>
  <c r="N13" i="12"/>
  <c r="L27" i="12"/>
  <c r="N30" i="12"/>
  <c r="L30" i="12"/>
  <c r="O34" i="12"/>
  <c r="L9" i="12"/>
  <c r="O9" i="12"/>
  <c r="N12" i="12"/>
  <c r="I12" i="12"/>
  <c r="O17" i="12"/>
  <c r="L17" i="12"/>
  <c r="M25" i="12"/>
  <c r="O25" i="12"/>
  <c r="L19" i="12"/>
  <c r="N19" i="12"/>
  <c r="L26" i="12"/>
  <c r="J26" i="12"/>
  <c r="O23" i="12"/>
  <c r="I23" i="12"/>
  <c r="N24" i="12"/>
  <c r="L24" i="12"/>
  <c r="O18" i="12"/>
  <c r="L18" i="12"/>
  <c r="N35" i="12"/>
  <c r="O35" i="12"/>
  <c r="O29" i="12"/>
  <c r="N29" i="12"/>
  <c r="M32" i="12"/>
  <c r="N32" i="12"/>
  <c r="M21" i="12"/>
  <c r="K21" i="12"/>
  <c r="L22" i="12"/>
  <c r="N22" i="12"/>
  <c r="M20" i="12"/>
  <c r="L20" i="12"/>
  <c r="L28" i="12"/>
  <c r="K28" i="12"/>
  <c r="N31" i="12"/>
  <c r="O31" i="12"/>
  <c r="K10" i="8"/>
  <c r="M10" i="8"/>
  <c r="N14" i="11"/>
  <c r="J16" i="11"/>
  <c r="J20" i="11"/>
  <c r="J35" i="11"/>
  <c r="I32" i="11"/>
  <c r="K32" i="11"/>
  <c r="I36" i="11"/>
  <c r="K36" i="11"/>
  <c r="K29" i="13"/>
  <c r="N25" i="13"/>
  <c r="M25" i="13"/>
  <c r="N21" i="13"/>
  <c r="L21" i="13"/>
  <c r="M26" i="13"/>
  <c r="N26" i="13"/>
  <c r="M10" i="13"/>
  <c r="O10" i="13"/>
  <c r="M23" i="13"/>
  <c r="O23" i="13"/>
  <c r="L27" i="13"/>
  <c r="J27" i="13"/>
  <c r="N33" i="13"/>
  <c r="O33" i="13"/>
  <c r="O28" i="13"/>
  <c r="M28" i="13"/>
  <c r="O32" i="13"/>
  <c r="L32" i="13"/>
  <c r="L10" i="12"/>
  <c r="I10" i="12"/>
  <c r="O10" i="12"/>
  <c r="L33" i="12"/>
  <c r="M33" i="12"/>
  <c r="N8" i="12"/>
  <c r="I8" i="12"/>
  <c r="K11" i="12"/>
  <c r="N11" i="12"/>
  <c r="N15" i="12"/>
  <c r="K16" i="12"/>
  <c r="I16" i="12"/>
  <c r="J13" i="12"/>
  <c r="L13" i="12"/>
  <c r="K27" i="12"/>
  <c r="I27" i="12"/>
  <c r="J30" i="12"/>
  <c r="I30" i="12"/>
  <c r="K34" i="12"/>
  <c r="L34" i="12"/>
  <c r="K9" i="12"/>
  <c r="J12" i="12"/>
  <c r="K12" i="12"/>
  <c r="I17" i="12"/>
  <c r="K17" i="12"/>
  <c r="I25" i="12"/>
  <c r="M19" i="12"/>
  <c r="K26" i="12"/>
  <c r="K23" i="12"/>
  <c r="J23" i="12"/>
  <c r="J24" i="12"/>
  <c r="M24" i="12"/>
  <c r="J18" i="12"/>
  <c r="K18" i="12"/>
  <c r="J35" i="12"/>
  <c r="K35" i="12"/>
  <c r="K29" i="12"/>
  <c r="I29" i="12"/>
  <c r="I32" i="12"/>
  <c r="J32" i="12"/>
  <c r="I21" i="12"/>
  <c r="L21" i="12"/>
  <c r="O22" i="12"/>
  <c r="I20" i="12"/>
  <c r="N28" i="12"/>
  <c r="J31" i="12"/>
  <c r="K31" i="12"/>
  <c r="O10" i="8"/>
  <c r="J31" i="8"/>
  <c r="J14" i="11"/>
  <c r="O14" i="11"/>
  <c r="O16" i="11"/>
  <c r="M16" i="11"/>
  <c r="O20" i="11"/>
  <c r="M20" i="11"/>
  <c r="M35" i="11"/>
  <c r="O35" i="11"/>
  <c r="L32" i="11"/>
  <c r="N32" i="11"/>
  <c r="L36" i="11"/>
  <c r="N36" i="11"/>
  <c r="O33" i="11"/>
  <c r="M33" i="11"/>
  <c r="O37" i="11"/>
  <c r="L12" i="11"/>
  <c r="M12" i="11"/>
  <c r="M15" i="11"/>
  <c r="K15" i="11"/>
  <c r="M25" i="11"/>
  <c r="N25" i="11"/>
  <c r="M19" i="11"/>
  <c r="O19" i="11"/>
  <c r="L11" i="11"/>
  <c r="N11" i="11"/>
  <c r="N18" i="11"/>
  <c r="L18" i="11"/>
  <c r="M21" i="11"/>
  <c r="K21" i="11"/>
  <c r="N24" i="11"/>
  <c r="O24" i="11"/>
  <c r="N28" i="11"/>
  <c r="L28" i="11"/>
  <c r="L22" i="11"/>
  <c r="M22" i="11"/>
  <c r="L26" i="11"/>
  <c r="M26" i="11"/>
  <c r="N31" i="11"/>
  <c r="L31" i="11"/>
  <c r="O23" i="11"/>
  <c r="L23" i="11"/>
  <c r="O27" i="11"/>
  <c r="M27" i="11"/>
  <c r="O30" i="11"/>
  <c r="O34" i="11"/>
  <c r="M34" i="11"/>
  <c r="O13" i="11"/>
  <c r="M13" i="11"/>
  <c r="O17" i="11"/>
  <c r="M17" i="11"/>
  <c r="L29" i="11"/>
  <c r="O29" i="11"/>
  <c r="O11" i="10"/>
  <c r="M11" i="10"/>
  <c r="M24" i="10"/>
  <c r="J24" i="10"/>
  <c r="N27" i="10"/>
  <c r="O27" i="10"/>
  <c r="M36" i="10"/>
  <c r="K36" i="10"/>
  <c r="N31" i="10"/>
  <c r="O31" i="10"/>
  <c r="L14" i="10"/>
  <c r="N14" i="10"/>
  <c r="L25" i="10"/>
  <c r="J25" i="10"/>
  <c r="L29" i="10"/>
  <c r="J29" i="10"/>
  <c r="L37" i="10"/>
  <c r="N37" i="10"/>
  <c r="O22" i="10"/>
  <c r="I22" i="10"/>
  <c r="O26" i="10"/>
  <c r="I26" i="10"/>
  <c r="M32" i="10"/>
  <c r="O32" i="10"/>
  <c r="N12" i="10"/>
  <c r="L12" i="10"/>
  <c r="L10" i="10"/>
  <c r="J10" i="10"/>
  <c r="J17" i="10"/>
  <c r="K17" i="10"/>
  <c r="O21" i="10"/>
  <c r="M21" i="10"/>
  <c r="I28" i="10"/>
  <c r="J28" i="10"/>
  <c r="J35" i="10"/>
  <c r="K35" i="10"/>
  <c r="J33" i="10"/>
  <c r="K30" i="10"/>
  <c r="K34" i="10"/>
  <c r="J34" i="10"/>
  <c r="I15" i="10"/>
  <c r="J23" i="10"/>
  <c r="M23" i="10"/>
  <c r="I19" i="10"/>
  <c r="K16" i="10"/>
  <c r="M16" i="10"/>
  <c r="K20" i="10"/>
  <c r="I20" i="10"/>
  <c r="N37" i="11"/>
  <c r="K12" i="11"/>
  <c r="I15" i="11"/>
  <c r="J15" i="11"/>
  <c r="I25" i="11"/>
  <c r="J25" i="11"/>
  <c r="I19" i="11"/>
  <c r="K19" i="11"/>
  <c r="J11" i="11"/>
  <c r="J18" i="11"/>
  <c r="I21" i="11"/>
  <c r="J24" i="11"/>
  <c r="K24" i="11"/>
  <c r="J28" i="11"/>
  <c r="I22" i="11"/>
  <c r="I26" i="11"/>
  <c r="J31" i="11"/>
  <c r="K23" i="11"/>
  <c r="K27" i="11"/>
  <c r="I27" i="11"/>
  <c r="K30" i="11"/>
  <c r="M30" i="11"/>
  <c r="K34" i="11"/>
  <c r="I34" i="11"/>
  <c r="K13" i="11"/>
  <c r="K17" i="11"/>
  <c r="I17" i="11"/>
  <c r="J29" i="11"/>
  <c r="K11" i="10"/>
  <c r="I11" i="10"/>
  <c r="I24" i="10"/>
  <c r="N24" i="10"/>
  <c r="J27" i="10"/>
  <c r="K27" i="10"/>
  <c r="I36" i="10"/>
  <c r="J31" i="10"/>
  <c r="M31" i="10"/>
  <c r="J14" i="10"/>
  <c r="N25" i="10"/>
  <c r="M29" i="10"/>
  <c r="K37" i="10"/>
  <c r="K22" i="10"/>
  <c r="M22" i="10"/>
  <c r="K26" i="10"/>
  <c r="N26" i="10"/>
  <c r="I32" i="10"/>
  <c r="J32" i="10"/>
  <c r="J12" i="10"/>
  <c r="O10" i="10"/>
  <c r="M10" i="10"/>
  <c r="M17" i="10"/>
  <c r="L17" i="10"/>
  <c r="J21" i="10"/>
  <c r="L28" i="10"/>
  <c r="O28" i="10"/>
  <c r="M35" i="10"/>
  <c r="O35" i="10"/>
  <c r="M33" i="10"/>
  <c r="N33" i="10"/>
  <c r="L30" i="10"/>
  <c r="N30" i="10"/>
  <c r="M34" i="10"/>
  <c r="N34" i="10"/>
  <c r="O15" i="10"/>
  <c r="M15" i="10"/>
  <c r="K23" i="10"/>
  <c r="O19" i="10"/>
  <c r="J19" i="10"/>
  <c r="J16" i="10"/>
  <c r="J33" i="11"/>
  <c r="J37" i="11"/>
  <c r="N12" i="11"/>
  <c r="O12" i="11"/>
  <c r="L15" i="11"/>
  <c r="O15" i="11"/>
  <c r="L25" i="11"/>
  <c r="O25" i="11"/>
  <c r="L19" i="11"/>
  <c r="N19" i="11"/>
  <c r="O11" i="11"/>
  <c r="M11" i="11"/>
  <c r="M18" i="11"/>
  <c r="O18" i="11"/>
  <c r="N21" i="11"/>
  <c r="O21" i="11"/>
  <c r="M24" i="11"/>
  <c r="M28" i="11"/>
  <c r="O28" i="11"/>
  <c r="O22" i="11"/>
  <c r="N22" i="11"/>
  <c r="O26" i="11"/>
  <c r="N26" i="11"/>
  <c r="M31" i="11"/>
  <c r="K31" i="11"/>
  <c r="N23" i="11"/>
  <c r="M23" i="11"/>
  <c r="N27" i="11"/>
  <c r="L27" i="11"/>
  <c r="N30" i="11"/>
  <c r="L30" i="11"/>
  <c r="N34" i="11"/>
  <c r="L34" i="11"/>
  <c r="N13" i="11"/>
  <c r="L13" i="11"/>
  <c r="N17" i="11"/>
  <c r="L17" i="11"/>
  <c r="M29" i="11"/>
  <c r="N29" i="11"/>
  <c r="N11" i="10"/>
  <c r="L11" i="10"/>
  <c r="K24" i="10"/>
  <c r="M27" i="10"/>
  <c r="N36" i="10"/>
  <c r="O36" i="10"/>
  <c r="L31" i="10"/>
  <c r="O14" i="10"/>
  <c r="M14" i="10"/>
  <c r="K25" i="10"/>
  <c r="I25" i="10"/>
  <c r="K29" i="10"/>
  <c r="N29" i="10"/>
  <c r="M37" i="10"/>
  <c r="J37" i="10"/>
  <c r="J22" i="10"/>
  <c r="L26" i="10"/>
  <c r="M26" i="10"/>
  <c r="L32" i="10"/>
  <c r="N32" i="10"/>
  <c r="M12" i="10"/>
  <c r="O12" i="10"/>
  <c r="K10" i="10"/>
  <c r="I10" i="10"/>
  <c r="I17" i="10"/>
  <c r="N21" i="10"/>
  <c r="K21" i="10"/>
  <c r="K28" i="10"/>
  <c r="I35" i="10"/>
  <c r="K33" i="10"/>
  <c r="I33" i="10"/>
  <c r="J30" i="10"/>
  <c r="I30" i="10"/>
  <c r="L37" i="11"/>
  <c r="M37" i="11"/>
  <c r="I12" i="11"/>
  <c r="J12" i="11"/>
  <c r="N15" i="11"/>
  <c r="K25" i="11"/>
  <c r="J19" i="11"/>
  <c r="K11" i="11"/>
  <c r="I11" i="11"/>
  <c r="I18" i="11"/>
  <c r="K18" i="11"/>
  <c r="J21" i="11"/>
  <c r="L21" i="11"/>
  <c r="I24" i="11"/>
  <c r="L24" i="11"/>
  <c r="I28" i="11"/>
  <c r="K28" i="11"/>
  <c r="K22" i="11"/>
  <c r="J22" i="11"/>
  <c r="K26" i="11"/>
  <c r="J26" i="11"/>
  <c r="I31" i="11"/>
  <c r="O31" i="11"/>
  <c r="J23" i="11"/>
  <c r="I23" i="11"/>
  <c r="J27" i="11"/>
  <c r="J30" i="11"/>
  <c r="I30" i="11"/>
  <c r="J34" i="11"/>
  <c r="I13" i="11"/>
  <c r="J13" i="11"/>
  <c r="J17" i="11"/>
  <c r="K29" i="11"/>
  <c r="I29" i="11"/>
  <c r="J11" i="10"/>
  <c r="O24" i="10"/>
  <c r="L24" i="10"/>
  <c r="I27" i="10"/>
  <c r="L27" i="10"/>
  <c r="J36" i="10"/>
  <c r="L36" i="10"/>
  <c r="K31" i="10"/>
  <c r="I31" i="10"/>
  <c r="K14" i="10"/>
  <c r="I14" i="10"/>
  <c r="O25" i="10"/>
  <c r="M25" i="10"/>
  <c r="O29" i="10"/>
  <c r="I29" i="10"/>
  <c r="I37" i="10"/>
  <c r="O37" i="10"/>
  <c r="N22" i="10"/>
  <c r="L22" i="10"/>
  <c r="J26" i="10"/>
  <c r="K32" i="10"/>
  <c r="I12" i="10"/>
  <c r="K12" i="10"/>
  <c r="N10" i="10"/>
  <c r="N17" i="10"/>
  <c r="O17" i="10"/>
  <c r="L21" i="10"/>
  <c r="I21" i="10"/>
  <c r="M28" i="10"/>
  <c r="N28" i="10"/>
  <c r="N35" i="10"/>
  <c r="L35" i="10"/>
  <c r="L33" i="10"/>
  <c r="O33" i="10"/>
  <c r="O30" i="10"/>
  <c r="M30" i="10"/>
  <c r="O34" i="10"/>
  <c r="L34" i="10"/>
  <c r="L15" i="10"/>
  <c r="N15" i="10"/>
  <c r="N23" i="10"/>
  <c r="I23" i="10"/>
  <c r="L19" i="10"/>
  <c r="J15" i="10"/>
  <c r="L23" i="10"/>
  <c r="N19" i="10"/>
  <c r="J20" i="10"/>
  <c r="M13" i="10"/>
  <c r="O13" i="10"/>
  <c r="K11" i="9"/>
  <c r="N19" i="9"/>
  <c r="L19" i="9"/>
  <c r="O30" i="9"/>
  <c r="L30" i="9"/>
  <c r="O34" i="9"/>
  <c r="M16" i="9"/>
  <c r="N16" i="9"/>
  <c r="L12" i="9"/>
  <c r="N12" i="9"/>
  <c r="N15" i="9"/>
  <c r="L15" i="9"/>
  <c r="M24" i="9"/>
  <c r="N24" i="9"/>
  <c r="M20" i="9"/>
  <c r="O20" i="9"/>
  <c r="O14" i="9"/>
  <c r="N14" i="9"/>
  <c r="O18" i="9"/>
  <c r="M18" i="9"/>
  <c r="M28" i="9"/>
  <c r="O28" i="9"/>
  <c r="M32" i="9"/>
  <c r="J32" i="9"/>
  <c r="L13" i="9"/>
  <c r="J13" i="9"/>
  <c r="L17" i="9"/>
  <c r="N17" i="9"/>
  <c r="L21" i="9"/>
  <c r="N21" i="9"/>
  <c r="N23" i="9"/>
  <c r="O23" i="9"/>
  <c r="N27" i="9"/>
  <c r="L27" i="9"/>
  <c r="N35" i="9"/>
  <c r="L35" i="9"/>
  <c r="M36" i="9"/>
  <c r="O36" i="9"/>
  <c r="L33" i="9"/>
  <c r="M33" i="9"/>
  <c r="L37" i="9"/>
  <c r="N37" i="9"/>
  <c r="L29" i="9"/>
  <c r="J29" i="9"/>
  <c r="L25" i="9"/>
  <c r="M25" i="9"/>
  <c r="O22" i="9"/>
  <c r="M22" i="9"/>
  <c r="O26" i="9"/>
  <c r="M26" i="9"/>
  <c r="N31" i="9"/>
  <c r="O31" i="9"/>
  <c r="O13" i="8"/>
  <c r="I31" i="8"/>
  <c r="K13" i="8"/>
  <c r="O12" i="8"/>
  <c r="O16" i="8"/>
  <c r="J16" i="8"/>
  <c r="L20" i="8"/>
  <c r="J20" i="8"/>
  <c r="M11" i="8"/>
  <c r="N25" i="8"/>
  <c r="O25" i="8"/>
  <c r="M35" i="8"/>
  <c r="O35" i="8"/>
  <c r="N30" i="8"/>
  <c r="N34" i="8"/>
  <c r="L34" i="8"/>
  <c r="L15" i="8"/>
  <c r="O15" i="8"/>
  <c r="M27" i="8"/>
  <c r="K27" i="8"/>
  <c r="M14" i="8"/>
  <c r="N14" i="8"/>
  <c r="N18" i="8"/>
  <c r="O24" i="8"/>
  <c r="L24" i="8"/>
  <c r="L28" i="8"/>
  <c r="N28" i="8"/>
  <c r="M23" i="8"/>
  <c r="O23" i="8"/>
  <c r="O17" i="8"/>
  <c r="I17" i="8"/>
  <c r="O21" i="8"/>
  <c r="I21" i="8"/>
  <c r="O29" i="8"/>
  <c r="M29" i="8"/>
  <c r="M22" i="8"/>
  <c r="N22" i="8"/>
  <c r="M26" i="8"/>
  <c r="J26" i="8"/>
  <c r="L32" i="8"/>
  <c r="N32" i="8"/>
  <c r="L36" i="8"/>
  <c r="J36" i="8"/>
  <c r="O33" i="8"/>
  <c r="I33" i="8"/>
  <c r="O37" i="8"/>
  <c r="M37" i="8"/>
  <c r="M19" i="8"/>
  <c r="O19" i="8"/>
  <c r="K15" i="8"/>
  <c r="L27" i="8"/>
  <c r="O18" i="8"/>
  <c r="M24" i="8"/>
  <c r="O28" i="8"/>
  <c r="N23" i="8"/>
  <c r="L17" i="8"/>
  <c r="L21" i="8"/>
  <c r="L29" i="8"/>
  <c r="O22" i="8"/>
  <c r="O26" i="8"/>
  <c r="M32" i="8"/>
  <c r="M36" i="8"/>
  <c r="L33" i="8"/>
  <c r="N33" i="8"/>
  <c r="N37" i="8"/>
  <c r="N19" i="8"/>
  <c r="I17" i="9"/>
  <c r="I23" i="9"/>
  <c r="K27" i="9"/>
  <c r="K35" i="9"/>
  <c r="K33" i="9"/>
  <c r="K37" i="9"/>
  <c r="M29" i="9"/>
  <c r="K25" i="9"/>
  <c r="I22" i="9"/>
  <c r="J26" i="9"/>
  <c r="L12" i="8"/>
  <c r="I16" i="8"/>
  <c r="I20" i="8"/>
  <c r="L11" i="8"/>
  <c r="J35" i="8"/>
  <c r="I30" i="8"/>
  <c r="J15" i="8"/>
  <c r="K15" i="10"/>
  <c r="O16" i="10"/>
  <c r="L16" i="10"/>
  <c r="M20" i="10"/>
  <c r="I13" i="10"/>
  <c r="K13" i="10"/>
  <c r="N11" i="9"/>
  <c r="J19" i="9"/>
  <c r="K30" i="9"/>
  <c r="I30" i="9"/>
  <c r="K34" i="9"/>
  <c r="M34" i="9"/>
  <c r="I16" i="9"/>
  <c r="J16" i="9"/>
  <c r="J12" i="9"/>
  <c r="J15" i="9"/>
  <c r="K15" i="9"/>
  <c r="I24" i="9"/>
  <c r="J24" i="9"/>
  <c r="I20" i="9"/>
  <c r="K20" i="9"/>
  <c r="K14" i="9"/>
  <c r="I14" i="9"/>
  <c r="K18" i="9"/>
  <c r="I18" i="9"/>
  <c r="I28" i="9"/>
  <c r="K28" i="9"/>
  <c r="I32" i="9"/>
  <c r="O32" i="9"/>
  <c r="N13" i="9"/>
  <c r="J17" i="9"/>
  <c r="J21" i="9"/>
  <c r="J23" i="9"/>
  <c r="K23" i="9"/>
  <c r="J27" i="9"/>
  <c r="J35" i="9"/>
  <c r="I36" i="9"/>
  <c r="K36" i="9"/>
  <c r="J33" i="9"/>
  <c r="J37" i="9"/>
  <c r="N29" i="9"/>
  <c r="I25" i="9"/>
  <c r="K22" i="9"/>
  <c r="K26" i="9"/>
  <c r="L26" i="9"/>
  <c r="J31" i="9"/>
  <c r="L31" i="9"/>
  <c r="J13" i="8"/>
  <c r="M13" i="8"/>
  <c r="K12" i="8"/>
  <c r="N12" i="8"/>
  <c r="K16" i="8"/>
  <c r="N20" i="8"/>
  <c r="O11" i="8"/>
  <c r="I11" i="8"/>
  <c r="J25" i="8"/>
  <c r="M25" i="8"/>
  <c r="I35" i="8"/>
  <c r="K35" i="8"/>
  <c r="J30" i="8"/>
  <c r="L30" i="8"/>
  <c r="J34" i="8"/>
  <c r="M15" i="8"/>
  <c r="I27" i="8"/>
  <c r="O27" i="8"/>
  <c r="I14" i="8"/>
  <c r="L14" i="8"/>
  <c r="J18" i="8"/>
  <c r="L18" i="8"/>
  <c r="K24" i="8"/>
  <c r="J24" i="8"/>
  <c r="J28" i="8"/>
  <c r="I23" i="8"/>
  <c r="K17" i="8"/>
  <c r="M17" i="8"/>
  <c r="K21" i="8"/>
  <c r="M21" i="8"/>
  <c r="K29" i="8"/>
  <c r="I29" i="8"/>
  <c r="I22" i="8"/>
  <c r="I26" i="8"/>
  <c r="J32" i="8"/>
  <c r="N36" i="8"/>
  <c r="K33" i="8"/>
  <c r="M33" i="8"/>
  <c r="K37" i="8"/>
  <c r="I37" i="8"/>
  <c r="I19" i="8"/>
  <c r="K19" i="8"/>
  <c r="I13" i="9"/>
  <c r="O17" i="9"/>
  <c r="M17" i="9"/>
  <c r="O21" i="9"/>
  <c r="M21" i="9"/>
  <c r="M23" i="9"/>
  <c r="M27" i="9"/>
  <c r="O27" i="9"/>
  <c r="M35" i="9"/>
  <c r="O35" i="9"/>
  <c r="L36" i="9"/>
  <c r="N36" i="9"/>
  <c r="O33" i="9"/>
  <c r="I33" i="9"/>
  <c r="O37" i="9"/>
  <c r="M37" i="9"/>
  <c r="K29" i="9"/>
  <c r="I29" i="9"/>
  <c r="O25" i="9"/>
  <c r="N25" i="9"/>
  <c r="N22" i="9"/>
  <c r="L22" i="9"/>
  <c r="N26" i="9"/>
  <c r="M31" i="9"/>
  <c r="K31" i="9"/>
  <c r="O31" i="8"/>
  <c r="L13" i="8"/>
  <c r="M12" i="8"/>
  <c r="J12" i="8"/>
  <c r="M16" i="8"/>
  <c r="N16" i="8"/>
  <c r="M20" i="8"/>
  <c r="O20" i="8"/>
  <c r="N11" i="8"/>
  <c r="J11" i="8"/>
  <c r="L25" i="8"/>
  <c r="K25" i="8"/>
  <c r="N35" i="8"/>
  <c r="L35" i="8"/>
  <c r="O30" i="8"/>
  <c r="M30" i="8"/>
  <c r="O34" i="8"/>
  <c r="M34" i="8"/>
  <c r="N15" i="8"/>
  <c r="N27" i="8"/>
  <c r="O14" i="8"/>
  <c r="M18" i="8"/>
  <c r="M28" i="8"/>
  <c r="L23" i="8"/>
  <c r="N17" i="8"/>
  <c r="N21" i="8"/>
  <c r="N29" i="8"/>
  <c r="L22" i="8"/>
  <c r="N26" i="8"/>
  <c r="O32" i="8"/>
  <c r="O36" i="8"/>
  <c r="L37" i="8"/>
  <c r="L19" i="8"/>
  <c r="K17" i="9"/>
  <c r="K21" i="9"/>
  <c r="I21" i="9"/>
  <c r="L23" i="9"/>
  <c r="I27" i="9"/>
  <c r="I35" i="9"/>
  <c r="J36" i="9"/>
  <c r="N33" i="9"/>
  <c r="I37" i="9"/>
  <c r="O29" i="9"/>
  <c r="J25" i="9"/>
  <c r="J22" i="9"/>
  <c r="I26" i="9"/>
  <c r="I31" i="9"/>
  <c r="I13" i="8"/>
  <c r="I12" i="8"/>
  <c r="L16" i="8"/>
  <c r="K20" i="8"/>
  <c r="K11" i="8"/>
  <c r="I25" i="8"/>
  <c r="K30" i="8"/>
  <c r="K34" i="8"/>
  <c r="I15" i="8"/>
  <c r="I34" i="10"/>
  <c r="O23" i="10"/>
  <c r="K19" i="10"/>
  <c r="N16" i="10"/>
  <c r="O20" i="10"/>
  <c r="L20" i="10"/>
  <c r="L13" i="10"/>
  <c r="N13" i="10"/>
  <c r="I11" i="9"/>
  <c r="O11" i="9"/>
  <c r="M19" i="9"/>
  <c r="O19" i="9"/>
  <c r="N30" i="9"/>
  <c r="N34" i="9"/>
  <c r="L34" i="9"/>
  <c r="L16" i="9"/>
  <c r="K16" i="9"/>
  <c r="O12" i="9"/>
  <c r="M12" i="9"/>
  <c r="M15" i="9"/>
  <c r="L24" i="9"/>
  <c r="O24" i="9"/>
  <c r="L20" i="9"/>
  <c r="N20" i="9"/>
  <c r="L14" i="9"/>
  <c r="M14" i="9"/>
  <c r="N18" i="9"/>
  <c r="L18" i="9"/>
  <c r="L28" i="9"/>
  <c r="N28" i="9"/>
  <c r="L32" i="9"/>
  <c r="N32" i="9"/>
  <c r="M19" i="10"/>
  <c r="I16" i="10"/>
  <c r="N20" i="10"/>
  <c r="J13" i="10"/>
  <c r="L11" i="9"/>
  <c r="J11" i="9"/>
  <c r="I19" i="9"/>
  <c r="K19" i="9"/>
  <c r="J30" i="9"/>
  <c r="M30" i="9"/>
  <c r="J34" i="9"/>
  <c r="I34" i="9"/>
  <c r="O16" i="9"/>
  <c r="K12" i="9"/>
  <c r="I12" i="9"/>
  <c r="I15" i="9"/>
  <c r="O15" i="9"/>
  <c r="K24" i="9"/>
  <c r="J20" i="9"/>
  <c r="J14" i="9"/>
  <c r="J18" i="9"/>
  <c r="J28" i="9"/>
  <c r="K32" i="9"/>
  <c r="O13" i="9"/>
  <c r="M13" i="9"/>
  <c r="I28" i="8"/>
  <c r="K22" i="8"/>
  <c r="L26" i="8"/>
  <c r="K32" i="8"/>
  <c r="J19" i="8"/>
  <c r="I32" i="8"/>
  <c r="I18" i="8"/>
  <c r="J29" i="8"/>
  <c r="K36" i="8"/>
  <c r="J27" i="8"/>
  <c r="J14" i="8"/>
  <c r="I24" i="8"/>
  <c r="K23" i="8"/>
  <c r="J21" i="8"/>
  <c r="I36" i="8"/>
  <c r="J33" i="8"/>
  <c r="I34" i="8"/>
  <c r="K18" i="8"/>
  <c r="J22" i="8"/>
  <c r="K13" i="9"/>
  <c r="N24" i="8"/>
  <c r="J17" i="8"/>
  <c r="K26" i="8"/>
  <c r="K28" i="8"/>
  <c r="K14" i="8"/>
  <c r="J23" i="8"/>
  <c r="J37" i="8"/>
  <c r="T13" i="2"/>
  <c r="T17" i="2"/>
  <c r="U13" i="5"/>
  <c r="R13" i="5"/>
  <c r="V13" i="5"/>
  <c r="W37" i="5"/>
  <c r="R37" i="5"/>
  <c r="V37" i="5"/>
  <c r="S35" i="5"/>
  <c r="R35" i="5"/>
  <c r="V35" i="5"/>
  <c r="W33" i="5"/>
  <c r="R33" i="5"/>
  <c r="X33" i="5"/>
  <c r="U31" i="5"/>
  <c r="T31" i="5"/>
  <c r="U29" i="5"/>
  <c r="X29" i="5"/>
  <c r="AA36" i="5"/>
  <c r="AB36" i="5"/>
  <c r="R34" i="5"/>
  <c r="W34" i="5"/>
  <c r="AA32" i="5"/>
  <c r="AB32" i="5"/>
  <c r="R30" i="5"/>
  <c r="W30" i="5"/>
  <c r="AA28" i="5"/>
  <c r="AB28" i="5"/>
  <c r="AE26" i="5"/>
  <c r="AF26" i="5"/>
  <c r="AA24" i="5"/>
  <c r="AB24" i="5"/>
  <c r="AE22" i="5"/>
  <c r="AF22" i="5"/>
  <c r="AA20" i="5"/>
  <c r="AB20" i="5"/>
  <c r="AE18" i="5"/>
  <c r="AF18" i="5"/>
  <c r="AA16" i="5"/>
  <c r="AB16" i="5"/>
  <c r="AF27" i="5"/>
  <c r="AG27" i="5"/>
  <c r="S25" i="5"/>
  <c r="T25" i="5"/>
  <c r="AF23" i="5"/>
  <c r="AG23" i="5"/>
  <c r="S21" i="5"/>
  <c r="T21" i="5"/>
  <c r="AF19" i="5"/>
  <c r="AG19" i="5"/>
  <c r="S17" i="5"/>
  <c r="T17" i="5"/>
  <c r="AF15" i="5"/>
  <c r="AG15" i="5"/>
  <c r="AD11" i="5"/>
  <c r="AC11" i="5"/>
  <c r="V10" i="5"/>
  <c r="W10" i="5"/>
  <c r="V12" i="5"/>
  <c r="S12" i="5"/>
  <c r="AA14" i="5"/>
  <c r="AF14" i="5"/>
  <c r="AA30" i="5"/>
  <c r="X15" i="5"/>
  <c r="AB25" i="5"/>
  <c r="X23" i="5"/>
  <c r="T14" i="5"/>
  <c r="V14" i="5"/>
  <c r="S14" i="5"/>
  <c r="W14" i="5"/>
  <c r="R14" i="5"/>
  <c r="X14" i="5"/>
  <c r="U14" i="5"/>
  <c r="AD10" i="5"/>
  <c r="AE10" i="5"/>
  <c r="AG10" i="5"/>
  <c r="AE17" i="5"/>
  <c r="AA17" i="5"/>
  <c r="AD17" i="5"/>
  <c r="AE21" i="5"/>
  <c r="AA21" i="5"/>
  <c r="AD21" i="5"/>
  <c r="V27" i="5"/>
  <c r="R27" i="5"/>
  <c r="S27" i="5"/>
  <c r="U16" i="5"/>
  <c r="X16" i="5"/>
  <c r="T16" i="5"/>
  <c r="U18" i="5"/>
  <c r="X18" i="5"/>
  <c r="T18" i="5"/>
  <c r="U20" i="5"/>
  <c r="X20" i="5"/>
  <c r="V20" i="5"/>
  <c r="U22" i="5"/>
  <c r="V22" i="5"/>
  <c r="X22" i="5"/>
  <c r="U24" i="5"/>
  <c r="X24" i="5"/>
  <c r="V24" i="5"/>
  <c r="U26" i="5"/>
  <c r="V26" i="5"/>
  <c r="X26" i="5"/>
  <c r="U28" i="5"/>
  <c r="X28" i="5"/>
  <c r="V28" i="5"/>
  <c r="U32" i="5"/>
  <c r="X32" i="5"/>
  <c r="V32" i="5"/>
  <c r="AD34" i="5"/>
  <c r="AG34" i="5"/>
  <c r="AC34" i="5"/>
  <c r="U36" i="5"/>
  <c r="X36" i="5"/>
  <c r="V36" i="5"/>
  <c r="AE29" i="5"/>
  <c r="AA29" i="5"/>
  <c r="AD29" i="5"/>
  <c r="AE31" i="5"/>
  <c r="AA31" i="5"/>
  <c r="AD31" i="5"/>
  <c r="AE33" i="5"/>
  <c r="AA33" i="5"/>
  <c r="AD33" i="5"/>
  <c r="AE35" i="5"/>
  <c r="AA35" i="5"/>
  <c r="AD35" i="5"/>
  <c r="AE37" i="5"/>
  <c r="AA37" i="5"/>
  <c r="AD37" i="5"/>
  <c r="AD12" i="5"/>
  <c r="AG12" i="5"/>
  <c r="AE12" i="5"/>
  <c r="AE13" i="5"/>
  <c r="AA13" i="5"/>
  <c r="AF13" i="5"/>
  <c r="V11" i="5"/>
  <c r="R11" i="5"/>
  <c r="S11" i="5"/>
  <c r="V19" i="5"/>
  <c r="R19" i="5"/>
  <c r="S19" i="5"/>
  <c r="V23" i="5"/>
  <c r="R23" i="5"/>
  <c r="S23" i="5"/>
  <c r="AE25" i="5"/>
  <c r="AA25" i="5"/>
  <c r="AD25" i="5"/>
  <c r="V15" i="5"/>
  <c r="R15" i="5"/>
  <c r="U15" i="5"/>
  <c r="AD30" i="5"/>
  <c r="AG30" i="5"/>
  <c r="AC30" i="5"/>
  <c r="AF10" i="5"/>
  <c r="AB10" i="5"/>
  <c r="AA10" i="5"/>
  <c r="AC10" i="5"/>
  <c r="AG17" i="5"/>
  <c r="AC17" i="5"/>
  <c r="AF17" i="5"/>
  <c r="AB17" i="5"/>
  <c r="AG21" i="5"/>
  <c r="AC21" i="5"/>
  <c r="AF21" i="5"/>
  <c r="AB21" i="5"/>
  <c r="X27" i="5"/>
  <c r="T27" i="5"/>
  <c r="W27" i="5"/>
  <c r="U27" i="5"/>
  <c r="W16" i="5"/>
  <c r="S16" i="5"/>
  <c r="V16" i="5"/>
  <c r="R16" i="5"/>
  <c r="W18" i="5"/>
  <c r="S18" i="5"/>
  <c r="V18" i="5"/>
  <c r="R18" i="5"/>
  <c r="W20" i="5"/>
  <c r="S20" i="5"/>
  <c r="T20" i="5"/>
  <c r="R20" i="5"/>
  <c r="W22" i="5"/>
  <c r="S22" i="5"/>
  <c r="R22" i="5"/>
  <c r="T22" i="5"/>
  <c r="W24" i="5"/>
  <c r="S24" i="5"/>
  <c r="T24" i="5"/>
  <c r="R24" i="5"/>
  <c r="W26" i="5"/>
  <c r="S26" i="5"/>
  <c r="R26" i="5"/>
  <c r="T26" i="5"/>
  <c r="W28" i="5"/>
  <c r="S28" i="5"/>
  <c r="T28" i="5"/>
  <c r="R28" i="5"/>
  <c r="W32" i="5"/>
  <c r="S32" i="5"/>
  <c r="T32" i="5"/>
  <c r="R32" i="5"/>
  <c r="AF34" i="5"/>
  <c r="AB34" i="5"/>
  <c r="AE34" i="5"/>
  <c r="AA34" i="5"/>
  <c r="W36" i="5"/>
  <c r="S36" i="5"/>
  <c r="T36" i="5"/>
  <c r="R36" i="5"/>
  <c r="AG29" i="5"/>
  <c r="AC29" i="5"/>
  <c r="AF29" i="5"/>
  <c r="AB29" i="5"/>
  <c r="AG31" i="5"/>
  <c r="AC31" i="5"/>
  <c r="AF31" i="5"/>
  <c r="AB31" i="5"/>
  <c r="AG33" i="5"/>
  <c r="AC33" i="5"/>
  <c r="AF33" i="5"/>
  <c r="AB33" i="5"/>
  <c r="AG35" i="5"/>
  <c r="AC35" i="5"/>
  <c r="AF35" i="5"/>
  <c r="AB35" i="5"/>
  <c r="AG37" i="5"/>
  <c r="AC37" i="5"/>
  <c r="AF37" i="5"/>
  <c r="AB37" i="5"/>
  <c r="AF12" i="5"/>
  <c r="AB12" i="5"/>
  <c r="AC12" i="5"/>
  <c r="AA12" i="5"/>
  <c r="AG13" i="5"/>
  <c r="AC13" i="5"/>
  <c r="AD13" i="5"/>
  <c r="AB13" i="5"/>
  <c r="X11" i="5"/>
  <c r="T11" i="5"/>
  <c r="U11" i="5"/>
  <c r="X19" i="5"/>
  <c r="W19" i="5"/>
  <c r="T23" i="5"/>
  <c r="U23" i="5"/>
  <c r="AG25" i="5"/>
  <c r="AF25" i="5"/>
  <c r="T15" i="5"/>
  <c r="S15" i="5"/>
  <c r="AF30" i="5"/>
  <c r="AE30" i="5"/>
  <c r="AD14" i="5"/>
  <c r="AE14" i="5"/>
  <c r="AC14" i="5"/>
  <c r="U12" i="5"/>
  <c r="X12" i="5"/>
  <c r="R12" i="5"/>
  <c r="U10" i="5"/>
  <c r="X10" i="5"/>
  <c r="R10" i="5"/>
  <c r="AE11" i="5"/>
  <c r="AA11" i="5"/>
  <c r="AB11" i="5"/>
  <c r="AE15" i="5"/>
  <c r="AA15" i="5"/>
  <c r="AB15" i="5"/>
  <c r="V17" i="5"/>
  <c r="R17" i="5"/>
  <c r="U17" i="5"/>
  <c r="AE19" i="5"/>
  <c r="AA19" i="5"/>
  <c r="AD19" i="5"/>
  <c r="V21" i="5"/>
  <c r="R21" i="5"/>
  <c r="W21" i="5"/>
  <c r="AE23" i="5"/>
  <c r="AA23" i="5"/>
  <c r="AD23" i="5"/>
  <c r="V25" i="5"/>
  <c r="R25" i="5"/>
  <c r="W25" i="5"/>
  <c r="AE27" i="5"/>
  <c r="AA27" i="5"/>
  <c r="AD27" i="5"/>
  <c r="AD16" i="5"/>
  <c r="AG16" i="5"/>
  <c r="AE16" i="5"/>
  <c r="AD18" i="5"/>
  <c r="AG18" i="5"/>
  <c r="AC18" i="5"/>
  <c r="AD20" i="5"/>
  <c r="AG20" i="5"/>
  <c r="AC20" i="5"/>
  <c r="AD22" i="5"/>
  <c r="AG22" i="5"/>
  <c r="AC22" i="5"/>
  <c r="AD24" i="5"/>
  <c r="AG24" i="5"/>
  <c r="AC24" i="5"/>
  <c r="AD26" i="5"/>
  <c r="AG26" i="5"/>
  <c r="AC26" i="5"/>
  <c r="AD28" i="5"/>
  <c r="AG28" i="5"/>
  <c r="AC28" i="5"/>
  <c r="U30" i="5"/>
  <c r="V30" i="5"/>
  <c r="X30" i="5"/>
  <c r="AD32" i="5"/>
  <c r="AG32" i="5"/>
  <c r="AC32" i="5"/>
  <c r="U34" i="5"/>
  <c r="V34" i="5"/>
  <c r="X34" i="5"/>
  <c r="AD36" i="5"/>
  <c r="AG36" i="5"/>
  <c r="AC36" i="5"/>
  <c r="V29" i="5"/>
  <c r="R29" i="5"/>
  <c r="W29" i="5"/>
  <c r="V31" i="5"/>
  <c r="R31" i="5"/>
  <c r="S31" i="5"/>
  <c r="V33" i="5"/>
  <c r="R11" i="2"/>
  <c r="R15" i="2"/>
  <c r="R19" i="2"/>
  <c r="AC11" i="2"/>
  <c r="AC13" i="2"/>
  <c r="AE15" i="2"/>
  <c r="AG17" i="2"/>
  <c r="AA19" i="2"/>
  <c r="AD22" i="2"/>
  <c r="S13" i="5"/>
  <c r="W13" i="5"/>
  <c r="T13" i="5"/>
  <c r="X13" i="5"/>
  <c r="S37" i="5"/>
  <c r="U37" i="5"/>
  <c r="T37" i="5"/>
  <c r="X37" i="5"/>
  <c r="U35" i="5"/>
  <c r="W35" i="5"/>
  <c r="T35" i="5"/>
  <c r="X35" i="5"/>
  <c r="S33" i="5"/>
  <c r="U33" i="5"/>
  <c r="T33" i="5"/>
  <c r="W31" i="5"/>
  <c r="X31" i="5"/>
  <c r="S29" i="5"/>
  <c r="T29" i="5"/>
  <c r="AE36" i="5"/>
  <c r="AF36" i="5"/>
  <c r="T34" i="5"/>
  <c r="S34" i="5"/>
  <c r="AE32" i="5"/>
  <c r="AF32" i="5"/>
  <c r="T30" i="5"/>
  <c r="S30" i="5"/>
  <c r="AE28" i="5"/>
  <c r="AF28" i="5"/>
  <c r="AA26" i="5"/>
  <c r="AB26" i="5"/>
  <c r="AE24" i="5"/>
  <c r="AF24" i="5"/>
  <c r="AA22" i="5"/>
  <c r="AB22" i="5"/>
  <c r="AE20" i="5"/>
  <c r="AF20" i="5"/>
  <c r="AA18" i="5"/>
  <c r="AB18" i="5"/>
  <c r="AC16" i="5"/>
  <c r="AF16" i="5"/>
  <c r="AB27" i="5"/>
  <c r="AC27" i="5"/>
  <c r="U25" i="5"/>
  <c r="X25" i="5"/>
  <c r="AB23" i="5"/>
  <c r="AC23" i="5"/>
  <c r="U21" i="5"/>
  <c r="X21" i="5"/>
  <c r="AB19" i="5"/>
  <c r="AC19" i="5"/>
  <c r="W17" i="5"/>
  <c r="X17" i="5"/>
  <c r="AD15" i="5"/>
  <c r="AC15" i="5"/>
  <c r="AF11" i="5"/>
  <c r="AG11" i="5"/>
  <c r="T10" i="5"/>
  <c r="S10" i="5"/>
  <c r="T12" i="5"/>
  <c r="W12" i="5"/>
  <c r="AG14" i="5"/>
  <c r="AB14" i="5"/>
  <c r="AB30" i="5"/>
  <c r="W15" i="5"/>
  <c r="AC25" i="5"/>
  <c r="W23" i="5"/>
  <c r="T19" i="5"/>
  <c r="W11" i="5"/>
  <c r="N17" i="5"/>
  <c r="J17" i="5"/>
  <c r="I17" i="5"/>
  <c r="K17" i="5"/>
  <c r="L21" i="5"/>
  <c r="M21" i="5"/>
  <c r="O21" i="5"/>
  <c r="N25" i="5"/>
  <c r="J25" i="5"/>
  <c r="I25" i="5"/>
  <c r="K25" i="5"/>
  <c r="M30" i="5"/>
  <c r="I30" i="5"/>
  <c r="J30" i="5"/>
  <c r="N15" i="5"/>
  <c r="J15" i="5"/>
  <c r="K15" i="5"/>
  <c r="I15" i="5"/>
  <c r="M16" i="5"/>
  <c r="I16" i="5"/>
  <c r="N16" i="5"/>
  <c r="O18" i="5"/>
  <c r="K18" i="5"/>
  <c r="N18" i="5"/>
  <c r="L18" i="5"/>
  <c r="M20" i="5"/>
  <c r="I20" i="5"/>
  <c r="N20" i="5"/>
  <c r="O22" i="5"/>
  <c r="K22" i="5"/>
  <c r="N22" i="5"/>
  <c r="L22" i="5"/>
  <c r="M24" i="5"/>
  <c r="I24" i="5"/>
  <c r="N24" i="5"/>
  <c r="O26" i="5"/>
  <c r="K26" i="5"/>
  <c r="N26" i="5"/>
  <c r="L26" i="5"/>
  <c r="M28" i="5"/>
  <c r="I28" i="5"/>
  <c r="N28" i="5"/>
  <c r="N34" i="5"/>
  <c r="J34" i="5"/>
  <c r="M34" i="5"/>
  <c r="I34" i="5"/>
  <c r="M14" i="5"/>
  <c r="I14" i="5"/>
  <c r="J14" i="5"/>
  <c r="L12" i="5"/>
  <c r="M12" i="5"/>
  <c r="I12" i="5"/>
  <c r="J12" i="5"/>
  <c r="O10" i="5"/>
  <c r="K10" i="5"/>
  <c r="N10" i="5"/>
  <c r="N19" i="5"/>
  <c r="J19" i="5"/>
  <c r="K19" i="5"/>
  <c r="I19" i="5"/>
  <c r="L23" i="5"/>
  <c r="O23" i="5"/>
  <c r="M23" i="5"/>
  <c r="N27" i="5"/>
  <c r="J27" i="5"/>
  <c r="K27" i="5"/>
  <c r="I27" i="5"/>
  <c r="O32" i="5"/>
  <c r="K32" i="5"/>
  <c r="L32" i="5"/>
  <c r="N36" i="5"/>
  <c r="J36" i="5"/>
  <c r="M36" i="5"/>
  <c r="I36" i="5"/>
  <c r="L29" i="5"/>
  <c r="M29" i="5"/>
  <c r="O29" i="5"/>
  <c r="N31" i="5"/>
  <c r="J31" i="5"/>
  <c r="K31" i="5"/>
  <c r="I31" i="5"/>
  <c r="M33" i="5"/>
  <c r="I33" i="5"/>
  <c r="L33" i="5"/>
  <c r="O35" i="5"/>
  <c r="L17" i="5"/>
  <c r="M17" i="5"/>
  <c r="O17" i="5"/>
  <c r="N21" i="5"/>
  <c r="J21" i="5"/>
  <c r="I21" i="5"/>
  <c r="K21" i="5"/>
  <c r="L25" i="5"/>
  <c r="M25" i="5"/>
  <c r="O25" i="5"/>
  <c r="O30" i="5"/>
  <c r="K30" i="5"/>
  <c r="N30" i="5"/>
  <c r="L30" i="5"/>
  <c r="L15" i="5"/>
  <c r="O15" i="5"/>
  <c r="M15" i="5"/>
  <c r="O16" i="5"/>
  <c r="K16" i="5"/>
  <c r="L16" i="5"/>
  <c r="J16" i="5"/>
  <c r="M18" i="5"/>
  <c r="I18" i="5"/>
  <c r="J18" i="5"/>
  <c r="O20" i="5"/>
  <c r="K20" i="5"/>
  <c r="L20" i="5"/>
  <c r="J20" i="5"/>
  <c r="M22" i="5"/>
  <c r="I22" i="5"/>
  <c r="J22" i="5"/>
  <c r="O24" i="5"/>
  <c r="K24" i="5"/>
  <c r="L24" i="5"/>
  <c r="J24" i="5"/>
  <c r="M26" i="5"/>
  <c r="I26" i="5"/>
  <c r="J26" i="5"/>
  <c r="O28" i="5"/>
  <c r="K28" i="5"/>
  <c r="L28" i="5"/>
  <c r="J28" i="5"/>
  <c r="L34" i="5"/>
  <c r="O34" i="5"/>
  <c r="K34" i="5"/>
  <c r="O14" i="5"/>
  <c r="T9" i="2"/>
  <c r="X9" i="2"/>
  <c r="V11" i="2"/>
  <c r="X13" i="2"/>
  <c r="V15" i="2"/>
  <c r="X17" i="2"/>
  <c r="V19" i="2"/>
  <c r="U20" i="2"/>
  <c r="S24" i="2"/>
  <c r="W24" i="2"/>
  <c r="AG11" i="2"/>
  <c r="M11" i="5"/>
  <c r="L11" i="5"/>
  <c r="I11" i="5"/>
  <c r="J13" i="5"/>
  <c r="O13" i="5"/>
  <c r="K13" i="5"/>
  <c r="N13" i="5"/>
  <c r="L37" i="5"/>
  <c r="I37" i="5"/>
  <c r="M37" i="5"/>
  <c r="J35" i="5"/>
  <c r="N35" i="5"/>
  <c r="K35" i="5"/>
  <c r="J33" i="5"/>
  <c r="K33" i="5"/>
  <c r="M31" i="5"/>
  <c r="L31" i="5"/>
  <c r="I29" i="5"/>
  <c r="N29" i="5"/>
  <c r="O36" i="5"/>
  <c r="J32" i="5"/>
  <c r="M32" i="5"/>
  <c r="M27" i="5"/>
  <c r="L27" i="5"/>
  <c r="K23" i="5"/>
  <c r="N23" i="5"/>
  <c r="O19" i="5"/>
  <c r="J10" i="5"/>
  <c r="M10" i="5"/>
  <c r="N12" i="5"/>
  <c r="O12" i="5"/>
  <c r="N14" i="5"/>
  <c r="R9" i="2"/>
  <c r="V9" i="2"/>
  <c r="S20" i="2"/>
  <c r="W20" i="2"/>
  <c r="U24" i="2"/>
  <c r="K11" i="5"/>
  <c r="J11" i="5"/>
  <c r="N11" i="5"/>
  <c r="O11" i="5"/>
  <c r="L13" i="5"/>
  <c r="I13" i="5"/>
  <c r="M13" i="5"/>
  <c r="J37" i="5"/>
  <c r="N37" i="5"/>
  <c r="K37" i="5"/>
  <c r="O37" i="5"/>
  <c r="L35" i="5"/>
  <c r="I35" i="5"/>
  <c r="M35" i="5"/>
  <c r="N33" i="5"/>
  <c r="O33" i="5"/>
  <c r="O31" i="5"/>
  <c r="K29" i="5"/>
  <c r="J29" i="5"/>
  <c r="K36" i="5"/>
  <c r="L36" i="5"/>
  <c r="I32" i="5"/>
  <c r="N32" i="5"/>
  <c r="O27" i="5"/>
  <c r="I23" i="5"/>
  <c r="J23" i="5"/>
  <c r="M19" i="5"/>
  <c r="L19" i="5"/>
  <c r="I10" i="5"/>
  <c r="L10" i="5"/>
  <c r="K12" i="5"/>
  <c r="L14" i="5"/>
  <c r="K14" i="5"/>
  <c r="Z9" i="2"/>
  <c r="AF9" i="2"/>
  <c r="AD9" i="2"/>
  <c r="AB9" i="2"/>
  <c r="AG9" i="2"/>
  <c r="AC9" i="2"/>
  <c r="AE9" i="2"/>
  <c r="AA9" i="2"/>
  <c r="Q11" i="2"/>
  <c r="W11" i="2"/>
  <c r="U11" i="2"/>
  <c r="S11" i="2"/>
  <c r="Q13" i="2"/>
  <c r="W13" i="2"/>
  <c r="U13" i="2"/>
  <c r="S13" i="2"/>
  <c r="Q15" i="2"/>
  <c r="W15" i="2"/>
  <c r="U15" i="2"/>
  <c r="S15" i="2"/>
  <c r="Q17" i="2"/>
  <c r="W17" i="2"/>
  <c r="U17" i="2"/>
  <c r="S17" i="2"/>
  <c r="Q19" i="2"/>
  <c r="W19" i="2"/>
  <c r="U19" i="2"/>
  <c r="S19" i="2"/>
  <c r="T11" i="2"/>
  <c r="X11" i="2"/>
  <c r="R13" i="2"/>
  <c r="V13" i="2"/>
  <c r="T15" i="2"/>
  <c r="X15" i="2"/>
  <c r="R17" i="2"/>
  <c r="V17" i="2"/>
  <c r="T19" i="2"/>
  <c r="X19" i="2"/>
  <c r="Z11" i="2"/>
  <c r="AF11" i="2"/>
  <c r="AD11" i="2"/>
  <c r="AB11" i="2"/>
  <c r="Z13" i="2"/>
  <c r="AF13" i="2"/>
  <c r="AD13" i="2"/>
  <c r="AB13" i="2"/>
  <c r="AE13" i="2"/>
  <c r="AA13" i="2"/>
  <c r="Z15" i="2"/>
  <c r="AF15" i="2"/>
  <c r="AD15" i="2"/>
  <c r="AB15" i="2"/>
  <c r="AG15" i="2"/>
  <c r="AC15" i="2"/>
  <c r="Z17" i="2"/>
  <c r="AF17" i="2"/>
  <c r="AD17" i="2"/>
  <c r="AB17" i="2"/>
  <c r="AE17" i="2"/>
  <c r="AA17" i="2"/>
  <c r="Z19" i="2"/>
  <c r="AF19" i="2"/>
  <c r="AD19" i="2"/>
  <c r="AB19" i="2"/>
  <c r="AG19" i="2"/>
  <c r="AC19" i="2"/>
  <c r="Z22" i="2"/>
  <c r="AG22" i="2"/>
  <c r="AE22" i="2"/>
  <c r="AC22" i="2"/>
  <c r="AA22" i="2"/>
  <c r="AF22" i="2"/>
  <c r="AB22" i="2"/>
  <c r="Z26" i="2"/>
  <c r="AG26" i="2"/>
  <c r="AE26" i="2"/>
  <c r="AC26" i="2"/>
  <c r="AA26" i="2"/>
  <c r="AF26" i="2"/>
  <c r="AB26" i="2"/>
  <c r="S9" i="2"/>
  <c r="U9" i="2"/>
  <c r="W9" i="2"/>
  <c r="R20" i="2"/>
  <c r="T20" i="2"/>
  <c r="V20" i="2"/>
  <c r="X20" i="2"/>
  <c r="R24" i="2"/>
  <c r="T24" i="2"/>
  <c r="V24" i="2"/>
  <c r="X24" i="2"/>
  <c r="AA11" i="2"/>
  <c r="AE11" i="2"/>
  <c r="AG13" i="2"/>
  <c r="AA15" i="2"/>
  <c r="AC17" i="2"/>
  <c r="AE19" i="2"/>
  <c r="AD26" i="2"/>
  <c r="Z10" i="4"/>
  <c r="AF10" i="4"/>
  <c r="AD10" i="4"/>
  <c r="AB10" i="4"/>
  <c r="AG10" i="4"/>
  <c r="AE10" i="4"/>
  <c r="AC10" i="4"/>
  <c r="AA10" i="4"/>
  <c r="Z36" i="4"/>
  <c r="AF36" i="4"/>
  <c r="AD36" i="4"/>
  <c r="AB36" i="4"/>
  <c r="AG36" i="4"/>
  <c r="AE36" i="4"/>
  <c r="AC36" i="4"/>
  <c r="AA36" i="4"/>
  <c r="Z23" i="4"/>
  <c r="AG23" i="4"/>
  <c r="AE23" i="4"/>
  <c r="AC23" i="4"/>
  <c r="AA23" i="4"/>
  <c r="AF23" i="4"/>
  <c r="AD23" i="4"/>
  <c r="AB23" i="4"/>
  <c r="Q21" i="4"/>
  <c r="X21" i="4"/>
  <c r="V21" i="4"/>
  <c r="T21" i="4"/>
  <c r="R21" i="4"/>
  <c r="W21" i="4"/>
  <c r="U21" i="4"/>
  <c r="S21" i="4"/>
  <c r="Z19" i="4"/>
  <c r="AG19" i="4"/>
  <c r="AE19" i="4"/>
  <c r="AC19" i="4"/>
  <c r="AA19" i="4"/>
  <c r="AF19" i="4"/>
  <c r="AD19" i="4"/>
  <c r="AB19" i="4"/>
  <c r="Q17" i="4"/>
  <c r="W17" i="4"/>
  <c r="U17" i="4"/>
  <c r="S17" i="4"/>
  <c r="V17" i="4"/>
  <c r="R17" i="4"/>
  <c r="X17" i="4"/>
  <c r="T17" i="4"/>
  <c r="Z15" i="4"/>
  <c r="AF15" i="4"/>
  <c r="AD15" i="4"/>
  <c r="AB15" i="4"/>
  <c r="AG15" i="4"/>
  <c r="AC15" i="4"/>
  <c r="AE15" i="4"/>
  <c r="AA15" i="4"/>
  <c r="Q13" i="4"/>
  <c r="W13" i="4"/>
  <c r="U13" i="4"/>
  <c r="S13" i="4"/>
  <c r="V13" i="4"/>
  <c r="R13" i="4"/>
  <c r="X13" i="4"/>
  <c r="T13" i="4"/>
  <c r="Z11" i="4"/>
  <c r="AG11" i="4"/>
  <c r="AE11" i="4"/>
  <c r="AC11" i="4"/>
  <c r="AA11" i="4"/>
  <c r="AF11" i="4"/>
  <c r="AD11" i="4"/>
  <c r="AB11" i="4"/>
  <c r="Z12" i="4"/>
  <c r="AF12" i="4"/>
  <c r="AD12" i="4"/>
  <c r="AB12" i="4"/>
  <c r="AG12" i="4"/>
  <c r="AE12" i="4"/>
  <c r="AC12" i="4"/>
  <c r="AA12" i="4"/>
  <c r="Z14" i="4"/>
  <c r="AG14" i="4"/>
  <c r="AE14" i="4"/>
  <c r="AC14" i="4"/>
  <c r="AA14" i="4"/>
  <c r="AF14" i="4"/>
  <c r="AB14" i="4"/>
  <c r="AD14" i="4"/>
  <c r="Z16" i="4"/>
  <c r="AF16" i="4"/>
  <c r="AG16" i="4"/>
  <c r="AE16" i="4"/>
  <c r="AC16" i="4"/>
  <c r="AA16" i="4"/>
  <c r="AD16" i="4"/>
  <c r="AB16" i="4"/>
  <c r="Z18" i="4"/>
  <c r="AF18" i="4"/>
  <c r="AD18" i="4"/>
  <c r="AB18" i="4"/>
  <c r="AG18" i="4"/>
  <c r="AE18" i="4"/>
  <c r="AC18" i="4"/>
  <c r="AA18" i="4"/>
  <c r="Z20" i="4"/>
  <c r="AF20" i="4"/>
  <c r="AD20" i="4"/>
  <c r="AB20" i="4"/>
  <c r="AG20" i="4"/>
  <c r="AE20" i="4"/>
  <c r="AC20" i="4"/>
  <c r="AA20" i="4"/>
  <c r="Z22" i="4"/>
  <c r="AF22" i="4"/>
  <c r="AD22" i="4"/>
  <c r="AB22" i="4"/>
  <c r="AG22" i="4"/>
  <c r="AE22" i="4"/>
  <c r="AC22" i="4"/>
  <c r="AA22" i="4"/>
  <c r="Z24" i="4"/>
  <c r="AF24" i="4"/>
  <c r="AD24" i="4"/>
  <c r="AB24" i="4"/>
  <c r="AG24" i="4"/>
  <c r="AE24" i="4"/>
  <c r="AC24" i="4"/>
  <c r="AA24" i="4"/>
  <c r="Q26" i="4"/>
  <c r="W26" i="4"/>
  <c r="U26" i="4"/>
  <c r="S26" i="4"/>
  <c r="X26" i="4"/>
  <c r="V26" i="4"/>
  <c r="T26" i="4"/>
  <c r="R26" i="4"/>
  <c r="Z28" i="4"/>
  <c r="AF28" i="4"/>
  <c r="AD28" i="4"/>
  <c r="AB28" i="4"/>
  <c r="AG28" i="4"/>
  <c r="AE28" i="4"/>
  <c r="AC28" i="4"/>
  <c r="AA28" i="4"/>
  <c r="Z32" i="4"/>
  <c r="AF32" i="4"/>
  <c r="AD32" i="4"/>
  <c r="AB32" i="4"/>
  <c r="AG32" i="4"/>
  <c r="AE32" i="4"/>
  <c r="AC32" i="4"/>
  <c r="AA32" i="4"/>
  <c r="Z25" i="4"/>
  <c r="AG25" i="4"/>
  <c r="AE25" i="4"/>
  <c r="AC25" i="4"/>
  <c r="AA25" i="4"/>
  <c r="AF25" i="4"/>
  <c r="AD25" i="4"/>
  <c r="AB25" i="4"/>
  <c r="Z27" i="4"/>
  <c r="AG27" i="4"/>
  <c r="AE27" i="4"/>
  <c r="AC27" i="4"/>
  <c r="AA27" i="4"/>
  <c r="AF27" i="4"/>
  <c r="AD27" i="4"/>
  <c r="AB27" i="4"/>
  <c r="Z30" i="4"/>
  <c r="AF30" i="4"/>
  <c r="AD30" i="4"/>
  <c r="AB30" i="4"/>
  <c r="AG30" i="4"/>
  <c r="AE30" i="4"/>
  <c r="AC30" i="4"/>
  <c r="AA30" i="4"/>
  <c r="Q32" i="4"/>
  <c r="W32" i="4"/>
  <c r="U32" i="4"/>
  <c r="S32" i="4"/>
  <c r="X32" i="4"/>
  <c r="V32" i="4"/>
  <c r="T32" i="4"/>
  <c r="R32" i="4"/>
  <c r="Z34" i="4"/>
  <c r="AF34" i="4"/>
  <c r="AD34" i="4"/>
  <c r="AB34" i="4"/>
  <c r="AG34" i="4"/>
  <c r="AE34" i="4"/>
  <c r="AC34" i="4"/>
  <c r="AA34" i="4"/>
  <c r="Q36" i="4"/>
  <c r="W36" i="4"/>
  <c r="U36" i="4"/>
  <c r="S36" i="4"/>
  <c r="X36" i="4"/>
  <c r="V36" i="4"/>
  <c r="T36" i="4"/>
  <c r="R36" i="4"/>
  <c r="Z29" i="4"/>
  <c r="AG29" i="4"/>
  <c r="AE29" i="4"/>
  <c r="AC29" i="4"/>
  <c r="AA29" i="4"/>
  <c r="AF29" i="4"/>
  <c r="AD29" i="4"/>
  <c r="AB29" i="4"/>
  <c r="Z31" i="4"/>
  <c r="AG31" i="4"/>
  <c r="AE31" i="4"/>
  <c r="AC31" i="4"/>
  <c r="AA31" i="4"/>
  <c r="AF31" i="4"/>
  <c r="AD31" i="4"/>
  <c r="AB31" i="4"/>
  <c r="Z33" i="4"/>
  <c r="AG33" i="4"/>
  <c r="AE33" i="4"/>
  <c r="AC33" i="4"/>
  <c r="AA33" i="4"/>
  <c r="AF33" i="4"/>
  <c r="AD33" i="4"/>
  <c r="AB33" i="4"/>
  <c r="Z35" i="4"/>
  <c r="AG35" i="4"/>
  <c r="AE35" i="4"/>
  <c r="AC35" i="4"/>
  <c r="AA35" i="4"/>
  <c r="AF35" i="4"/>
  <c r="AD35" i="4"/>
  <c r="AB35" i="4"/>
  <c r="Z37" i="4"/>
  <c r="AG37" i="4"/>
  <c r="AE37" i="4"/>
  <c r="AC37" i="4"/>
  <c r="AA37" i="4"/>
  <c r="AF37" i="4"/>
  <c r="AD37" i="4"/>
  <c r="AB37" i="4"/>
  <c r="Q34" i="4"/>
  <c r="W34" i="4"/>
  <c r="U34" i="4"/>
  <c r="S34" i="4"/>
  <c r="X34" i="4"/>
  <c r="V34" i="4"/>
  <c r="T34" i="4"/>
  <c r="R34" i="4"/>
  <c r="Q28" i="4"/>
  <c r="W28" i="4"/>
  <c r="U28" i="4"/>
  <c r="S28" i="4"/>
  <c r="X28" i="4"/>
  <c r="V28" i="4"/>
  <c r="T28" i="4"/>
  <c r="R28" i="4"/>
  <c r="Q23" i="4"/>
  <c r="X23" i="4"/>
  <c r="V23" i="4"/>
  <c r="T23" i="4"/>
  <c r="R23" i="4"/>
  <c r="W23" i="4"/>
  <c r="U23" i="4"/>
  <c r="S23" i="4"/>
  <c r="Z21" i="4"/>
  <c r="AG21" i="4"/>
  <c r="AE21" i="4"/>
  <c r="AC21" i="4"/>
  <c r="AA21" i="4"/>
  <c r="AF21" i="4"/>
  <c r="AD21" i="4"/>
  <c r="AB21" i="4"/>
  <c r="Q19" i="4"/>
  <c r="X19" i="4"/>
  <c r="V19" i="4"/>
  <c r="T19" i="4"/>
  <c r="R19" i="4"/>
  <c r="W19" i="4"/>
  <c r="U19" i="4"/>
  <c r="S19" i="4"/>
  <c r="Z17" i="4"/>
  <c r="AG17" i="4"/>
  <c r="AE17" i="4"/>
  <c r="AC17" i="4"/>
  <c r="AA17" i="4"/>
  <c r="AF17" i="4"/>
  <c r="AD17" i="4"/>
  <c r="AB17" i="4"/>
  <c r="Q15" i="4"/>
  <c r="W15" i="4"/>
  <c r="U15" i="4"/>
  <c r="S15" i="4"/>
  <c r="X15" i="4"/>
  <c r="T15" i="4"/>
  <c r="V15" i="4"/>
  <c r="R15" i="4"/>
  <c r="Z13" i="4"/>
  <c r="AF13" i="4"/>
  <c r="AE13" i="4"/>
  <c r="AC13" i="4"/>
  <c r="AA13" i="4"/>
  <c r="AG13" i="4"/>
  <c r="AD13" i="4"/>
  <c r="AB13" i="4"/>
  <c r="Q11" i="4"/>
  <c r="X11" i="4"/>
  <c r="V11" i="4"/>
  <c r="T11" i="4"/>
  <c r="R11" i="4"/>
  <c r="W11" i="4"/>
  <c r="U11" i="4"/>
  <c r="S11" i="4"/>
  <c r="Q10" i="4"/>
  <c r="X10" i="4"/>
  <c r="V10" i="4"/>
  <c r="T10" i="4"/>
  <c r="W10" i="4"/>
  <c r="U10" i="4"/>
  <c r="S10" i="4"/>
  <c r="Z26" i="4"/>
  <c r="AF26" i="4"/>
  <c r="AD26" i="4"/>
  <c r="AB26" i="4"/>
  <c r="AG26" i="4"/>
  <c r="AE26" i="4"/>
  <c r="AC26" i="4"/>
  <c r="AA26" i="4"/>
  <c r="Q12" i="4"/>
  <c r="W12" i="4"/>
  <c r="U12" i="4"/>
  <c r="S12" i="4"/>
  <c r="X12" i="4"/>
  <c r="V12" i="4"/>
  <c r="T12" i="4"/>
  <c r="R12" i="4"/>
  <c r="Q14" i="4"/>
  <c r="X14" i="4"/>
  <c r="V14" i="4"/>
  <c r="T14" i="4"/>
  <c r="R14" i="4"/>
  <c r="W14" i="4"/>
  <c r="S14" i="4"/>
  <c r="U14" i="4"/>
  <c r="Q16" i="4"/>
  <c r="X16" i="4"/>
  <c r="V16" i="4"/>
  <c r="T16" i="4"/>
  <c r="R16" i="4"/>
  <c r="U16" i="4"/>
  <c r="W16" i="4"/>
  <c r="S16" i="4"/>
  <c r="Q18" i="4"/>
  <c r="X18" i="4"/>
  <c r="V18" i="4"/>
  <c r="T18" i="4"/>
  <c r="R18" i="4"/>
  <c r="W18" i="4"/>
  <c r="S18" i="4"/>
  <c r="U18" i="4"/>
  <c r="Q20" i="4"/>
  <c r="W20" i="4"/>
  <c r="U20" i="4"/>
  <c r="S20" i="4"/>
  <c r="X20" i="4"/>
  <c r="V20" i="4"/>
  <c r="T20" i="4"/>
  <c r="R20" i="4"/>
  <c r="Q22" i="4"/>
  <c r="W22" i="4"/>
  <c r="U22" i="4"/>
  <c r="S22" i="4"/>
  <c r="X22" i="4"/>
  <c r="V22" i="4"/>
  <c r="T22" i="4"/>
  <c r="R22" i="4"/>
  <c r="Q24" i="4"/>
  <c r="W24" i="4"/>
  <c r="U24" i="4"/>
  <c r="S24" i="4"/>
  <c r="X24" i="4"/>
  <c r="V24" i="4"/>
  <c r="T24" i="4"/>
  <c r="R24" i="4"/>
  <c r="Q30" i="4"/>
  <c r="W30" i="4"/>
  <c r="U30" i="4"/>
  <c r="S30" i="4"/>
  <c r="X30" i="4"/>
  <c r="V30" i="4"/>
  <c r="T30" i="4"/>
  <c r="R30" i="4"/>
  <c r="Q25" i="4"/>
  <c r="X25" i="4"/>
  <c r="V25" i="4"/>
  <c r="T25" i="4"/>
  <c r="R25" i="4"/>
  <c r="W25" i="4"/>
  <c r="U25" i="4"/>
  <c r="S25" i="4"/>
  <c r="Q27" i="4"/>
  <c r="X27" i="4"/>
  <c r="V27" i="4"/>
  <c r="T27" i="4"/>
  <c r="R27" i="4"/>
  <c r="W27" i="4"/>
  <c r="U27" i="4"/>
  <c r="S27" i="4"/>
  <c r="Q29" i="4"/>
  <c r="X29" i="4"/>
  <c r="V29" i="4"/>
  <c r="T29" i="4"/>
  <c r="R29" i="4"/>
  <c r="W29" i="4"/>
  <c r="U29" i="4"/>
  <c r="S29" i="4"/>
  <c r="Q31" i="4"/>
  <c r="X31" i="4"/>
  <c r="V31" i="4"/>
  <c r="T31" i="4"/>
  <c r="R31" i="4"/>
  <c r="W31" i="4"/>
  <c r="U31" i="4"/>
  <c r="S31" i="4"/>
  <c r="Q33" i="4"/>
  <c r="X33" i="4"/>
  <c r="V33" i="4"/>
  <c r="T33" i="4"/>
  <c r="R33" i="4"/>
  <c r="W33" i="4"/>
  <c r="U33" i="4"/>
  <c r="S33" i="4"/>
  <c r="Q35" i="4"/>
  <c r="X35" i="4"/>
  <c r="V35" i="4"/>
  <c r="T35" i="4"/>
  <c r="R35" i="4"/>
  <c r="W35" i="4"/>
  <c r="U35" i="4"/>
  <c r="S35" i="4"/>
  <c r="Q37" i="4"/>
  <c r="X37" i="4"/>
  <c r="V37" i="4"/>
  <c r="T37" i="4"/>
  <c r="R37" i="4"/>
  <c r="W37" i="4"/>
  <c r="U37" i="4"/>
  <c r="S37" i="4"/>
  <c r="J26" i="4"/>
  <c r="L26" i="4"/>
  <c r="N26" i="4"/>
  <c r="I26" i="4"/>
  <c r="K26" i="4"/>
  <c r="M26" i="4"/>
  <c r="O26" i="4"/>
  <c r="I21" i="4"/>
  <c r="K21" i="4"/>
  <c r="M21" i="4"/>
  <c r="O21" i="4"/>
  <c r="J21" i="4"/>
  <c r="L21" i="4"/>
  <c r="N21" i="4"/>
  <c r="I17" i="4"/>
  <c r="K17" i="4"/>
  <c r="M17" i="4"/>
  <c r="O17" i="4"/>
  <c r="J17" i="4"/>
  <c r="L17" i="4"/>
  <c r="N17" i="4"/>
  <c r="N16" i="4"/>
  <c r="L16" i="4"/>
  <c r="O16" i="4"/>
  <c r="M16" i="4"/>
  <c r="K16" i="4"/>
  <c r="I16" i="4"/>
  <c r="J18" i="4"/>
  <c r="L18" i="4"/>
  <c r="N18" i="4"/>
  <c r="I18" i="4"/>
  <c r="K18" i="4"/>
  <c r="M18" i="4"/>
  <c r="O18" i="4"/>
  <c r="J20" i="4"/>
  <c r="L20" i="4"/>
  <c r="N20" i="4"/>
  <c r="I20" i="4"/>
  <c r="K20" i="4"/>
  <c r="M20" i="4"/>
  <c r="O20" i="4"/>
  <c r="J22" i="4"/>
  <c r="L22" i="4"/>
  <c r="N22" i="4"/>
  <c r="I22" i="4"/>
  <c r="K22" i="4"/>
  <c r="M22" i="4"/>
  <c r="O22" i="4"/>
  <c r="J24" i="4"/>
  <c r="L24" i="4"/>
  <c r="N24" i="4"/>
  <c r="I24" i="4"/>
  <c r="K24" i="4"/>
  <c r="M24" i="4"/>
  <c r="O24" i="4"/>
  <c r="J36" i="4"/>
  <c r="L36" i="4"/>
  <c r="N36" i="4"/>
  <c r="I36" i="4"/>
  <c r="K36" i="4"/>
  <c r="M36" i="4"/>
  <c r="O36" i="4"/>
  <c r="I25" i="4"/>
  <c r="K25" i="4"/>
  <c r="M25" i="4"/>
  <c r="O25" i="4"/>
  <c r="J25" i="4"/>
  <c r="L25" i="4"/>
  <c r="N25" i="4"/>
  <c r="I27" i="4"/>
  <c r="K27" i="4"/>
  <c r="M27" i="4"/>
  <c r="O27" i="4"/>
  <c r="J27" i="4"/>
  <c r="L27" i="4"/>
  <c r="N27" i="4"/>
  <c r="I29" i="4"/>
  <c r="K29" i="4"/>
  <c r="M29" i="4"/>
  <c r="O29" i="4"/>
  <c r="J29" i="4"/>
  <c r="L29" i="4"/>
  <c r="N29" i="4"/>
  <c r="I31" i="4"/>
  <c r="K31" i="4"/>
  <c r="M31" i="4"/>
  <c r="O31" i="4"/>
  <c r="J31" i="4"/>
  <c r="L31" i="4"/>
  <c r="N31" i="4"/>
  <c r="I33" i="4"/>
  <c r="K33" i="4"/>
  <c r="M33" i="4"/>
  <c r="O33" i="4"/>
  <c r="J33" i="4"/>
  <c r="L33" i="4"/>
  <c r="N33" i="4"/>
  <c r="I35" i="4"/>
  <c r="K35" i="4"/>
  <c r="M35" i="4"/>
  <c r="O35" i="4"/>
  <c r="J35" i="4"/>
  <c r="L35" i="4"/>
  <c r="N35" i="4"/>
  <c r="I37" i="4"/>
  <c r="K37" i="4"/>
  <c r="M37" i="4"/>
  <c r="O37" i="4"/>
  <c r="J37" i="4"/>
  <c r="L37" i="4"/>
  <c r="N37" i="4"/>
  <c r="J32" i="4"/>
  <c r="L32" i="4"/>
  <c r="N32" i="4"/>
  <c r="I32" i="4"/>
  <c r="K32" i="4"/>
  <c r="M32" i="4"/>
  <c r="O32" i="4"/>
  <c r="I23" i="4"/>
  <c r="K23" i="4"/>
  <c r="M23" i="4"/>
  <c r="O23" i="4"/>
  <c r="J23" i="4"/>
  <c r="L23" i="4"/>
  <c r="N23" i="4"/>
  <c r="I19" i="4"/>
  <c r="K19" i="4"/>
  <c r="M19" i="4"/>
  <c r="O19" i="4"/>
  <c r="J19" i="4"/>
  <c r="L19" i="4"/>
  <c r="N19" i="4"/>
  <c r="J28" i="4"/>
  <c r="L28" i="4"/>
  <c r="N28" i="4"/>
  <c r="I28" i="4"/>
  <c r="K28" i="4"/>
  <c r="M28" i="4"/>
  <c r="O28" i="4"/>
  <c r="J30" i="4"/>
  <c r="L30" i="4"/>
  <c r="N30" i="4"/>
  <c r="I30" i="4"/>
  <c r="K30" i="4"/>
  <c r="M30" i="4"/>
  <c r="O30" i="4"/>
  <c r="J34" i="4"/>
  <c r="L34" i="4"/>
  <c r="N34" i="4"/>
  <c r="I34" i="4"/>
  <c r="K34" i="4"/>
  <c r="M34" i="4"/>
  <c r="O34" i="4"/>
  <c r="E10" i="4"/>
  <c r="G32" i="4"/>
  <c r="G23" i="4"/>
  <c r="E21" i="4"/>
  <c r="G19" i="4"/>
  <c r="E17" i="4"/>
  <c r="G15" i="4"/>
  <c r="E13" i="4"/>
  <c r="G11" i="4"/>
  <c r="E12" i="4"/>
  <c r="E14" i="4"/>
  <c r="E16" i="4"/>
  <c r="E18" i="4"/>
  <c r="E20" i="4"/>
  <c r="E22" i="4"/>
  <c r="E24" i="4"/>
  <c r="E26" i="4"/>
  <c r="G28" i="4"/>
  <c r="E34" i="4"/>
  <c r="E25" i="4"/>
  <c r="E27" i="4"/>
  <c r="G30" i="4"/>
  <c r="E32" i="4"/>
  <c r="G34" i="4"/>
  <c r="E36" i="4"/>
  <c r="E29" i="4"/>
  <c r="E31" i="4"/>
  <c r="E33" i="4"/>
  <c r="E35" i="4"/>
  <c r="E37" i="4"/>
  <c r="E30" i="4"/>
  <c r="G26" i="4"/>
  <c r="E23" i="4"/>
  <c r="G21" i="4"/>
  <c r="E19" i="4"/>
  <c r="G17" i="4"/>
  <c r="E15" i="4"/>
  <c r="G13" i="4"/>
  <c r="G10" i="4"/>
  <c r="E28" i="4"/>
  <c r="E11" i="4"/>
  <c r="G12" i="4"/>
  <c r="G14" i="4"/>
  <c r="G16" i="4"/>
  <c r="G18" i="4"/>
  <c r="G20" i="4"/>
  <c r="G22" i="4"/>
  <c r="G24" i="4"/>
  <c r="G36" i="4"/>
  <c r="G25" i="4"/>
  <c r="G27" i="4"/>
  <c r="G29" i="4"/>
  <c r="G31" i="4"/>
  <c r="G33" i="4"/>
  <c r="G35" i="4"/>
  <c r="G37" i="4"/>
  <c r="F12" i="3"/>
  <c r="O26" i="2"/>
  <c r="M26" i="2"/>
  <c r="K26" i="2"/>
  <c r="O22" i="2"/>
  <c r="M22" i="2"/>
  <c r="K22" i="2"/>
  <c r="N19" i="2"/>
  <c r="L19" i="2"/>
  <c r="N17" i="2"/>
  <c r="L17" i="2"/>
  <c r="N15" i="2"/>
  <c r="L15" i="2"/>
  <c r="N13" i="2"/>
  <c r="L13" i="2"/>
  <c r="N11" i="2"/>
  <c r="L11" i="2"/>
  <c r="N9" i="2"/>
  <c r="L9" i="2"/>
  <c r="J26" i="2"/>
  <c r="J22" i="2"/>
  <c r="N26" i="2"/>
  <c r="L26" i="2"/>
  <c r="N22" i="2"/>
  <c r="L22" i="2"/>
  <c r="O19" i="2"/>
  <c r="M19" i="2"/>
  <c r="K19" i="2"/>
  <c r="O17" i="2"/>
  <c r="M17" i="2"/>
  <c r="K17" i="2"/>
  <c r="O15" i="2"/>
  <c r="M15" i="2"/>
  <c r="K15" i="2"/>
  <c r="O13" i="2"/>
  <c r="M13" i="2"/>
  <c r="K13" i="2"/>
  <c r="O11" i="2"/>
  <c r="M11" i="2"/>
  <c r="K11" i="2"/>
  <c r="I22" i="2"/>
  <c r="I26" i="2"/>
  <c r="J9" i="2"/>
  <c r="J13" i="2"/>
  <c r="J17" i="2"/>
  <c r="K9" i="2"/>
  <c r="O9" i="2"/>
  <c r="I9" i="2"/>
  <c r="I11" i="2"/>
  <c r="I13" i="2"/>
  <c r="I15" i="2"/>
  <c r="I17" i="2"/>
  <c r="I19" i="2"/>
  <c r="J11" i="2"/>
  <c r="J15" i="2"/>
  <c r="J19" i="2"/>
  <c r="M9" i="2"/>
  <c r="G12" i="3"/>
  <c r="M12" i="3"/>
  <c r="N12" i="3" s="1"/>
  <c r="M1" i="2"/>
  <c r="G19" i="2"/>
  <c r="E19" i="2"/>
  <c r="Y35" i="2"/>
  <c r="P35" i="2"/>
  <c r="F35" i="2"/>
  <c r="N35" i="2" s="1"/>
  <c r="D35" i="2"/>
  <c r="Y33" i="2"/>
  <c r="P33" i="2"/>
  <c r="F33" i="2"/>
  <c r="L33" i="2" s="1"/>
  <c r="D33" i="2"/>
  <c r="Y31" i="2"/>
  <c r="P31" i="2"/>
  <c r="F31" i="2"/>
  <c r="N31" i="2" s="1"/>
  <c r="D31" i="2"/>
  <c r="Y29" i="2"/>
  <c r="P29" i="2"/>
  <c r="F29" i="2"/>
  <c r="L29" i="2" s="1"/>
  <c r="D29" i="2"/>
  <c r="Y36" i="2"/>
  <c r="P36" i="2"/>
  <c r="F36" i="2"/>
  <c r="M36" i="2" s="1"/>
  <c r="D36" i="2"/>
  <c r="Y34" i="2"/>
  <c r="P34" i="2"/>
  <c r="F34" i="2"/>
  <c r="O34" i="2" s="1"/>
  <c r="D34" i="2"/>
  <c r="Y32" i="2"/>
  <c r="P32" i="2"/>
  <c r="F32" i="2"/>
  <c r="M32" i="2" s="1"/>
  <c r="D32" i="2"/>
  <c r="Y30" i="2"/>
  <c r="P30" i="2"/>
  <c r="F30" i="2"/>
  <c r="O30" i="2" s="1"/>
  <c r="D30" i="2"/>
  <c r="Y28" i="2"/>
  <c r="F28" i="2"/>
  <c r="M28" i="2" s="1"/>
  <c r="Y27" i="2"/>
  <c r="P27" i="2"/>
  <c r="F27" i="2"/>
  <c r="N27" i="2" s="1"/>
  <c r="D27" i="2"/>
  <c r="Y25" i="2"/>
  <c r="P25" i="2"/>
  <c r="F25" i="2"/>
  <c r="L25" i="2" s="1"/>
  <c r="D25" i="2"/>
  <c r="Y23" i="2"/>
  <c r="P23" i="2"/>
  <c r="F23" i="2"/>
  <c r="N23" i="2" s="1"/>
  <c r="D23" i="2"/>
  <c r="Y21" i="2"/>
  <c r="P21" i="2"/>
  <c r="F21" i="2"/>
  <c r="L21" i="2" s="1"/>
  <c r="D21" i="2"/>
  <c r="D10" i="2"/>
  <c r="F10" i="2"/>
  <c r="O10" i="2" s="1"/>
  <c r="P10" i="2"/>
  <c r="Y10" i="2"/>
  <c r="D12" i="2"/>
  <c r="F12" i="2"/>
  <c r="M12" i="2" s="1"/>
  <c r="P12" i="2"/>
  <c r="Y12" i="2"/>
  <c r="D14" i="2"/>
  <c r="F14" i="2"/>
  <c r="O14" i="2" s="1"/>
  <c r="P14" i="2"/>
  <c r="Y14" i="2"/>
  <c r="D16" i="2"/>
  <c r="F16" i="2"/>
  <c r="M16" i="2" s="1"/>
  <c r="P16" i="2"/>
  <c r="Y16" i="2"/>
  <c r="D18" i="2"/>
  <c r="F18" i="2"/>
  <c r="O18" i="2" s="1"/>
  <c r="P18" i="2"/>
  <c r="Y18" i="2"/>
  <c r="F20" i="2"/>
  <c r="M20" i="2" s="1"/>
  <c r="Y20" i="2"/>
  <c r="D22" i="2"/>
  <c r="P22" i="2"/>
  <c r="F24" i="2"/>
  <c r="M24" i="2" s="1"/>
  <c r="Y24" i="2"/>
  <c r="D26" i="2"/>
  <c r="P26" i="2"/>
  <c r="P28" i="2"/>
  <c r="AH11" i="4" l="1"/>
  <c r="AJ10" i="4"/>
  <c r="AL9" i="2"/>
  <c r="AS9" i="2"/>
  <c r="AO11" i="2"/>
  <c r="AH11" i="2"/>
  <c r="AQ13" i="2"/>
  <c r="AJ13" i="2"/>
  <c r="AR22" i="2"/>
  <c r="AU22" i="2"/>
  <c r="AM32" i="5"/>
  <c r="AT32" i="5"/>
  <c r="AU37" i="5"/>
  <c r="AN37" i="5"/>
  <c r="AK27" i="5"/>
  <c r="AR27" i="5"/>
  <c r="AK37" i="5"/>
  <c r="AR37" i="5"/>
  <c r="AO26" i="5"/>
  <c r="AH26" i="5"/>
  <c r="AU20" i="5"/>
  <c r="AN20" i="5"/>
  <c r="AM30" i="5"/>
  <c r="AT30" i="5"/>
  <c r="AK17" i="5"/>
  <c r="AR17" i="5"/>
  <c r="AH36" i="5"/>
  <c r="AO36" i="5"/>
  <c r="AU23" i="5"/>
  <c r="AN23" i="5"/>
  <c r="AR12" i="5"/>
  <c r="AK12" i="5"/>
  <c r="AM26" i="5"/>
  <c r="AT26" i="5"/>
  <c r="AS20" i="5"/>
  <c r="AL20" i="5"/>
  <c r="AS21" i="5"/>
  <c r="AL21" i="5"/>
  <c r="AO22" i="15"/>
  <c r="AH22" i="15"/>
  <c r="AO16" i="16"/>
  <c r="AH16" i="16"/>
  <c r="AM16" i="17"/>
  <c r="AT16" i="17"/>
  <c r="AS26" i="18"/>
  <c r="AL26" i="18"/>
  <c r="AQ29" i="15"/>
  <c r="AJ29" i="15"/>
  <c r="AQ13" i="16"/>
  <c r="AJ13" i="16"/>
  <c r="AK36" i="17"/>
  <c r="AR36" i="17"/>
  <c r="AH25" i="15"/>
  <c r="AO25" i="15"/>
  <c r="AU16" i="15"/>
  <c r="AN16" i="15"/>
  <c r="AS23" i="17"/>
  <c r="AL23" i="17"/>
  <c r="AL35" i="17"/>
  <c r="AS35" i="17"/>
  <c r="AU25" i="15"/>
  <c r="AN25" i="15"/>
  <c r="AK14" i="15"/>
  <c r="AR14" i="15"/>
  <c r="AO24" i="17"/>
  <c r="AH24" i="17"/>
  <c r="AM37" i="17"/>
  <c r="AT37" i="17"/>
  <c r="AS27" i="18"/>
  <c r="AL27" i="18"/>
  <c r="AK30" i="18"/>
  <c r="AR30" i="18"/>
  <c r="AM21" i="19"/>
  <c r="AT21" i="19"/>
  <c r="AN34" i="19"/>
  <c r="AU34" i="19"/>
  <c r="AI32" i="19"/>
  <c r="AP32" i="19"/>
  <c r="AJ18" i="20"/>
  <c r="AQ18" i="20"/>
  <c r="AT35" i="20"/>
  <c r="AM35" i="20"/>
  <c r="AO20" i="20"/>
  <c r="AH20" i="20"/>
  <c r="AU11" i="15"/>
  <c r="AN11" i="15"/>
  <c r="AM29" i="15"/>
  <c r="AT29" i="15"/>
  <c r="AK28" i="15"/>
  <c r="AR28" i="15"/>
  <c r="AM19" i="15"/>
  <c r="AT19" i="15"/>
  <c r="AI16" i="16"/>
  <c r="AP16" i="16"/>
  <c r="AR32" i="16"/>
  <c r="AK32" i="16"/>
  <c r="AP35" i="16"/>
  <c r="AI35" i="16"/>
  <c r="AQ22" i="16"/>
  <c r="AJ22" i="16"/>
  <c r="AL10" i="16"/>
  <c r="AS10" i="16"/>
  <c r="AO16" i="17"/>
  <c r="AH16" i="17"/>
  <c r="AN36" i="17"/>
  <c r="AU36" i="17"/>
  <c r="AQ27" i="17"/>
  <c r="AJ27" i="17"/>
  <c r="AR25" i="17"/>
  <c r="AK25" i="17"/>
  <c r="AP25" i="18"/>
  <c r="AI25" i="18"/>
  <c r="AM26" i="18"/>
  <c r="AT26" i="18"/>
  <c r="AK8" i="18"/>
  <c r="AR8" i="18"/>
  <c r="AU13" i="18"/>
  <c r="AN13" i="18"/>
  <c r="AR21" i="19"/>
  <c r="AK21" i="19"/>
  <c r="AM12" i="19"/>
  <c r="AT12" i="19"/>
  <c r="AH33" i="19"/>
  <c r="AO33" i="19"/>
  <c r="AL15" i="19"/>
  <c r="AS15" i="19"/>
  <c r="AL32" i="20"/>
  <c r="AS32" i="20"/>
  <c r="AP21" i="20"/>
  <c r="AI21" i="20"/>
  <c r="AM25" i="15"/>
  <c r="AT25" i="15"/>
  <c r="AT26" i="15"/>
  <c r="AM26" i="15"/>
  <c r="AP24" i="15"/>
  <c r="AI24" i="15"/>
  <c r="AS12" i="15"/>
  <c r="AL12" i="15"/>
  <c r="AU17" i="15"/>
  <c r="AN17" i="15"/>
  <c r="AJ15" i="16"/>
  <c r="AQ15" i="16"/>
  <c r="AQ20" i="16"/>
  <c r="AJ20" i="16"/>
  <c r="AQ37" i="16"/>
  <c r="AJ37" i="16"/>
  <c r="AU19" i="17"/>
  <c r="AN19" i="17"/>
  <c r="AI36" i="17"/>
  <c r="AP36" i="17"/>
  <c r="AQ31" i="17"/>
  <c r="AJ31" i="17"/>
  <c r="AK30" i="17"/>
  <c r="AR30" i="17"/>
  <c r="AM28" i="18"/>
  <c r="AT28" i="18"/>
  <c r="AK10" i="18"/>
  <c r="AR10" i="18"/>
  <c r="AR33" i="18"/>
  <c r="AK33" i="18"/>
  <c r="AM23" i="18"/>
  <c r="AT23" i="18"/>
  <c r="AO23" i="19"/>
  <c r="AH23" i="19"/>
  <c r="AK12" i="19"/>
  <c r="AR12" i="19"/>
  <c r="AH29" i="19"/>
  <c r="AO29" i="19"/>
  <c r="AI19" i="19"/>
  <c r="AP19" i="19"/>
  <c r="AI32" i="20"/>
  <c r="AP32" i="20"/>
  <c r="AM22" i="20"/>
  <c r="AT22" i="20"/>
  <c r="AS8" i="20"/>
  <c r="AL8" i="20"/>
  <c r="AK26" i="15"/>
  <c r="AR26" i="15"/>
  <c r="AS13" i="15"/>
  <c r="AL13" i="15"/>
  <c r="AQ31" i="15"/>
  <c r="AJ31" i="15"/>
  <c r="AU14" i="15"/>
  <c r="AN14" i="15"/>
  <c r="AU32" i="16"/>
  <c r="AN32" i="16"/>
  <c r="AO18" i="16"/>
  <c r="AH18" i="16"/>
  <c r="AR30" i="16"/>
  <c r="AK30" i="16"/>
  <c r="AT33" i="16"/>
  <c r="AM33" i="16"/>
  <c r="AR23" i="17"/>
  <c r="AK23" i="17"/>
  <c r="AI16" i="17"/>
  <c r="AP16" i="17"/>
  <c r="AK22" i="17"/>
  <c r="AR22" i="17"/>
  <c r="AO13" i="17"/>
  <c r="AH13" i="17"/>
  <c r="AU37" i="17"/>
  <c r="AN37" i="17"/>
  <c r="AR17" i="18"/>
  <c r="AK17" i="18"/>
  <c r="AO14" i="18"/>
  <c r="AH14" i="18"/>
  <c r="AJ33" i="18"/>
  <c r="AQ33" i="18"/>
  <c r="AQ13" i="18"/>
  <c r="AJ13" i="18"/>
  <c r="AU10" i="19"/>
  <c r="AN10" i="19"/>
  <c r="AQ35" i="19"/>
  <c r="AJ35" i="19"/>
  <c r="AK26" i="19"/>
  <c r="AR26" i="19"/>
  <c r="AN30" i="20"/>
  <c r="AU30" i="20"/>
  <c r="AO11" i="20"/>
  <c r="AH11" i="20"/>
  <c r="AH33" i="20"/>
  <c r="AO33" i="20"/>
  <c r="AU26" i="19"/>
  <c r="AN26" i="19"/>
  <c r="AS27" i="19"/>
  <c r="AL27" i="19"/>
  <c r="AN24" i="19"/>
  <c r="AU24" i="19"/>
  <c r="AP14" i="20"/>
  <c r="AI14" i="20"/>
  <c r="AL29" i="20"/>
  <c r="AS29" i="20"/>
  <c r="AN9" i="20"/>
  <c r="AU9" i="20"/>
  <c r="AR34" i="20"/>
  <c r="AK34" i="20"/>
  <c r="AK17" i="20"/>
  <c r="AR17" i="20"/>
  <c r="AO30" i="15"/>
  <c r="AH30" i="15"/>
  <c r="AJ9" i="15"/>
  <c r="AQ9" i="15"/>
  <c r="AO20" i="15"/>
  <c r="AH20" i="15"/>
  <c r="AI19" i="15"/>
  <c r="AP19" i="15"/>
  <c r="AQ12" i="16"/>
  <c r="AJ12" i="16"/>
  <c r="AM28" i="16"/>
  <c r="AT28" i="16"/>
  <c r="AQ25" i="16"/>
  <c r="AJ25" i="16"/>
  <c r="AI17" i="16"/>
  <c r="AP17" i="16"/>
  <c r="AO19" i="16"/>
  <c r="AH19" i="16"/>
  <c r="AO15" i="17"/>
  <c r="AH15" i="17"/>
  <c r="AH33" i="17"/>
  <c r="AO33" i="17"/>
  <c r="AO22" i="17"/>
  <c r="AH22" i="17"/>
  <c r="AM17" i="17"/>
  <c r="AT17" i="17"/>
  <c r="AS37" i="17"/>
  <c r="AL37" i="17"/>
  <c r="AJ21" i="18"/>
  <c r="AQ21" i="18"/>
  <c r="AI26" i="18"/>
  <c r="AP26" i="18"/>
  <c r="AO15" i="18"/>
  <c r="AH15" i="18"/>
  <c r="AO16" i="18"/>
  <c r="AH16" i="18"/>
  <c r="AI23" i="19"/>
  <c r="AP23" i="19"/>
  <c r="AI10" i="19"/>
  <c r="AP10" i="19"/>
  <c r="AI29" i="19"/>
  <c r="AP29" i="19"/>
  <c r="AO19" i="19"/>
  <c r="AH19" i="19"/>
  <c r="AJ23" i="20"/>
  <c r="AQ23" i="20"/>
  <c r="AR32" i="20"/>
  <c r="AK32" i="20"/>
  <c r="AJ24" i="20"/>
  <c r="AQ24" i="20"/>
  <c r="AH26" i="20"/>
  <c r="AO26" i="20"/>
  <c r="AI20" i="20"/>
  <c r="AP20" i="20"/>
  <c r="AJ8" i="20"/>
  <c r="AQ8" i="20"/>
  <c r="AO8" i="19"/>
  <c r="AH8" i="19"/>
  <c r="AK13" i="20"/>
  <c r="AR13" i="20"/>
  <c r="AM19" i="22"/>
  <c r="AT19" i="22"/>
  <c r="AR29" i="22"/>
  <c r="AK29" i="22"/>
  <c r="AU15" i="22"/>
  <c r="AN15" i="22"/>
  <c r="AU27" i="22"/>
  <c r="AN27" i="22"/>
  <c r="AK30" i="22"/>
  <c r="AR30" i="22"/>
  <c r="AR21" i="22"/>
  <c r="AK21" i="22"/>
  <c r="AO29" i="22"/>
  <c r="AH29" i="22"/>
  <c r="AS13" i="22"/>
  <c r="AL13" i="22"/>
  <c r="AO16" i="22"/>
  <c r="AH16" i="22"/>
  <c r="AI25" i="22"/>
  <c r="AP25" i="22"/>
  <c r="AH21" i="22"/>
  <c r="AO21" i="22"/>
  <c r="AL29" i="22"/>
  <c r="AS29" i="22"/>
  <c r="AI17" i="22"/>
  <c r="AP17" i="22"/>
  <c r="AS27" i="22"/>
  <c r="AL27" i="22"/>
  <c r="AS30" i="22"/>
  <c r="AL30" i="22"/>
  <c r="AR8" i="22"/>
  <c r="AK8" i="22"/>
  <c r="AI33" i="22"/>
  <c r="AP33" i="22"/>
  <c r="AT13" i="22"/>
  <c r="AM13" i="22"/>
  <c r="AI30" i="22"/>
  <c r="AP30" i="22"/>
  <c r="AS8" i="22"/>
  <c r="AL8" i="22"/>
  <c r="AI19" i="2"/>
  <c r="AP19" i="2"/>
  <c r="AO17" i="2"/>
  <c r="AH17" i="2"/>
  <c r="AH9" i="2"/>
  <c r="AO9" i="2"/>
  <c r="AI13" i="2"/>
  <c r="AP13" i="2"/>
  <c r="AQ11" i="2"/>
  <c r="AJ11" i="2"/>
  <c r="AS13" i="2"/>
  <c r="AL13" i="2"/>
  <c r="AU15" i="2"/>
  <c r="AN15" i="2"/>
  <c r="AQ19" i="2"/>
  <c r="AJ19" i="2"/>
  <c r="AT22" i="2"/>
  <c r="AP26" i="2"/>
  <c r="AM11" i="2"/>
  <c r="AT11" i="2"/>
  <c r="AM15" i="2"/>
  <c r="AT15" i="2"/>
  <c r="AM19" i="2"/>
  <c r="AT19" i="2"/>
  <c r="AQ26" i="2"/>
  <c r="AR10" i="5"/>
  <c r="AK10" i="5"/>
  <c r="AP23" i="5"/>
  <c r="AI23" i="5"/>
  <c r="AH32" i="5"/>
  <c r="AO32" i="5"/>
  <c r="AQ29" i="5"/>
  <c r="AJ29" i="5"/>
  <c r="AS35" i="5"/>
  <c r="AL35" i="5"/>
  <c r="AQ37" i="5"/>
  <c r="AJ37" i="5"/>
  <c r="AO13" i="5"/>
  <c r="AH13" i="5"/>
  <c r="AP11" i="5"/>
  <c r="AI11" i="5"/>
  <c r="AU12" i="5"/>
  <c r="AN12" i="5"/>
  <c r="AU19" i="5"/>
  <c r="AN19" i="5"/>
  <c r="AS27" i="5"/>
  <c r="AL27" i="5"/>
  <c r="AM29" i="5"/>
  <c r="AT29" i="5"/>
  <c r="AJ33" i="5"/>
  <c r="AQ33" i="5"/>
  <c r="AI35" i="5"/>
  <c r="AP35" i="5"/>
  <c r="AT13" i="5"/>
  <c r="AM13" i="5"/>
  <c r="AO11" i="5"/>
  <c r="AH11" i="5"/>
  <c r="AU34" i="5"/>
  <c r="AN34" i="5"/>
  <c r="AQ28" i="5"/>
  <c r="AJ28" i="5"/>
  <c r="AL26" i="5"/>
  <c r="AS26" i="5"/>
  <c r="AU24" i="5"/>
  <c r="AN24" i="5"/>
  <c r="AI20" i="5"/>
  <c r="AP20" i="5"/>
  <c r="AI18" i="5"/>
  <c r="AP18" i="5"/>
  <c r="AR16" i="5"/>
  <c r="AK16" i="5"/>
  <c r="AU15" i="5"/>
  <c r="AN15" i="5"/>
  <c r="AQ30" i="5"/>
  <c r="AJ30" i="5"/>
  <c r="AK25" i="5"/>
  <c r="AR25" i="5"/>
  <c r="AM21" i="5"/>
  <c r="AT21" i="5"/>
  <c r="AN35" i="5"/>
  <c r="AU35" i="5"/>
  <c r="AO31" i="5"/>
  <c r="AH31" i="5"/>
  <c r="AU29" i="5"/>
  <c r="AN29" i="5"/>
  <c r="AS36" i="5"/>
  <c r="AL36" i="5"/>
  <c r="AQ32" i="5"/>
  <c r="AJ32" i="5"/>
  <c r="AI27" i="5"/>
  <c r="AP27" i="5"/>
  <c r="AK23" i="5"/>
  <c r="AR23" i="5"/>
  <c r="AT19" i="5"/>
  <c r="AM19" i="5"/>
  <c r="AI12" i="5"/>
  <c r="AP12" i="5"/>
  <c r="AI14" i="5"/>
  <c r="AP14" i="5"/>
  <c r="AL34" i="5"/>
  <c r="AS34" i="5"/>
  <c r="AO28" i="5"/>
  <c r="AH28" i="5"/>
  <c r="AQ26" i="5"/>
  <c r="AJ26" i="5"/>
  <c r="AS24" i="5"/>
  <c r="AL24" i="5"/>
  <c r="AU22" i="5"/>
  <c r="AN22" i="5"/>
  <c r="AR18" i="5"/>
  <c r="AK18" i="5"/>
  <c r="AM16" i="5"/>
  <c r="AT16" i="5"/>
  <c r="AQ15" i="5"/>
  <c r="AJ15" i="5"/>
  <c r="AO30" i="5"/>
  <c r="AH30" i="5"/>
  <c r="AP25" i="5"/>
  <c r="AI25" i="5"/>
  <c r="AK21" i="5"/>
  <c r="AR21" i="5"/>
  <c r="AM17" i="5"/>
  <c r="AT17" i="5"/>
  <c r="AS21" i="15"/>
  <c r="AL21" i="15"/>
  <c r="AO28" i="15"/>
  <c r="AH28" i="15"/>
  <c r="AM24" i="16"/>
  <c r="AT24" i="16"/>
  <c r="AK27" i="16"/>
  <c r="AR27" i="16"/>
  <c r="AU23" i="17"/>
  <c r="AN23" i="17"/>
  <c r="AO32" i="17"/>
  <c r="AH32" i="17"/>
  <c r="AL34" i="18"/>
  <c r="AS34" i="18"/>
  <c r="AM18" i="18"/>
  <c r="AT18" i="18"/>
  <c r="AU27" i="15"/>
  <c r="AN27" i="15"/>
  <c r="AJ10" i="15"/>
  <c r="AQ10" i="15"/>
  <c r="AR15" i="15"/>
  <c r="AK15" i="15"/>
  <c r="AO35" i="16"/>
  <c r="AH35" i="16"/>
  <c r="AK19" i="16"/>
  <c r="AR19" i="16"/>
  <c r="AJ22" i="17"/>
  <c r="AQ22" i="17"/>
  <c r="AP34" i="17"/>
  <c r="AI34" i="17"/>
  <c r="AR11" i="15"/>
  <c r="AK11" i="15"/>
  <c r="AT28" i="15"/>
  <c r="AM28" i="15"/>
  <c r="AM12" i="16"/>
  <c r="AT12" i="16"/>
  <c r="AQ18" i="16"/>
  <c r="AJ18" i="16"/>
  <c r="AI22" i="16"/>
  <c r="AP22" i="16"/>
  <c r="AL15" i="17"/>
  <c r="AS15" i="17"/>
  <c r="AK13" i="17"/>
  <c r="AR13" i="17"/>
  <c r="AP34" i="18"/>
  <c r="AI34" i="18"/>
  <c r="AL22" i="18"/>
  <c r="AS22" i="18"/>
  <c r="AL27" i="15"/>
  <c r="AS27" i="15"/>
  <c r="AS32" i="15"/>
  <c r="AL32" i="15"/>
  <c r="AR17" i="15"/>
  <c r="AK17" i="15"/>
  <c r="AU20" i="16"/>
  <c r="AN20" i="16"/>
  <c r="AU33" i="17"/>
  <c r="AN33" i="17"/>
  <c r="AJ26" i="17"/>
  <c r="AQ26" i="17"/>
  <c r="AS21" i="18"/>
  <c r="AL21" i="18"/>
  <c r="AM35" i="18"/>
  <c r="AT35" i="18"/>
  <c r="AU27" i="18"/>
  <c r="AN27" i="18"/>
  <c r="AU16" i="18"/>
  <c r="AN16" i="18"/>
  <c r="AI13" i="18"/>
  <c r="AP13" i="18"/>
  <c r="AS12" i="18"/>
  <c r="AL12" i="18"/>
  <c r="AU21" i="19"/>
  <c r="AN21" i="19"/>
  <c r="AO20" i="19"/>
  <c r="AH20" i="19"/>
  <c r="AO35" i="19"/>
  <c r="AH35" i="19"/>
  <c r="AO18" i="19"/>
  <c r="AH18" i="19"/>
  <c r="AM26" i="19"/>
  <c r="AT26" i="19"/>
  <c r="AO28" i="19"/>
  <c r="AH28" i="19"/>
  <c r="AK14" i="19"/>
  <c r="AR14" i="19"/>
  <c r="AS14" i="20"/>
  <c r="AL14" i="20"/>
  <c r="AK29" i="20"/>
  <c r="AR29" i="20"/>
  <c r="AQ25" i="20"/>
  <c r="AJ25" i="20"/>
  <c r="AL31" i="20"/>
  <c r="AS31" i="20"/>
  <c r="AT33" i="20"/>
  <c r="AM33" i="20"/>
  <c r="AR16" i="20"/>
  <c r="AK16" i="20"/>
  <c r="AI33" i="15"/>
  <c r="AP33" i="15"/>
  <c r="AJ34" i="15"/>
  <c r="AQ34" i="15"/>
  <c r="AP26" i="15"/>
  <c r="AI26" i="15"/>
  <c r="AO21" i="15"/>
  <c r="AH21" i="15"/>
  <c r="AN9" i="15"/>
  <c r="AU9" i="15"/>
  <c r="AT36" i="15"/>
  <c r="AM36" i="15"/>
  <c r="AN28" i="15"/>
  <c r="AU28" i="15"/>
  <c r="AS31" i="15"/>
  <c r="AL31" i="15"/>
  <c r="AR19" i="15"/>
  <c r="AK19" i="15"/>
  <c r="AQ17" i="15"/>
  <c r="AJ17" i="15"/>
  <c r="AR16" i="16"/>
  <c r="AK16" i="16"/>
  <c r="AT15" i="16"/>
  <c r="AM15" i="16"/>
  <c r="AL26" i="16"/>
  <c r="AS26" i="16"/>
  <c r="AU13" i="16"/>
  <c r="AN13" i="16"/>
  <c r="AS35" i="16"/>
  <c r="AL35" i="16"/>
  <c r="AI30" i="16"/>
  <c r="AP30" i="16"/>
  <c r="AM22" i="16"/>
  <c r="AT22" i="16"/>
  <c r="AO33" i="16"/>
  <c r="AH33" i="16"/>
  <c r="AU23" i="16"/>
  <c r="AN23" i="16"/>
  <c r="AN28" i="17"/>
  <c r="AU28" i="17"/>
  <c r="AM15" i="17"/>
  <c r="AT15" i="17"/>
  <c r="AO12" i="17"/>
  <c r="AH12" i="17"/>
  <c r="AI21" i="17"/>
  <c r="AP21" i="17"/>
  <c r="AP32" i="17"/>
  <c r="AI32" i="17"/>
  <c r="AK10" i="17"/>
  <c r="AR10" i="17"/>
  <c r="AI29" i="17"/>
  <c r="AP29" i="17"/>
  <c r="AH17" i="17"/>
  <c r="AO17" i="17"/>
  <c r="AS25" i="17"/>
  <c r="AL25" i="17"/>
  <c r="AI35" i="17"/>
  <c r="AP35" i="17"/>
  <c r="AN21" i="18"/>
  <c r="AU21" i="18"/>
  <c r="AU32" i="18"/>
  <c r="AN32" i="18"/>
  <c r="AJ22" i="18"/>
  <c r="AQ22" i="18"/>
  <c r="AQ15" i="18"/>
  <c r="AJ15" i="18"/>
  <c r="AJ35" i="18"/>
  <c r="AQ35" i="18"/>
  <c r="AT33" i="18"/>
  <c r="AM33" i="18"/>
  <c r="AQ30" i="18"/>
  <c r="AJ30" i="18"/>
  <c r="AU9" i="18"/>
  <c r="AN9" i="18"/>
  <c r="AR23" i="19"/>
  <c r="AK23" i="19"/>
  <c r="AI17" i="19"/>
  <c r="AP17" i="19"/>
  <c r="AI11" i="19"/>
  <c r="AP11" i="19"/>
  <c r="AL35" i="19"/>
  <c r="AS35" i="19"/>
  <c r="AM18" i="19"/>
  <c r="AT18" i="19"/>
  <c r="AQ26" i="19"/>
  <c r="AJ26" i="19"/>
  <c r="AM28" i="19"/>
  <c r="AT28" i="19"/>
  <c r="AM14" i="19"/>
  <c r="AT14" i="19"/>
  <c r="AT23" i="20"/>
  <c r="AM23" i="20"/>
  <c r="AP27" i="20"/>
  <c r="AI27" i="20"/>
  <c r="AK15" i="20"/>
  <c r="AR15" i="20"/>
  <c r="AP31" i="20"/>
  <c r="AI31" i="20"/>
  <c r="AP17" i="20"/>
  <c r="AI17" i="20"/>
  <c r="AK8" i="20"/>
  <c r="AR8" i="20"/>
  <c r="AR25" i="15"/>
  <c r="AK25" i="15"/>
  <c r="AU34" i="15"/>
  <c r="AN34" i="15"/>
  <c r="AU22" i="15"/>
  <c r="AN22" i="15"/>
  <c r="AR23" i="15"/>
  <c r="AK23" i="15"/>
  <c r="AT10" i="15"/>
  <c r="AM10" i="15"/>
  <c r="AU24" i="15"/>
  <c r="AN24" i="15"/>
  <c r="AM31" i="15"/>
  <c r="AT31" i="15"/>
  <c r="AN12" i="15"/>
  <c r="AU12" i="15"/>
  <c r="AT18" i="15"/>
  <c r="AM18" i="15"/>
  <c r="AS17" i="15"/>
  <c r="AL17" i="15"/>
  <c r="AL24" i="16"/>
  <c r="AS24" i="16"/>
  <c r="AO15" i="16"/>
  <c r="AH15" i="16"/>
  <c r="AO28" i="16"/>
  <c r="AH28" i="16"/>
  <c r="AM18" i="16"/>
  <c r="AT18" i="16"/>
  <c r="AU30" i="16"/>
  <c r="AN30" i="16"/>
  <c r="AJ17" i="16"/>
  <c r="AQ17" i="16"/>
  <c r="AK33" i="16"/>
  <c r="AR33" i="16"/>
  <c r="AN19" i="16"/>
  <c r="AU19" i="16"/>
  <c r="AP24" i="17"/>
  <c r="AI24" i="17"/>
  <c r="AI12" i="17"/>
  <c r="AP12" i="17"/>
  <c r="AM14" i="17"/>
  <c r="AT14" i="17"/>
  <c r="AO36" i="17"/>
  <c r="AH36" i="17"/>
  <c r="AL27" i="17"/>
  <c r="AS27" i="17"/>
  <c r="AI31" i="17"/>
  <c r="AP31" i="17"/>
  <c r="AH25" i="17"/>
  <c r="AO25" i="17"/>
  <c r="AS30" i="17"/>
  <c r="AL30" i="17"/>
  <c r="AO25" i="18"/>
  <c r="AH25" i="18"/>
  <c r="AO19" i="18"/>
  <c r="AH19" i="18"/>
  <c r="AU26" i="18"/>
  <c r="AN26" i="18"/>
  <c r="AS14" i="18"/>
  <c r="AL14" i="18"/>
  <c r="AT10" i="18"/>
  <c r="AM10" i="18"/>
  <c r="AT31" i="18"/>
  <c r="AM31" i="18"/>
  <c r="AT20" i="18"/>
  <c r="AM20" i="18"/>
  <c r="AS29" i="18"/>
  <c r="AL29" i="18"/>
  <c r="AM13" i="18"/>
  <c r="AT13" i="18"/>
  <c r="AU12" i="18"/>
  <c r="AN12" i="18"/>
  <c r="AM25" i="19"/>
  <c r="AT25" i="19"/>
  <c r="AQ10" i="19"/>
  <c r="AJ10" i="19"/>
  <c r="AI9" i="19"/>
  <c r="AP9" i="19"/>
  <c r="AQ31" i="19"/>
  <c r="AJ31" i="19"/>
  <c r="AJ18" i="19"/>
  <c r="AQ18" i="19"/>
  <c r="AK28" i="19"/>
  <c r="AR28" i="19"/>
  <c r="AI15" i="19"/>
  <c r="AP15" i="19"/>
  <c r="AR18" i="20"/>
  <c r="AK18" i="20"/>
  <c r="AS28" i="20"/>
  <c r="AL28" i="20"/>
  <c r="AU19" i="20"/>
  <c r="AN19" i="20"/>
  <c r="AH25" i="20"/>
  <c r="AO25" i="20"/>
  <c r="AJ31" i="20"/>
  <c r="AQ31" i="20"/>
  <c r="AN17" i="20"/>
  <c r="AU17" i="20"/>
  <c r="AR33" i="15"/>
  <c r="AK33" i="15"/>
  <c r="AO27" i="15"/>
  <c r="AH27" i="15"/>
  <c r="AU26" i="15"/>
  <c r="AN26" i="15"/>
  <c r="AU21" i="15"/>
  <c r="AN21" i="15"/>
  <c r="AM13" i="15"/>
  <c r="AT13" i="15"/>
  <c r="AK32" i="15"/>
  <c r="AR32" i="15"/>
  <c r="AS24" i="15"/>
  <c r="AL24" i="15"/>
  <c r="AT16" i="15"/>
  <c r="AM16" i="15"/>
  <c r="AS15" i="15"/>
  <c r="AL15" i="15"/>
  <c r="AM17" i="15"/>
  <c r="AT17" i="15"/>
  <c r="AO29" i="16"/>
  <c r="AH29" i="16"/>
  <c r="AO31" i="16"/>
  <c r="AH31" i="16"/>
  <c r="AK26" i="16"/>
  <c r="AR26" i="16"/>
  <c r="AM13" i="16"/>
  <c r="AT13" i="16"/>
  <c r="AM35" i="16"/>
  <c r="AT35" i="16"/>
  <c r="AT21" i="16"/>
  <c r="AM21" i="16"/>
  <c r="AM27" i="16"/>
  <c r="AT27" i="16"/>
  <c r="AU11" i="16"/>
  <c r="AN11" i="16"/>
  <c r="AI36" i="16"/>
  <c r="AP36" i="16"/>
  <c r="AS14" i="16"/>
  <c r="AL14" i="16"/>
  <c r="AI19" i="17"/>
  <c r="AP19" i="17"/>
  <c r="AT24" i="17"/>
  <c r="AM24" i="17"/>
  <c r="AK12" i="17"/>
  <c r="AR12" i="17"/>
  <c r="AS21" i="17"/>
  <c r="AL21" i="17"/>
  <c r="AS36" i="17"/>
  <c r="AL36" i="17"/>
  <c r="AJ10" i="17"/>
  <c r="AQ10" i="17"/>
  <c r="AO31" i="17"/>
  <c r="AH31" i="17"/>
  <c r="AR11" i="17"/>
  <c r="AK11" i="17"/>
  <c r="AS34" i="17"/>
  <c r="AL34" i="17"/>
  <c r="AT34" i="18"/>
  <c r="AM34" i="18"/>
  <c r="AN19" i="18"/>
  <c r="AU19" i="18"/>
  <c r="AP32" i="18"/>
  <c r="AI32" i="18"/>
  <c r="AH22" i="18"/>
  <c r="AO22" i="18"/>
  <c r="AN14" i="18"/>
  <c r="AU14" i="18"/>
  <c r="AU10" i="18"/>
  <c r="AN10" i="18"/>
  <c r="AL31" i="18"/>
  <c r="AS31" i="18"/>
  <c r="AO33" i="18"/>
  <c r="AH33" i="18"/>
  <c r="AT29" i="18"/>
  <c r="AM29" i="18"/>
  <c r="AS9" i="18"/>
  <c r="AL9" i="18"/>
  <c r="AM23" i="19"/>
  <c r="AT23" i="19"/>
  <c r="AS21" i="19"/>
  <c r="AL21" i="19"/>
  <c r="AR11" i="19"/>
  <c r="AK11" i="19"/>
  <c r="AO12" i="19"/>
  <c r="AH12" i="19"/>
  <c r="AM31" i="19"/>
  <c r="AT31" i="19"/>
  <c r="AM29" i="19"/>
  <c r="AT29" i="19"/>
  <c r="AK32" i="19"/>
  <c r="AR32" i="19"/>
  <c r="AU19" i="19"/>
  <c r="AN19" i="19"/>
  <c r="AU23" i="20"/>
  <c r="AN23" i="20"/>
  <c r="AN10" i="20"/>
  <c r="AU10" i="20"/>
  <c r="AH27" i="20"/>
  <c r="AO27" i="20"/>
  <c r="AJ9" i="20"/>
  <c r="AQ9" i="20"/>
  <c r="AH35" i="20"/>
  <c r="AO35" i="20"/>
  <c r="AR20" i="20"/>
  <c r="AK20" i="20"/>
  <c r="AS18" i="19"/>
  <c r="AL18" i="19"/>
  <c r="AU33" i="19"/>
  <c r="AN33" i="19"/>
  <c r="AS22" i="19"/>
  <c r="AL22" i="19"/>
  <c r="AP28" i="19"/>
  <c r="AI28" i="19"/>
  <c r="AU27" i="19"/>
  <c r="AN27" i="19"/>
  <c r="AM15" i="19"/>
  <c r="AT15" i="19"/>
  <c r="AS24" i="19"/>
  <c r="AL24" i="19"/>
  <c r="AL23" i="20"/>
  <c r="AS23" i="20"/>
  <c r="AN14" i="20"/>
  <c r="AU14" i="20"/>
  <c r="AO12" i="20"/>
  <c r="AH12" i="20"/>
  <c r="AT28" i="20"/>
  <c r="AM28" i="20"/>
  <c r="AR19" i="20"/>
  <c r="AK19" i="20"/>
  <c r="AN11" i="20"/>
  <c r="AU11" i="20"/>
  <c r="AL25" i="20"/>
  <c r="AS25" i="20"/>
  <c r="AH22" i="20"/>
  <c r="AO22" i="20"/>
  <c r="AT31" i="20"/>
  <c r="AM31" i="20"/>
  <c r="AR26" i="20"/>
  <c r="AK26" i="20"/>
  <c r="AT21" i="20"/>
  <c r="AM21" i="20"/>
  <c r="AN20" i="20"/>
  <c r="AU20" i="20"/>
  <c r="AH33" i="15"/>
  <c r="AO33" i="15"/>
  <c r="AM11" i="15"/>
  <c r="AT11" i="15"/>
  <c r="AO26" i="15"/>
  <c r="AH26" i="15"/>
  <c r="AQ21" i="15"/>
  <c r="AJ21" i="15"/>
  <c r="AO13" i="15"/>
  <c r="AH13" i="15"/>
  <c r="AO32" i="15"/>
  <c r="AH32" i="15"/>
  <c r="AT24" i="15"/>
  <c r="AM24" i="15"/>
  <c r="AQ35" i="15"/>
  <c r="AJ35" i="15"/>
  <c r="AQ16" i="15"/>
  <c r="AJ16" i="15"/>
  <c r="AI15" i="15"/>
  <c r="AP15" i="15"/>
  <c r="AO14" i="15"/>
  <c r="AH14" i="15"/>
  <c r="AL16" i="16"/>
  <c r="AS16" i="16"/>
  <c r="AI24" i="16"/>
  <c r="AP24" i="16"/>
  <c r="AI32" i="16"/>
  <c r="AP32" i="16"/>
  <c r="AK13" i="16"/>
  <c r="AR13" i="16"/>
  <c r="AI18" i="16"/>
  <c r="AP18" i="16"/>
  <c r="AO21" i="16"/>
  <c r="AH21" i="16"/>
  <c r="AM30" i="16"/>
  <c r="AT30" i="16"/>
  <c r="AR22" i="16"/>
  <c r="AK22" i="16"/>
  <c r="AM11" i="16"/>
  <c r="AT11" i="16"/>
  <c r="AS33" i="16"/>
  <c r="AL33" i="16"/>
  <c r="AU10" i="16"/>
  <c r="AN10" i="16"/>
  <c r="AQ19" i="16"/>
  <c r="AJ19" i="16"/>
  <c r="AQ23" i="17"/>
  <c r="AJ23" i="17"/>
  <c r="AQ15" i="17"/>
  <c r="AJ15" i="17"/>
  <c r="AS16" i="17"/>
  <c r="AL16" i="17"/>
  <c r="AM33" i="17"/>
  <c r="AT33" i="17"/>
  <c r="AO14" i="17"/>
  <c r="AH14" i="17"/>
  <c r="AK32" i="17"/>
  <c r="AR32" i="17"/>
  <c r="AT10" i="17"/>
  <c r="AM10" i="17"/>
  <c r="AH27" i="17"/>
  <c r="AO27" i="17"/>
  <c r="AU31" i="17"/>
  <c r="AN31" i="17"/>
  <c r="AQ13" i="17"/>
  <c r="AJ13" i="17"/>
  <c r="AK34" i="17"/>
  <c r="AR34" i="17"/>
  <c r="AI37" i="17"/>
  <c r="AP37" i="17"/>
  <c r="AH34" i="18"/>
  <c r="AO34" i="18"/>
  <c r="AI19" i="18"/>
  <c r="AP19" i="18"/>
  <c r="AH28" i="18"/>
  <c r="AO28" i="18"/>
  <c r="AR22" i="18"/>
  <c r="AK22" i="18"/>
  <c r="AT14" i="18"/>
  <c r="AM14" i="18"/>
  <c r="AI15" i="18"/>
  <c r="AP15" i="18"/>
  <c r="AI35" i="18"/>
  <c r="AP35" i="18"/>
  <c r="AQ20" i="18"/>
  <c r="AJ20" i="18"/>
  <c r="AK29" i="18"/>
  <c r="AR29" i="18"/>
  <c r="AU23" i="18"/>
  <c r="AN23" i="18"/>
  <c r="AO12" i="18"/>
  <c r="AH12" i="18"/>
  <c r="AQ23" i="19"/>
  <c r="AJ23" i="19"/>
  <c r="AQ21" i="19"/>
  <c r="AJ21" i="19"/>
  <c r="AO11" i="19"/>
  <c r="AH11" i="19"/>
  <c r="AQ9" i="19"/>
  <c r="AJ9" i="19"/>
  <c r="AQ34" i="19"/>
  <c r="AJ34" i="19"/>
  <c r="AP18" i="19"/>
  <c r="AI18" i="19"/>
  <c r="AU22" i="19"/>
  <c r="AN22" i="19"/>
  <c r="AU30" i="19"/>
  <c r="AN30" i="19"/>
  <c r="AQ19" i="19"/>
  <c r="AJ19" i="19"/>
  <c r="AI24" i="19"/>
  <c r="AP24" i="19"/>
  <c r="AP23" i="20"/>
  <c r="AI23" i="20"/>
  <c r="AQ10" i="20"/>
  <c r="AJ10" i="20"/>
  <c r="AJ32" i="20"/>
  <c r="AQ32" i="20"/>
  <c r="AP29" i="20"/>
  <c r="AI29" i="20"/>
  <c r="AI11" i="20"/>
  <c r="AP11" i="20"/>
  <c r="AH24" i="20"/>
  <c r="AO24" i="20"/>
  <c r="AH31" i="20"/>
  <c r="AO31" i="20"/>
  <c r="AJ26" i="20"/>
  <c r="AQ26" i="20"/>
  <c r="AH21" i="20"/>
  <c r="AO21" i="20"/>
  <c r="AP16" i="20"/>
  <c r="AI16" i="20"/>
  <c r="AL13" i="20"/>
  <c r="AS13" i="20"/>
  <c r="AP19" i="16"/>
  <c r="AI19" i="16"/>
  <c r="AS8" i="19"/>
  <c r="AL8" i="19"/>
  <c r="AM11" i="18"/>
  <c r="AT11" i="18"/>
  <c r="AQ8" i="19"/>
  <c r="AJ8" i="19"/>
  <c r="AK8" i="19"/>
  <c r="AR8" i="19"/>
  <c r="AH13" i="20"/>
  <c r="AO13" i="20"/>
  <c r="AS10" i="22"/>
  <c r="AL10" i="22"/>
  <c r="AI23" i="22"/>
  <c r="AP23" i="22"/>
  <c r="AQ21" i="22"/>
  <c r="AJ21" i="22"/>
  <c r="AT28" i="22"/>
  <c r="AM28" i="22"/>
  <c r="AM29" i="22"/>
  <c r="AT29" i="22"/>
  <c r="AK22" i="22"/>
  <c r="AR22" i="22"/>
  <c r="AO17" i="22"/>
  <c r="AH17" i="22"/>
  <c r="AS11" i="22"/>
  <c r="AL11" i="22"/>
  <c r="AM31" i="22"/>
  <c r="AT31" i="22"/>
  <c r="AK16" i="22"/>
  <c r="AR16" i="22"/>
  <c r="AT34" i="22"/>
  <c r="AM34" i="22"/>
  <c r="AK25" i="22"/>
  <c r="AR25" i="22"/>
  <c r="AM23" i="22"/>
  <c r="AT23" i="22"/>
  <c r="AO32" i="22"/>
  <c r="AH32" i="22"/>
  <c r="AQ33" i="22"/>
  <c r="AJ33" i="22"/>
  <c r="AU26" i="22"/>
  <c r="AN26" i="22"/>
  <c r="AT18" i="22"/>
  <c r="AM18" i="22"/>
  <c r="AU17" i="22"/>
  <c r="AN17" i="22"/>
  <c r="AI15" i="22"/>
  <c r="AP15" i="22"/>
  <c r="AO31" i="22"/>
  <c r="AH31" i="22"/>
  <c r="AQ16" i="22"/>
  <c r="AJ16" i="22"/>
  <c r="AO34" i="22"/>
  <c r="AH34" i="22"/>
  <c r="AO25" i="22"/>
  <c r="AH25" i="22"/>
  <c r="AK9" i="22"/>
  <c r="AR9" i="22"/>
  <c r="AS19" i="22"/>
  <c r="AL19" i="22"/>
  <c r="AS32" i="22"/>
  <c r="AL32" i="22"/>
  <c r="AU33" i="22"/>
  <c r="AN33" i="22"/>
  <c r="AS26" i="22"/>
  <c r="AL26" i="22"/>
  <c r="AO18" i="22"/>
  <c r="AH18" i="22"/>
  <c r="AN13" i="22"/>
  <c r="AU13" i="22"/>
  <c r="AT11" i="22"/>
  <c r="AM11" i="22"/>
  <c r="AL31" i="22"/>
  <c r="AS31" i="22"/>
  <c r="AS16" i="22"/>
  <c r="AL16" i="22"/>
  <c r="AN34" i="22"/>
  <c r="AU34" i="22"/>
  <c r="AM25" i="22"/>
  <c r="AT25" i="22"/>
  <c r="AR10" i="22"/>
  <c r="AK10" i="22"/>
  <c r="AI9" i="22"/>
  <c r="AP9" i="22"/>
  <c r="AU23" i="22"/>
  <c r="AN23" i="22"/>
  <c r="AL21" i="22"/>
  <c r="AS21" i="22"/>
  <c r="AI29" i="22"/>
  <c r="AP29" i="22"/>
  <c r="AN18" i="22"/>
  <c r="AU18" i="22"/>
  <c r="AK17" i="22"/>
  <c r="AR17" i="22"/>
  <c r="AH15" i="22"/>
  <c r="AO15" i="22"/>
  <c r="AI35" i="22"/>
  <c r="AP35" i="22"/>
  <c r="AP16" i="22"/>
  <c r="AI16" i="22"/>
  <c r="AQ25" i="22"/>
  <c r="AJ25" i="22"/>
  <c r="AO8" i="22"/>
  <c r="AH8" i="22"/>
  <c r="AH12" i="22"/>
  <c r="AO12" i="22"/>
  <c r="AU12" i="22"/>
  <c r="AN12" i="22"/>
  <c r="AI15" i="2"/>
  <c r="AP15" i="2"/>
  <c r="AO15" i="2"/>
  <c r="AH15" i="2"/>
  <c r="AN9" i="2"/>
  <c r="AU9" i="2"/>
  <c r="AP9" i="2"/>
  <c r="AI9" i="2"/>
  <c r="AS11" i="2"/>
  <c r="AL11" i="2"/>
  <c r="AU13" i="2"/>
  <c r="AN13" i="2"/>
  <c r="AQ17" i="2"/>
  <c r="AJ17" i="2"/>
  <c r="AS19" i="2"/>
  <c r="AL19" i="2"/>
  <c r="AR26" i="2"/>
  <c r="AR9" i="2"/>
  <c r="AK9" i="2"/>
  <c r="AR13" i="2"/>
  <c r="AK13" i="2"/>
  <c r="AK17" i="2"/>
  <c r="AR17" i="2"/>
  <c r="AQ22" i="2"/>
  <c r="AS26" i="2"/>
  <c r="AQ14" i="5"/>
  <c r="AJ14" i="5"/>
  <c r="AH10" i="5"/>
  <c r="AO10" i="5"/>
  <c r="AO23" i="5"/>
  <c r="AH23" i="5"/>
  <c r="AK36" i="5"/>
  <c r="AR36" i="5"/>
  <c r="AU31" i="5"/>
  <c r="AN31" i="5"/>
  <c r="AO35" i="5"/>
  <c r="AH35" i="5"/>
  <c r="AM37" i="5"/>
  <c r="AT37" i="5"/>
  <c r="AK13" i="5"/>
  <c r="AR13" i="5"/>
  <c r="AJ11" i="5"/>
  <c r="AQ11" i="5"/>
  <c r="AM12" i="5"/>
  <c r="AT12" i="5"/>
  <c r="AT23" i="5"/>
  <c r="AM23" i="5"/>
  <c r="AS32" i="5"/>
  <c r="AL32" i="5"/>
  <c r="AO29" i="5"/>
  <c r="AH29" i="5"/>
  <c r="AP33" i="5"/>
  <c r="AI33" i="5"/>
  <c r="AS37" i="5"/>
  <c r="AL37" i="5"/>
  <c r="AQ13" i="5"/>
  <c r="AJ13" i="5"/>
  <c r="AK11" i="5"/>
  <c r="AR11" i="5"/>
  <c r="AR34" i="5"/>
  <c r="AK34" i="5"/>
  <c r="AU28" i="5"/>
  <c r="AN28" i="5"/>
  <c r="AI24" i="5"/>
  <c r="AP24" i="5"/>
  <c r="AI22" i="5"/>
  <c r="AP22" i="5"/>
  <c r="AK20" i="5"/>
  <c r="AR20" i="5"/>
  <c r="AH18" i="5"/>
  <c r="AO18" i="5"/>
  <c r="AQ16" i="5"/>
  <c r="AJ16" i="5"/>
  <c r="AK15" i="5"/>
  <c r="AR15" i="5"/>
  <c r="AU30" i="5"/>
  <c r="AN30" i="5"/>
  <c r="AQ21" i="5"/>
  <c r="AJ21" i="5"/>
  <c r="AU17" i="5"/>
  <c r="AN17" i="5"/>
  <c r="AK33" i="5"/>
  <c r="AR33" i="5"/>
  <c r="AQ31" i="5"/>
  <c r="AJ31" i="5"/>
  <c r="AS29" i="5"/>
  <c r="AL29" i="5"/>
  <c r="AI36" i="5"/>
  <c r="AP36" i="5"/>
  <c r="AU32" i="5"/>
  <c r="AN32" i="5"/>
  <c r="AT27" i="5"/>
  <c r="AM27" i="5"/>
  <c r="AO19" i="5"/>
  <c r="AH19" i="5"/>
  <c r="AM10" i="5"/>
  <c r="AT10" i="5"/>
  <c r="AH12" i="5"/>
  <c r="AO12" i="5"/>
  <c r="AO14" i="5"/>
  <c r="AH14" i="5"/>
  <c r="AI34" i="5"/>
  <c r="AP34" i="5"/>
  <c r="AS28" i="5"/>
  <c r="AL28" i="5"/>
  <c r="AU26" i="5"/>
  <c r="AN26" i="5"/>
  <c r="AR22" i="5"/>
  <c r="AK22" i="5"/>
  <c r="AM20" i="5"/>
  <c r="AT20" i="5"/>
  <c r="AM18" i="5"/>
  <c r="AT18" i="5"/>
  <c r="AO16" i="5"/>
  <c r="AH16" i="5"/>
  <c r="AI15" i="5"/>
  <c r="AP15" i="5"/>
  <c r="AS30" i="5"/>
  <c r="AL30" i="5"/>
  <c r="AT25" i="5"/>
  <c r="AM25" i="5"/>
  <c r="AQ17" i="5"/>
  <c r="AJ17" i="5"/>
  <c r="AI11" i="15"/>
  <c r="AP11" i="15"/>
  <c r="AS23" i="15"/>
  <c r="AL23" i="15"/>
  <c r="AI20" i="15"/>
  <c r="AP20" i="15"/>
  <c r="AS31" i="16"/>
  <c r="AL31" i="16"/>
  <c r="AS17" i="16"/>
  <c r="AL17" i="16"/>
  <c r="AU15" i="17"/>
  <c r="AN15" i="17"/>
  <c r="AS13" i="17"/>
  <c r="AL13" i="17"/>
  <c r="AI17" i="18"/>
  <c r="AP17" i="18"/>
  <c r="AU24" i="18"/>
  <c r="AN24" i="18"/>
  <c r="AP30" i="15"/>
  <c r="AI30" i="15"/>
  <c r="AO31" i="15"/>
  <c r="AH31" i="15"/>
  <c r="AS14" i="15"/>
  <c r="AL14" i="15"/>
  <c r="AK11" i="16"/>
  <c r="AR11" i="16"/>
  <c r="AQ28" i="17"/>
  <c r="AJ28" i="17"/>
  <c r="AT26" i="17"/>
  <c r="AM26" i="17"/>
  <c r="AR21" i="18"/>
  <c r="AK21" i="18"/>
  <c r="AP22" i="15"/>
  <c r="AI22" i="15"/>
  <c r="AT20" i="15"/>
  <c r="AM20" i="15"/>
  <c r="AT31" i="16"/>
  <c r="AM31" i="16"/>
  <c r="AT25" i="16"/>
  <c r="AM25" i="16"/>
  <c r="AJ33" i="16"/>
  <c r="AQ33" i="16"/>
  <c r="AJ20" i="17"/>
  <c r="AQ20" i="17"/>
  <c r="AO11" i="17"/>
  <c r="AH11" i="17"/>
  <c r="AK25" i="18"/>
  <c r="AR25" i="18"/>
  <c r="AL15" i="18"/>
  <c r="AS15" i="18"/>
  <c r="AK30" i="15"/>
  <c r="AR30" i="15"/>
  <c r="AU35" i="15"/>
  <c r="AN35" i="15"/>
  <c r="AU29" i="16"/>
  <c r="AN29" i="16"/>
  <c r="AO11" i="16"/>
  <c r="AH11" i="16"/>
  <c r="AS14" i="17"/>
  <c r="AL14" i="17"/>
  <c r="AU29" i="17"/>
  <c r="AN29" i="17"/>
  <c r="AT19" i="18"/>
  <c r="AM19" i="18"/>
  <c r="AR35" i="18"/>
  <c r="AK35" i="18"/>
  <c r="AN33" i="18"/>
  <c r="AU33" i="18"/>
  <c r="AN29" i="18"/>
  <c r="AU29" i="18"/>
  <c r="AL13" i="18"/>
  <c r="AS13" i="18"/>
  <c r="AK12" i="18"/>
  <c r="AR12" i="18"/>
  <c r="AS10" i="19"/>
  <c r="AL10" i="19"/>
  <c r="AU12" i="19"/>
  <c r="AN12" i="19"/>
  <c r="AU35" i="19"/>
  <c r="AN35" i="19"/>
  <c r="AK18" i="19"/>
  <c r="AR18" i="19"/>
  <c r="AJ22" i="19"/>
  <c r="AQ22" i="19"/>
  <c r="AP30" i="19"/>
  <c r="AI30" i="19"/>
  <c r="AO24" i="19"/>
  <c r="AH24" i="19"/>
  <c r="AI12" i="20"/>
  <c r="AP12" i="20"/>
  <c r="AL19" i="20"/>
  <c r="AS19" i="20"/>
  <c r="AN24" i="20"/>
  <c r="AU24" i="20"/>
  <c r="AR31" i="20"/>
  <c r="AK31" i="20"/>
  <c r="AL21" i="20"/>
  <c r="AS21" i="20"/>
  <c r="AH14" i="16"/>
  <c r="AO14" i="16"/>
  <c r="AS25" i="15"/>
  <c r="AL25" i="15"/>
  <c r="AO34" i="15"/>
  <c r="AH34" i="15"/>
  <c r="AK22" i="15"/>
  <c r="AR22" i="15"/>
  <c r="AQ23" i="15"/>
  <c r="AJ23" i="15"/>
  <c r="AQ13" i="15"/>
  <c r="AJ13" i="15"/>
  <c r="AK36" i="15"/>
  <c r="AR36" i="15"/>
  <c r="AQ24" i="15"/>
  <c r="AJ24" i="15"/>
  <c r="AS16" i="15"/>
  <c r="AL16" i="15"/>
  <c r="AQ15" i="15"/>
  <c r="AJ15" i="15"/>
  <c r="AH17" i="15"/>
  <c r="AO17" i="15"/>
  <c r="AK29" i="16"/>
  <c r="AR29" i="16"/>
  <c r="AK15" i="16"/>
  <c r="AR15" i="16"/>
  <c r="AI28" i="16"/>
  <c r="AP28" i="16"/>
  <c r="AU34" i="16"/>
  <c r="AN34" i="16"/>
  <c r="AN25" i="16"/>
  <c r="AU25" i="16"/>
  <c r="AS30" i="16"/>
  <c r="AL30" i="16"/>
  <c r="AT17" i="16"/>
  <c r="AM17" i="16"/>
  <c r="AN33" i="16"/>
  <c r="AU33" i="16"/>
  <c r="AJ23" i="16"/>
  <c r="AQ23" i="16"/>
  <c r="AM23" i="17"/>
  <c r="AT23" i="17"/>
  <c r="AQ24" i="17"/>
  <c r="AJ24" i="17"/>
  <c r="AQ12" i="17"/>
  <c r="AJ12" i="17"/>
  <c r="AI14" i="17"/>
  <c r="AP14" i="17"/>
  <c r="AS32" i="17"/>
  <c r="AL32" i="17"/>
  <c r="AK26" i="17"/>
  <c r="AR26" i="17"/>
  <c r="AK31" i="17"/>
  <c r="AR31" i="17"/>
  <c r="AL11" i="17"/>
  <c r="AS11" i="17"/>
  <c r="AU34" i="17"/>
  <c r="AN34" i="17"/>
  <c r="AU34" i="18"/>
  <c r="AN34" i="18"/>
  <c r="AR19" i="18"/>
  <c r="AK19" i="18"/>
  <c r="AI28" i="18"/>
  <c r="AP28" i="18"/>
  <c r="AK18" i="18"/>
  <c r="AR18" i="18"/>
  <c r="AS10" i="18"/>
  <c r="AL10" i="18"/>
  <c r="AH31" i="18"/>
  <c r="AO31" i="18"/>
  <c r="AK16" i="18"/>
  <c r="AR16" i="18"/>
  <c r="AS30" i="18"/>
  <c r="AL30" i="18"/>
  <c r="AJ12" i="18"/>
  <c r="AQ12" i="18"/>
  <c r="AI25" i="19"/>
  <c r="AP25" i="19"/>
  <c r="AK17" i="19"/>
  <c r="AR17" i="19"/>
  <c r="AN20" i="19"/>
  <c r="AU20" i="19"/>
  <c r="AL31" i="19"/>
  <c r="AS31" i="19"/>
  <c r="AN16" i="19"/>
  <c r="AU16" i="19"/>
  <c r="AO22" i="19"/>
  <c r="AH22" i="19"/>
  <c r="AI27" i="19"/>
  <c r="AP27" i="19"/>
  <c r="AQ24" i="19"/>
  <c r="AJ24" i="19"/>
  <c r="AJ14" i="20"/>
  <c r="AQ14" i="20"/>
  <c r="AR27" i="20"/>
  <c r="AK27" i="20"/>
  <c r="AO9" i="20"/>
  <c r="AH9" i="20"/>
  <c r="AP34" i="20"/>
  <c r="AI34" i="20"/>
  <c r="AJ20" i="20"/>
  <c r="AQ20" i="20"/>
  <c r="AM10" i="16"/>
  <c r="AT10" i="16"/>
  <c r="AR27" i="15"/>
  <c r="AK27" i="15"/>
  <c r="AS34" i="15"/>
  <c r="AL34" i="15"/>
  <c r="AK29" i="15"/>
  <c r="AR29" i="15"/>
  <c r="AU23" i="15"/>
  <c r="AN23" i="15"/>
  <c r="AQ36" i="15"/>
  <c r="AJ36" i="15"/>
  <c r="AK20" i="15"/>
  <c r="AR20" i="15"/>
  <c r="AR31" i="15"/>
  <c r="AK31" i="15"/>
  <c r="AQ19" i="15"/>
  <c r="AJ19" i="15"/>
  <c r="AS18" i="15"/>
  <c r="AL18" i="15"/>
  <c r="AS12" i="16"/>
  <c r="AL12" i="16"/>
  <c r="AP31" i="16"/>
  <c r="AI31" i="16"/>
  <c r="AO32" i="16"/>
  <c r="AH32" i="16"/>
  <c r="AS13" i="16"/>
  <c r="AL13" i="16"/>
  <c r="AO25" i="16"/>
  <c r="AH25" i="16"/>
  <c r="AQ27" i="16"/>
  <c r="AJ27" i="16"/>
  <c r="AI11" i="16"/>
  <c r="AP11" i="16"/>
  <c r="AO36" i="16"/>
  <c r="AH36" i="16"/>
  <c r="AT28" i="17"/>
  <c r="AM28" i="17"/>
  <c r="AO20" i="17"/>
  <c r="AH20" i="17"/>
  <c r="AQ33" i="17"/>
  <c r="AJ33" i="17"/>
  <c r="AK14" i="17"/>
  <c r="AR14" i="17"/>
  <c r="AM22" i="17"/>
  <c r="AT22" i="17"/>
  <c r="AR27" i="17"/>
  <c r="AK27" i="17"/>
  <c r="AS17" i="17"/>
  <c r="AL17" i="17"/>
  <c r="AI25" i="17"/>
  <c r="AP25" i="17"/>
  <c r="AO37" i="17"/>
  <c r="AH37" i="17"/>
  <c r="AM25" i="18"/>
  <c r="AT25" i="18"/>
  <c r="AU17" i="18"/>
  <c r="AN17" i="18"/>
  <c r="AU22" i="18"/>
  <c r="AN22" i="18"/>
  <c r="AS24" i="18"/>
  <c r="AL24" i="18"/>
  <c r="AJ8" i="18"/>
  <c r="AQ8" i="18"/>
  <c r="AO27" i="18"/>
  <c r="AH27" i="18"/>
  <c r="AK20" i="18"/>
  <c r="AR20" i="18"/>
  <c r="AI30" i="18"/>
  <c r="AP30" i="18"/>
  <c r="AR13" i="18"/>
  <c r="AK13" i="18"/>
  <c r="AM13" i="19"/>
  <c r="AT13" i="19"/>
  <c r="AL25" i="19"/>
  <c r="AS25" i="19"/>
  <c r="AM11" i="19"/>
  <c r="AT11" i="19"/>
  <c r="AK9" i="19"/>
  <c r="AR9" i="19"/>
  <c r="AI34" i="19"/>
  <c r="AP34" i="19"/>
  <c r="AQ33" i="19"/>
  <c r="AJ33" i="19"/>
  <c r="AU28" i="19"/>
  <c r="AN28" i="19"/>
  <c r="AJ14" i="19"/>
  <c r="AQ14" i="19"/>
  <c r="AP10" i="20"/>
  <c r="AI10" i="20"/>
  <c r="AL27" i="20"/>
  <c r="AS27" i="20"/>
  <c r="AP15" i="20"/>
  <c r="AI15" i="20"/>
  <c r="AR25" i="20"/>
  <c r="AK25" i="20"/>
  <c r="AN34" i="20"/>
  <c r="AU34" i="20"/>
  <c r="AJ16" i="20"/>
  <c r="AQ16" i="20"/>
  <c r="AU33" i="15"/>
  <c r="AN33" i="15"/>
  <c r="AO11" i="15"/>
  <c r="AH11" i="15"/>
  <c r="AS22" i="15"/>
  <c r="AL22" i="15"/>
  <c r="AM23" i="15"/>
  <c r="AT23" i="15"/>
  <c r="AK10" i="15"/>
  <c r="AR10" i="15"/>
  <c r="AU32" i="15"/>
  <c r="AN32" i="15"/>
  <c r="AM35" i="15"/>
  <c r="AT35" i="15"/>
  <c r="AT12" i="15"/>
  <c r="AM12" i="15"/>
  <c r="AU18" i="15"/>
  <c r="AN18" i="15"/>
  <c r="AI12" i="16"/>
  <c r="AP12" i="16"/>
  <c r="AM29" i="16"/>
  <c r="AT29" i="16"/>
  <c r="AU15" i="16"/>
  <c r="AN15" i="16"/>
  <c r="AQ26" i="16"/>
  <c r="AJ26" i="16"/>
  <c r="AQ34" i="16"/>
  <c r="AJ34" i="16"/>
  <c r="AK35" i="16"/>
  <c r="AR35" i="16"/>
  <c r="AM20" i="16"/>
  <c r="AT20" i="16"/>
  <c r="AS22" i="16"/>
  <c r="AL22" i="16"/>
  <c r="AS37" i="16"/>
  <c r="AL37" i="16"/>
  <c r="AK36" i="16"/>
  <c r="AR36" i="16"/>
  <c r="AO28" i="17"/>
  <c r="AH28" i="17"/>
  <c r="AI15" i="17"/>
  <c r="AP15" i="17"/>
  <c r="AS20" i="17"/>
  <c r="AL20" i="17"/>
  <c r="AT12" i="17"/>
  <c r="AM12" i="17"/>
  <c r="AQ14" i="17"/>
  <c r="AJ14" i="17"/>
  <c r="AU32" i="17"/>
  <c r="AN32" i="17"/>
  <c r="AI27" i="17"/>
  <c r="AP27" i="17"/>
  <c r="AR17" i="17"/>
  <c r="AK17" i="17"/>
  <c r="AU11" i="17"/>
  <c r="AN11" i="17"/>
  <c r="AO30" i="17"/>
  <c r="AH30" i="17"/>
  <c r="AK34" i="18"/>
  <c r="AR34" i="18"/>
  <c r="AL19" i="18"/>
  <c r="AS19" i="18"/>
  <c r="AL28" i="18"/>
  <c r="AS28" i="18"/>
  <c r="AT22" i="18"/>
  <c r="AM22" i="18"/>
  <c r="AQ24" i="18"/>
  <c r="AJ24" i="18"/>
  <c r="AP8" i="18"/>
  <c r="AI8" i="18"/>
  <c r="AR31" i="18"/>
  <c r="AK31" i="18"/>
  <c r="AP20" i="18"/>
  <c r="AI20" i="18"/>
  <c r="AR23" i="18"/>
  <c r="AK23" i="18"/>
  <c r="AI9" i="18"/>
  <c r="AP9" i="18"/>
  <c r="AL23" i="19"/>
  <c r="AS23" i="19"/>
  <c r="AU17" i="19"/>
  <c r="AN17" i="19"/>
  <c r="AU11" i="19"/>
  <c r="AN11" i="19"/>
  <c r="AM9" i="19"/>
  <c r="AT9" i="19"/>
  <c r="AU31" i="19"/>
  <c r="AN31" i="19"/>
  <c r="AK16" i="19"/>
  <c r="AR16" i="19"/>
  <c r="AJ30" i="19"/>
  <c r="AQ30" i="19"/>
  <c r="AU15" i="19"/>
  <c r="AN15" i="19"/>
  <c r="AM18" i="20"/>
  <c r="AT18" i="20"/>
  <c r="AT12" i="20"/>
  <c r="AM12" i="20"/>
  <c r="AH15" i="20"/>
  <c r="AO15" i="20"/>
  <c r="AT25" i="20"/>
  <c r="AM25" i="20"/>
  <c r="AR35" i="20"/>
  <c r="AK35" i="20"/>
  <c r="AT8" i="20"/>
  <c r="AM8" i="20"/>
  <c r="AU18" i="19"/>
  <c r="AN18" i="19"/>
  <c r="AL33" i="19"/>
  <c r="AS33" i="19"/>
  <c r="AT22" i="19"/>
  <c r="AM22" i="19"/>
  <c r="AM30" i="19"/>
  <c r="AT30" i="19"/>
  <c r="AR19" i="19"/>
  <c r="AK19" i="19"/>
  <c r="AS14" i="19"/>
  <c r="AL14" i="19"/>
  <c r="AJ30" i="20"/>
  <c r="AQ30" i="20"/>
  <c r="AL18" i="20"/>
  <c r="AS18" i="20"/>
  <c r="AR10" i="20"/>
  <c r="AK10" i="20"/>
  <c r="AH32" i="20"/>
  <c r="AO32" i="20"/>
  <c r="AN27" i="20"/>
  <c r="AU27" i="20"/>
  <c r="AT19" i="20"/>
  <c r="AM19" i="20"/>
  <c r="AS11" i="20"/>
  <c r="AL11" i="20"/>
  <c r="AN25" i="20"/>
  <c r="AU25" i="20"/>
  <c r="AR22" i="20"/>
  <c r="AK22" i="20"/>
  <c r="AU31" i="20"/>
  <c r="AN31" i="20"/>
  <c r="AT26" i="20"/>
  <c r="AM26" i="20"/>
  <c r="AK21" i="20"/>
  <c r="AR21" i="20"/>
  <c r="AL20" i="20"/>
  <c r="AS20" i="20"/>
  <c r="AQ33" i="15"/>
  <c r="AJ33" i="15"/>
  <c r="AP34" i="15"/>
  <c r="AI34" i="15"/>
  <c r="AJ26" i="15"/>
  <c r="AQ26" i="15"/>
  <c r="AI23" i="15"/>
  <c r="AP23" i="15"/>
  <c r="AI13" i="15"/>
  <c r="AP13" i="15"/>
  <c r="AQ32" i="15"/>
  <c r="AJ32" i="15"/>
  <c r="AO24" i="15"/>
  <c r="AH24" i="15"/>
  <c r="AO35" i="15"/>
  <c r="AH35" i="15"/>
  <c r="AO12" i="15"/>
  <c r="AH12" i="15"/>
  <c r="AJ18" i="15"/>
  <c r="AQ18" i="15"/>
  <c r="AI17" i="15"/>
  <c r="AP17" i="15"/>
  <c r="AQ16" i="16"/>
  <c r="AJ16" i="16"/>
  <c r="AQ24" i="16"/>
  <c r="AJ24" i="16"/>
  <c r="AQ32" i="16"/>
  <c r="AJ32" i="16"/>
  <c r="AP13" i="16"/>
  <c r="AI13" i="16"/>
  <c r="AQ35" i="16"/>
  <c r="AJ35" i="16"/>
  <c r="AP21" i="16"/>
  <c r="AI21" i="16"/>
  <c r="AQ30" i="16"/>
  <c r="AJ30" i="16"/>
  <c r="AH22" i="16"/>
  <c r="AO22" i="16"/>
  <c r="AQ11" i="16"/>
  <c r="AJ11" i="16"/>
  <c r="AI33" i="16"/>
  <c r="AP33" i="16"/>
  <c r="AU14" i="16"/>
  <c r="AN14" i="16"/>
  <c r="AK28" i="17"/>
  <c r="AR28" i="17"/>
  <c r="AH19" i="17"/>
  <c r="AO19" i="17"/>
  <c r="AK24" i="17"/>
  <c r="AR24" i="17"/>
  <c r="AU16" i="17"/>
  <c r="AN16" i="17"/>
  <c r="AK21" i="17"/>
  <c r="AR21" i="17"/>
  <c r="AM18" i="17"/>
  <c r="AT18" i="17"/>
  <c r="AQ32" i="17"/>
  <c r="AJ32" i="17"/>
  <c r="AP10" i="17"/>
  <c r="AI10" i="17"/>
  <c r="AU27" i="17"/>
  <c r="AN27" i="17"/>
  <c r="AM31" i="17"/>
  <c r="AT31" i="17"/>
  <c r="AM13" i="17"/>
  <c r="AT13" i="17"/>
  <c r="AO34" i="17"/>
  <c r="AH34" i="17"/>
  <c r="AO35" i="17"/>
  <c r="AH35" i="17"/>
  <c r="AQ25" i="18"/>
  <c r="AJ25" i="18"/>
  <c r="AL17" i="18"/>
  <c r="AS17" i="18"/>
  <c r="AQ28" i="18"/>
  <c r="AJ28" i="18"/>
  <c r="AP22" i="18"/>
  <c r="AI22" i="18"/>
  <c r="AQ14" i="18"/>
  <c r="AJ14" i="18"/>
  <c r="AQ10" i="18"/>
  <c r="AJ10" i="18"/>
  <c r="AP31" i="18"/>
  <c r="AI31" i="18"/>
  <c r="AH20" i="18"/>
  <c r="AO20" i="18"/>
  <c r="AI29" i="18"/>
  <c r="AP29" i="18"/>
  <c r="AO23" i="18"/>
  <c r="AH23" i="18"/>
  <c r="AQ13" i="19"/>
  <c r="AJ13" i="19"/>
  <c r="AQ25" i="19"/>
  <c r="AJ25" i="19"/>
  <c r="AQ17" i="19"/>
  <c r="AJ17" i="19"/>
  <c r="AQ11" i="19"/>
  <c r="AJ11" i="19"/>
  <c r="AH9" i="19"/>
  <c r="AO9" i="19"/>
  <c r="AO34" i="19"/>
  <c r="AH34" i="19"/>
  <c r="AI16" i="19"/>
  <c r="AP16" i="19"/>
  <c r="AJ32" i="19"/>
  <c r="AQ32" i="19"/>
  <c r="AO30" i="19"/>
  <c r="AH30" i="19"/>
  <c r="AO15" i="19"/>
  <c r="AH15" i="19"/>
  <c r="AM30" i="20"/>
  <c r="AT30" i="20"/>
  <c r="AP18" i="20"/>
  <c r="AI18" i="20"/>
  <c r="AJ12" i="20"/>
  <c r="AQ12" i="20"/>
  <c r="AJ28" i="20"/>
  <c r="AQ28" i="20"/>
  <c r="AH19" i="20"/>
  <c r="AO19" i="20"/>
  <c r="AP9" i="20"/>
  <c r="AI9" i="20"/>
  <c r="AJ22" i="20"/>
  <c r="AQ22" i="20"/>
  <c r="AJ34" i="20"/>
  <c r="AQ34" i="20"/>
  <c r="AN33" i="20"/>
  <c r="AU33" i="20"/>
  <c r="AQ17" i="20"/>
  <c r="AJ17" i="20"/>
  <c r="AP8" i="20"/>
  <c r="AI8" i="20"/>
  <c r="AQ11" i="18"/>
  <c r="AJ11" i="18"/>
  <c r="AU11" i="18"/>
  <c r="AN11" i="18"/>
  <c r="AN8" i="19"/>
  <c r="AU8" i="19"/>
  <c r="AS11" i="18"/>
  <c r="AL11" i="18"/>
  <c r="AQ13" i="20"/>
  <c r="AJ13" i="20"/>
  <c r="AH8" i="20"/>
  <c r="AO8" i="20"/>
  <c r="AQ8" i="22"/>
  <c r="AJ8" i="22"/>
  <c r="AO23" i="22"/>
  <c r="AH23" i="22"/>
  <c r="AK32" i="22"/>
  <c r="AR32" i="22"/>
  <c r="AK33" i="22"/>
  <c r="AR33" i="22"/>
  <c r="AQ26" i="22"/>
  <c r="AJ26" i="22"/>
  <c r="AP18" i="22"/>
  <c r="AI18" i="22"/>
  <c r="AO13" i="22"/>
  <c r="AH13" i="22"/>
  <c r="AU11" i="22"/>
  <c r="AN11" i="22"/>
  <c r="AK31" i="22"/>
  <c r="AR31" i="22"/>
  <c r="AM16" i="22"/>
  <c r="AT16" i="22"/>
  <c r="AK34" i="22"/>
  <c r="AR34" i="22"/>
  <c r="AU25" i="22"/>
  <c r="AN25" i="22"/>
  <c r="AL23" i="22"/>
  <c r="AS23" i="22"/>
  <c r="AJ32" i="22"/>
  <c r="AQ32" i="22"/>
  <c r="AO33" i="22"/>
  <c r="AH33" i="22"/>
  <c r="AM26" i="22"/>
  <c r="AT26" i="22"/>
  <c r="AK18" i="22"/>
  <c r="AR18" i="22"/>
  <c r="AS17" i="22"/>
  <c r="AL17" i="22"/>
  <c r="AP11" i="22"/>
  <c r="AI11" i="22"/>
  <c r="AQ31" i="22"/>
  <c r="AJ31" i="22"/>
  <c r="AQ24" i="22"/>
  <c r="AJ24" i="22"/>
  <c r="AJ30" i="22"/>
  <c r="AQ30" i="22"/>
  <c r="AU20" i="22"/>
  <c r="AN20" i="22"/>
  <c r="AT9" i="22"/>
  <c r="AM9" i="22"/>
  <c r="AK19" i="22"/>
  <c r="AR19" i="22"/>
  <c r="AU32" i="22"/>
  <c r="AN32" i="22"/>
  <c r="AL33" i="22"/>
  <c r="AS33" i="22"/>
  <c r="AO22" i="22"/>
  <c r="AH22" i="22"/>
  <c r="AJ14" i="22"/>
  <c r="AQ14" i="22"/>
  <c r="AI13" i="22"/>
  <c r="AP13" i="22"/>
  <c r="AK11" i="22"/>
  <c r="AR11" i="22"/>
  <c r="AU31" i="22"/>
  <c r="AN31" i="22"/>
  <c r="AN16" i="22"/>
  <c r="AU16" i="22"/>
  <c r="AS34" i="22"/>
  <c r="AL34" i="22"/>
  <c r="AL25" i="22"/>
  <c r="AS25" i="22"/>
  <c r="AH10" i="22"/>
  <c r="AO10" i="22"/>
  <c r="AQ19" i="22"/>
  <c r="AJ19" i="22"/>
  <c r="AH19" i="22"/>
  <c r="AO19" i="22"/>
  <c r="AP32" i="22"/>
  <c r="AI32" i="22"/>
  <c r="AO26" i="22"/>
  <c r="AH26" i="22"/>
  <c r="AS18" i="22"/>
  <c r="AL18" i="22"/>
  <c r="AM17" i="22"/>
  <c r="AT17" i="22"/>
  <c r="AQ15" i="22"/>
  <c r="AJ15" i="22"/>
  <c r="AI31" i="22"/>
  <c r="AP31" i="22"/>
  <c r="AO24" i="22"/>
  <c r="AH24" i="22"/>
  <c r="AJ20" i="22"/>
  <c r="AQ20" i="22"/>
  <c r="AU8" i="22"/>
  <c r="AN8" i="22"/>
  <c r="AM12" i="22"/>
  <c r="AT12" i="22"/>
  <c r="AI8" i="22"/>
  <c r="AP8" i="22"/>
  <c r="AI11" i="2"/>
  <c r="AP11" i="2"/>
  <c r="AH13" i="2"/>
  <c r="AO13" i="2"/>
  <c r="AJ9" i="2"/>
  <c r="AQ9" i="2"/>
  <c r="AO26" i="2"/>
  <c r="AU11" i="2"/>
  <c r="AN11" i="2"/>
  <c r="AQ15" i="2"/>
  <c r="AJ15" i="2"/>
  <c r="AS17" i="2"/>
  <c r="AL17" i="2"/>
  <c r="AU19" i="2"/>
  <c r="AN19" i="2"/>
  <c r="AT26" i="2"/>
  <c r="AT9" i="2"/>
  <c r="AM9" i="2"/>
  <c r="AM13" i="2"/>
  <c r="AT13" i="2"/>
  <c r="AM17" i="2"/>
  <c r="AT17" i="2"/>
  <c r="AS22" i="2"/>
  <c r="AU26" i="2"/>
  <c r="AR10" i="4"/>
  <c r="AK14" i="5"/>
  <c r="AR14" i="5"/>
  <c r="AK19" i="5"/>
  <c r="AR19" i="5"/>
  <c r="AN27" i="5"/>
  <c r="AU27" i="5"/>
  <c r="AQ36" i="5"/>
  <c r="AJ36" i="5"/>
  <c r="AU33" i="5"/>
  <c r="AN33" i="5"/>
  <c r="AK35" i="5"/>
  <c r="AR35" i="5"/>
  <c r="AI37" i="5"/>
  <c r="AP37" i="5"/>
  <c r="AU11" i="5"/>
  <c r="AN11" i="5"/>
  <c r="AS10" i="5"/>
  <c r="AL10" i="5"/>
  <c r="AQ23" i="5"/>
  <c r="AJ23" i="5"/>
  <c r="AI32" i="5"/>
  <c r="AP32" i="5"/>
  <c r="AK31" i="5"/>
  <c r="AR31" i="5"/>
  <c r="AQ35" i="5"/>
  <c r="AJ35" i="5"/>
  <c r="AO37" i="5"/>
  <c r="AH37" i="5"/>
  <c r="AN13" i="5"/>
  <c r="AU13" i="5"/>
  <c r="AS11" i="5"/>
  <c r="AL11" i="5"/>
  <c r="AU14" i="5"/>
  <c r="AN14" i="5"/>
  <c r="AI28" i="5"/>
  <c r="AP28" i="5"/>
  <c r="AI26" i="5"/>
  <c r="AP26" i="5"/>
  <c r="AR24" i="5"/>
  <c r="AK24" i="5"/>
  <c r="AO22" i="5"/>
  <c r="AH22" i="5"/>
  <c r="AQ20" i="5"/>
  <c r="AJ20" i="5"/>
  <c r="AS18" i="5"/>
  <c r="AL18" i="5"/>
  <c r="AU16" i="5"/>
  <c r="AN16" i="5"/>
  <c r="AR30" i="5"/>
  <c r="AK30" i="5"/>
  <c r="AU25" i="5"/>
  <c r="AN25" i="5"/>
  <c r="AO21" i="5"/>
  <c r="AH21" i="5"/>
  <c r="AS17" i="5"/>
  <c r="AL17" i="5"/>
  <c r="AO33" i="5"/>
  <c r="AH33" i="5"/>
  <c r="AP31" i="5"/>
  <c r="AI31" i="5"/>
  <c r="AK29" i="5"/>
  <c r="AR29" i="5"/>
  <c r="AM36" i="5"/>
  <c r="AT36" i="5"/>
  <c r="AO27" i="5"/>
  <c r="AH27" i="5"/>
  <c r="AS23" i="5"/>
  <c r="AL23" i="5"/>
  <c r="AJ19" i="5"/>
  <c r="AQ19" i="5"/>
  <c r="AQ10" i="5"/>
  <c r="AJ10" i="5"/>
  <c r="AL12" i="5"/>
  <c r="AS12" i="5"/>
  <c r="AL14" i="5"/>
  <c r="AS14" i="5"/>
  <c r="AM34" i="5"/>
  <c r="AT34" i="5"/>
  <c r="AR26" i="5"/>
  <c r="AK26" i="5"/>
  <c r="AM24" i="5"/>
  <c r="AT24" i="5"/>
  <c r="AM22" i="5"/>
  <c r="AT22" i="5"/>
  <c r="AO20" i="5"/>
  <c r="AH20" i="5"/>
  <c r="AQ18" i="5"/>
  <c r="AJ18" i="5"/>
  <c r="AS16" i="5"/>
  <c r="AL16" i="5"/>
  <c r="AM15" i="5"/>
  <c r="AT15" i="5"/>
  <c r="AJ25" i="5"/>
  <c r="AQ25" i="5"/>
  <c r="AU21" i="5"/>
  <c r="AN21" i="5"/>
  <c r="AO17" i="5"/>
  <c r="AH17" i="5"/>
  <c r="AK34" i="15"/>
  <c r="AR34" i="15"/>
  <c r="AU13" i="15"/>
  <c r="AN13" i="15"/>
  <c r="AI12" i="15"/>
  <c r="AP12" i="15"/>
  <c r="AM34" i="16"/>
  <c r="AT34" i="16"/>
  <c r="AQ10" i="16"/>
  <c r="AJ10" i="16"/>
  <c r="AK20" i="17"/>
  <c r="AR20" i="17"/>
  <c r="AM30" i="17"/>
  <c r="AT30" i="17"/>
  <c r="AT32" i="18"/>
  <c r="AM32" i="18"/>
  <c r="AM15" i="18"/>
  <c r="AT15" i="18"/>
  <c r="AS26" i="15"/>
  <c r="AL26" i="15"/>
  <c r="AK16" i="15"/>
  <c r="AR16" i="15"/>
  <c r="AO26" i="16"/>
  <c r="AH26" i="16"/>
  <c r="AK23" i="16"/>
  <c r="AR23" i="16"/>
  <c r="AJ18" i="17"/>
  <c r="AQ18" i="17"/>
  <c r="AM27" i="17"/>
  <c r="AT27" i="17"/>
  <c r="AK14" i="18"/>
  <c r="AR14" i="18"/>
  <c r="AK21" i="15"/>
  <c r="AR21" i="15"/>
  <c r="AU31" i="15"/>
  <c r="AN31" i="15"/>
  <c r="AL32" i="16"/>
  <c r="AS32" i="16"/>
  <c r="AQ21" i="16"/>
  <c r="AJ21" i="16"/>
  <c r="AP23" i="16"/>
  <c r="AI23" i="16"/>
  <c r="AS12" i="17"/>
  <c r="AL12" i="17"/>
  <c r="AU30" i="17"/>
  <c r="AN30" i="17"/>
  <c r="AR32" i="18"/>
  <c r="AK32" i="18"/>
  <c r="AO10" i="18"/>
  <c r="AH10" i="18"/>
  <c r="AS29" i="15"/>
  <c r="AL29" i="15"/>
  <c r="AM15" i="15"/>
  <c r="AT15" i="15"/>
  <c r="AK34" i="16"/>
  <c r="AR34" i="16"/>
  <c r="AS36" i="16"/>
  <c r="AL36" i="16"/>
  <c r="AK18" i="17"/>
  <c r="AR18" i="17"/>
  <c r="AJ34" i="17"/>
  <c r="AQ34" i="17"/>
  <c r="AI24" i="18"/>
  <c r="AP24" i="18"/>
  <c r="AQ31" i="18"/>
  <c r="AJ31" i="18"/>
  <c r="AL33" i="18"/>
  <c r="AS33" i="18"/>
  <c r="AM30" i="18"/>
  <c r="AT30" i="18"/>
  <c r="AO9" i="18"/>
  <c r="AH9" i="18"/>
  <c r="AU23" i="19"/>
  <c r="AN23" i="19"/>
  <c r="AL11" i="19"/>
  <c r="AS11" i="19"/>
  <c r="AS12" i="19"/>
  <c r="AL12" i="19"/>
  <c r="AH31" i="19"/>
  <c r="AO31" i="19"/>
  <c r="AO16" i="19"/>
  <c r="AH16" i="19"/>
  <c r="AK22" i="19"/>
  <c r="AR22" i="19"/>
  <c r="AM27" i="19"/>
  <c r="AT27" i="19"/>
  <c r="AH23" i="20"/>
  <c r="AO23" i="20"/>
  <c r="AI28" i="20"/>
  <c r="AP28" i="20"/>
  <c r="AJ11" i="20"/>
  <c r="AQ11" i="20"/>
  <c r="AS22" i="20"/>
  <c r="AL22" i="20"/>
  <c r="AS34" i="20"/>
  <c r="AL34" i="20"/>
  <c r="AL17" i="20"/>
  <c r="AS17" i="20"/>
  <c r="AO23" i="16"/>
  <c r="AH23" i="16"/>
  <c r="AM27" i="15"/>
  <c r="AT27" i="15"/>
  <c r="AM30" i="15"/>
  <c r="AT30" i="15"/>
  <c r="AM22" i="15"/>
  <c r="AT22" i="15"/>
  <c r="AO23" i="15"/>
  <c r="AH23" i="15"/>
  <c r="AU10" i="15"/>
  <c r="AN10" i="15"/>
  <c r="AP32" i="15"/>
  <c r="AI32" i="15"/>
  <c r="AN20" i="15"/>
  <c r="AU20" i="15"/>
  <c r="AK12" i="15"/>
  <c r="AR12" i="15"/>
  <c r="AP18" i="15"/>
  <c r="AI18" i="15"/>
  <c r="AU12" i="16"/>
  <c r="AN12" i="16"/>
  <c r="AH24" i="16"/>
  <c r="AO24" i="16"/>
  <c r="AM32" i="16"/>
  <c r="AT32" i="16"/>
  <c r="AR28" i="16"/>
  <c r="AK28" i="16"/>
  <c r="AU18" i="16"/>
  <c r="AN18" i="16"/>
  <c r="AU21" i="16"/>
  <c r="AN21" i="16"/>
  <c r="AS27" i="16"/>
  <c r="AL27" i="16"/>
  <c r="AS11" i="16"/>
  <c r="AL11" i="16"/>
  <c r="AU36" i="16"/>
  <c r="AN36" i="16"/>
  <c r="AK10" i="16"/>
  <c r="AR10" i="16"/>
  <c r="AL19" i="17"/>
  <c r="AS19" i="17"/>
  <c r="AI20" i="17"/>
  <c r="AP20" i="17"/>
  <c r="AS33" i="17"/>
  <c r="AL33" i="17"/>
  <c r="AU18" i="17"/>
  <c r="AN18" i="17"/>
  <c r="AS22" i="17"/>
  <c r="AL22" i="17"/>
  <c r="AS26" i="17"/>
  <c r="AL26" i="17"/>
  <c r="AS31" i="17"/>
  <c r="AL31" i="17"/>
  <c r="AI11" i="17"/>
  <c r="AP11" i="17"/>
  <c r="AQ37" i="17"/>
  <c r="AJ37" i="17"/>
  <c r="AS25" i="18"/>
  <c r="AL25" i="18"/>
  <c r="AQ17" i="18"/>
  <c r="AJ17" i="18"/>
  <c r="AR26" i="18"/>
  <c r="AK26" i="18"/>
  <c r="AU18" i="18"/>
  <c r="AN18" i="18"/>
  <c r="AS8" i="18"/>
  <c r="AL8" i="18"/>
  <c r="AN31" i="18"/>
  <c r="AU31" i="18"/>
  <c r="AS16" i="18"/>
  <c r="AL16" i="18"/>
  <c r="AP23" i="18"/>
  <c r="AI23" i="18"/>
  <c r="AI13" i="19"/>
  <c r="AP13" i="19"/>
  <c r="AK25" i="19"/>
  <c r="AR25" i="19"/>
  <c r="AM10" i="19"/>
  <c r="AT10" i="19"/>
  <c r="AS20" i="19"/>
  <c r="AL20" i="19"/>
  <c r="AR31" i="19"/>
  <c r="AK31" i="19"/>
  <c r="AT16" i="19"/>
  <c r="AM16" i="19"/>
  <c r="AS32" i="19"/>
  <c r="AL32" i="19"/>
  <c r="AS19" i="19"/>
  <c r="AL19" i="19"/>
  <c r="AT24" i="19"/>
  <c r="AM24" i="19"/>
  <c r="AL10" i="20"/>
  <c r="AS10" i="20"/>
  <c r="AH29" i="20"/>
  <c r="AO29" i="20"/>
  <c r="AR9" i="20"/>
  <c r="AK9" i="20"/>
  <c r="AQ33" i="20"/>
  <c r="AJ33" i="20"/>
  <c r="AT20" i="20"/>
  <c r="AM20" i="20"/>
  <c r="AM33" i="15"/>
  <c r="AT33" i="15"/>
  <c r="AL11" i="15"/>
  <c r="AS11" i="15"/>
  <c r="AU30" i="15"/>
  <c r="AN30" i="15"/>
  <c r="AI21" i="15"/>
  <c r="AP21" i="15"/>
  <c r="AS9" i="15"/>
  <c r="AL9" i="15"/>
  <c r="AT32" i="15"/>
  <c r="AM32" i="15"/>
  <c r="AI35" i="15"/>
  <c r="AP35" i="15"/>
  <c r="AP16" i="15"/>
  <c r="AI16" i="15"/>
  <c r="AO15" i="15"/>
  <c r="AH15" i="15"/>
  <c r="AQ14" i="15"/>
  <c r="AJ14" i="15"/>
  <c r="AM16" i="16"/>
  <c r="AT16" i="16"/>
  <c r="AK31" i="16"/>
  <c r="AR31" i="16"/>
  <c r="AM26" i="16"/>
  <c r="AT26" i="16"/>
  <c r="AS34" i="16"/>
  <c r="AL34" i="16"/>
  <c r="AK21" i="16"/>
  <c r="AR21" i="16"/>
  <c r="AI27" i="16"/>
  <c r="AP27" i="16"/>
  <c r="AK37" i="16"/>
  <c r="AR37" i="16"/>
  <c r="AO10" i="16"/>
  <c r="AH10" i="16"/>
  <c r="AM19" i="17"/>
  <c r="AT19" i="17"/>
  <c r="AT20" i="17"/>
  <c r="AM20" i="17"/>
  <c r="AQ21" i="17"/>
  <c r="AJ21" i="17"/>
  <c r="AS18" i="17"/>
  <c r="AL18" i="17"/>
  <c r="AS10" i="17"/>
  <c r="AL10" i="17"/>
  <c r="AM29" i="17"/>
  <c r="AT29" i="17"/>
  <c r="AI13" i="17"/>
  <c r="AP13" i="17"/>
  <c r="AM34" i="17"/>
  <c r="AT34" i="17"/>
  <c r="AK37" i="17"/>
  <c r="AR37" i="17"/>
  <c r="AH21" i="18"/>
  <c r="AO21" i="18"/>
  <c r="AL32" i="18"/>
  <c r="AS32" i="18"/>
  <c r="AS18" i="18"/>
  <c r="AL18" i="18"/>
  <c r="AR24" i="18"/>
  <c r="AK24" i="18"/>
  <c r="AS35" i="18"/>
  <c r="AL35" i="18"/>
  <c r="AK27" i="18"/>
  <c r="AR27" i="18"/>
  <c r="AM16" i="18"/>
  <c r="AT16" i="18"/>
  <c r="AJ23" i="18"/>
  <c r="AQ23" i="18"/>
  <c r="AK9" i="18"/>
  <c r="AR9" i="18"/>
  <c r="AS13" i="19"/>
  <c r="AL13" i="19"/>
  <c r="AM17" i="19"/>
  <c r="AT17" i="19"/>
  <c r="AT20" i="19"/>
  <c r="AM20" i="19"/>
  <c r="AM35" i="19"/>
  <c r="AT35" i="19"/>
  <c r="AK34" i="19"/>
  <c r="AR34" i="19"/>
  <c r="AM33" i="19"/>
  <c r="AT33" i="19"/>
  <c r="AS30" i="19"/>
  <c r="AL30" i="19"/>
  <c r="AI30" i="20"/>
  <c r="AP30" i="20"/>
  <c r="AR12" i="20"/>
  <c r="AK12" i="20"/>
  <c r="AN29" i="20"/>
  <c r="AU29" i="20"/>
  <c r="AR11" i="20"/>
  <c r="AK11" i="20"/>
  <c r="AL24" i="20"/>
  <c r="AS24" i="20"/>
  <c r="AS26" i="20"/>
  <c r="AL26" i="20"/>
  <c r="AT16" i="20"/>
  <c r="AM16" i="20"/>
  <c r="AQ25" i="15"/>
  <c r="AJ25" i="15"/>
  <c r="AT34" i="15"/>
  <c r="AM34" i="15"/>
  <c r="AU29" i="15"/>
  <c r="AN29" i="15"/>
  <c r="AI9" i="15"/>
  <c r="AP9" i="15"/>
  <c r="AO36" i="15"/>
  <c r="AH36" i="15"/>
  <c r="AI28" i="15"/>
  <c r="AP28" i="15"/>
  <c r="AL35" i="15"/>
  <c r="AS35" i="15"/>
  <c r="AO19" i="15"/>
  <c r="AH19" i="15"/>
  <c r="AP14" i="15"/>
  <c r="AI14" i="15"/>
  <c r="AR12" i="16"/>
  <c r="AK12" i="16"/>
  <c r="AU24" i="16"/>
  <c r="AN24" i="16"/>
  <c r="AS15" i="16"/>
  <c r="AL15" i="16"/>
  <c r="AU28" i="16"/>
  <c r="AN28" i="16"/>
  <c r="AI34" i="16"/>
  <c r="AP34" i="16"/>
  <c r="AI25" i="16"/>
  <c r="AP25" i="16"/>
  <c r="AK20" i="16"/>
  <c r="AR20" i="16"/>
  <c r="AO17" i="16"/>
  <c r="AH17" i="16"/>
  <c r="AU37" i="16"/>
  <c r="AN37" i="16"/>
  <c r="AQ14" i="16"/>
  <c r="AJ14" i="16"/>
  <c r="AI23" i="17"/>
  <c r="AP23" i="17"/>
  <c r="AR15" i="17"/>
  <c r="AK15" i="17"/>
  <c r="AK16" i="17"/>
  <c r="AR16" i="17"/>
  <c r="AI33" i="17"/>
  <c r="AP33" i="17"/>
  <c r="AP18" i="17"/>
  <c r="AI18" i="17"/>
  <c r="AN22" i="17"/>
  <c r="AU22" i="17"/>
  <c r="AQ29" i="17"/>
  <c r="AJ29" i="17"/>
  <c r="AU13" i="17"/>
  <c r="AN13" i="17"/>
  <c r="AU25" i="17"/>
  <c r="AN25" i="17"/>
  <c r="AJ30" i="17"/>
  <c r="AQ30" i="17"/>
  <c r="AN25" i="18"/>
  <c r="AU25" i="18"/>
  <c r="AO17" i="18"/>
  <c r="AH17" i="18"/>
  <c r="AU28" i="18"/>
  <c r="AN28" i="18"/>
  <c r="AP18" i="18"/>
  <c r="AI18" i="18"/>
  <c r="AU15" i="18"/>
  <c r="AN15" i="18"/>
  <c r="AU8" i="18"/>
  <c r="AN8" i="18"/>
  <c r="AJ27" i="18"/>
  <c r="AQ27" i="18"/>
  <c r="AL20" i="18"/>
  <c r="AS20" i="18"/>
  <c r="AL23" i="18"/>
  <c r="AS23" i="18"/>
  <c r="AP12" i="18"/>
  <c r="AI12" i="18"/>
  <c r="AU25" i="19"/>
  <c r="AN25" i="19"/>
  <c r="AO10" i="19"/>
  <c r="AH10" i="19"/>
  <c r="AK20" i="19"/>
  <c r="AR20" i="19"/>
  <c r="AL9" i="19"/>
  <c r="AS9" i="19"/>
  <c r="AT34" i="19"/>
  <c r="AM34" i="19"/>
  <c r="AS26" i="19"/>
  <c r="AL26" i="19"/>
  <c r="AQ27" i="19"/>
  <c r="AJ27" i="19"/>
  <c r="AK24" i="19"/>
  <c r="AR24" i="19"/>
  <c r="AM14" i="20"/>
  <c r="AT14" i="20"/>
  <c r="AN32" i="20"/>
  <c r="AU32" i="20"/>
  <c r="AU15" i="20"/>
  <c r="AN15" i="20"/>
  <c r="AP24" i="20"/>
  <c r="AI24" i="20"/>
  <c r="AP26" i="20"/>
  <c r="AI26" i="20"/>
  <c r="AQ29" i="19"/>
  <c r="AJ29" i="19"/>
  <c r="AJ16" i="19"/>
  <c r="AQ16" i="19"/>
  <c r="AO26" i="19"/>
  <c r="AH26" i="19"/>
  <c r="AO32" i="19"/>
  <c r="AH32" i="19"/>
  <c r="AK30" i="19"/>
  <c r="AR30" i="19"/>
  <c r="AM19" i="19"/>
  <c r="AT19" i="19"/>
  <c r="AU14" i="19"/>
  <c r="AN14" i="19"/>
  <c r="AR30" i="20"/>
  <c r="AK30" i="20"/>
  <c r="AN18" i="20"/>
  <c r="AU18" i="20"/>
  <c r="AT10" i="20"/>
  <c r="AM10" i="20"/>
  <c r="AT32" i="20"/>
  <c r="AM32" i="20"/>
  <c r="AT27" i="20"/>
  <c r="AM27" i="20"/>
  <c r="AL15" i="20"/>
  <c r="AS15" i="20"/>
  <c r="AS9" i="20"/>
  <c r="AL9" i="20"/>
  <c r="AT24" i="20"/>
  <c r="AM24" i="20"/>
  <c r="AL35" i="20"/>
  <c r="AS35" i="20"/>
  <c r="AT34" i="20"/>
  <c r="AM34" i="20"/>
  <c r="AR33" i="20"/>
  <c r="AK33" i="20"/>
  <c r="AT17" i="20"/>
  <c r="AM17" i="20"/>
  <c r="AN16" i="20"/>
  <c r="AU16" i="20"/>
  <c r="AI25" i="15"/>
  <c r="AP25" i="15"/>
  <c r="AQ30" i="15"/>
  <c r="AJ30" i="15"/>
  <c r="AQ22" i="15"/>
  <c r="AJ22" i="15"/>
  <c r="AH9" i="15"/>
  <c r="AO9" i="15"/>
  <c r="AP10" i="15"/>
  <c r="AI10" i="15"/>
  <c r="AS28" i="15"/>
  <c r="AL28" i="15"/>
  <c r="AQ20" i="15"/>
  <c r="AJ20" i="15"/>
  <c r="AI31" i="15"/>
  <c r="AP31" i="15"/>
  <c r="AQ12" i="15"/>
  <c r="AJ12" i="15"/>
  <c r="AO18" i="15"/>
  <c r="AH18" i="15"/>
  <c r="AO12" i="16"/>
  <c r="AH12" i="16"/>
  <c r="AS29" i="16"/>
  <c r="AL29" i="16"/>
  <c r="AU31" i="16"/>
  <c r="AN31" i="16"/>
  <c r="AI26" i="16"/>
  <c r="AP26" i="16"/>
  <c r="AO34" i="16"/>
  <c r="AH34" i="16"/>
  <c r="AS25" i="16"/>
  <c r="AL25" i="16"/>
  <c r="AI20" i="16"/>
  <c r="AP20" i="16"/>
  <c r="AU27" i="16"/>
  <c r="AN27" i="16"/>
  <c r="AK17" i="16"/>
  <c r="AR17" i="16"/>
  <c r="AO37" i="16"/>
  <c r="AH37" i="16"/>
  <c r="AM36" i="16"/>
  <c r="AT36" i="16"/>
  <c r="AR14" i="16"/>
  <c r="AK14" i="16"/>
  <c r="AI28" i="17"/>
  <c r="AP28" i="17"/>
  <c r="AQ19" i="17"/>
  <c r="AJ19" i="17"/>
  <c r="AN24" i="17"/>
  <c r="AU24" i="17"/>
  <c r="AN12" i="17"/>
  <c r="AU12" i="17"/>
  <c r="AM21" i="17"/>
  <c r="AT21" i="17"/>
  <c r="AO18" i="17"/>
  <c r="AH18" i="17"/>
  <c r="AI22" i="17"/>
  <c r="AP22" i="17"/>
  <c r="AP26" i="17"/>
  <c r="AI26" i="17"/>
  <c r="AH29" i="17"/>
  <c r="AO29" i="17"/>
  <c r="AU17" i="17"/>
  <c r="AN17" i="17"/>
  <c r="AM11" i="17"/>
  <c r="AT11" i="17"/>
  <c r="AP30" i="17"/>
  <c r="AI30" i="17"/>
  <c r="AM35" i="17"/>
  <c r="AT35" i="17"/>
  <c r="AM21" i="18"/>
  <c r="AT21" i="18"/>
  <c r="AH32" i="18"/>
  <c r="AO32" i="18"/>
  <c r="AQ26" i="18"/>
  <c r="AJ26" i="18"/>
  <c r="AO18" i="18"/>
  <c r="AH18" i="18"/>
  <c r="AO24" i="18"/>
  <c r="AH24" i="18"/>
  <c r="AP10" i="18"/>
  <c r="AI10" i="18"/>
  <c r="AM27" i="18"/>
  <c r="AT27" i="18"/>
  <c r="AP16" i="18"/>
  <c r="AI16" i="18"/>
  <c r="AU30" i="18"/>
  <c r="AN30" i="18"/>
  <c r="AO13" i="18"/>
  <c r="AH13" i="18"/>
  <c r="AH13" i="19"/>
  <c r="AO13" i="19"/>
  <c r="AO25" i="19"/>
  <c r="AH25" i="19"/>
  <c r="AO17" i="19"/>
  <c r="AH17" i="19"/>
  <c r="AP20" i="19"/>
  <c r="AI20" i="19"/>
  <c r="AI35" i="19"/>
  <c r="AP35" i="19"/>
  <c r="AR29" i="19"/>
  <c r="AK29" i="19"/>
  <c r="AI33" i="19"/>
  <c r="AP33" i="19"/>
  <c r="AS28" i="19"/>
  <c r="AL28" i="19"/>
  <c r="AO27" i="19"/>
  <c r="AH27" i="19"/>
  <c r="AQ15" i="19"/>
  <c r="AJ15" i="19"/>
  <c r="AH30" i="20"/>
  <c r="AO30" i="20"/>
  <c r="AH14" i="20"/>
  <c r="AO14" i="20"/>
  <c r="AL12" i="20"/>
  <c r="AS12" i="20"/>
  <c r="AQ27" i="20"/>
  <c r="AJ27" i="20"/>
  <c r="AQ19" i="20"/>
  <c r="AJ19" i="20"/>
  <c r="AP25" i="20"/>
  <c r="AI25" i="20"/>
  <c r="AP22" i="20"/>
  <c r="AI22" i="20"/>
  <c r="AH34" i="20"/>
  <c r="AO34" i="20"/>
  <c r="AP33" i="20"/>
  <c r="AI33" i="20"/>
  <c r="AH17" i="20"/>
  <c r="AO17" i="20"/>
  <c r="AT8" i="19"/>
  <c r="AM8" i="19"/>
  <c r="AK11" i="18"/>
  <c r="AR11" i="18"/>
  <c r="AI11" i="18"/>
  <c r="AP11" i="18"/>
  <c r="AP13" i="20"/>
  <c r="AI13" i="20"/>
  <c r="AI8" i="19"/>
  <c r="AP8" i="19"/>
  <c r="AT13" i="20"/>
  <c r="AM13" i="20"/>
  <c r="AU8" i="20"/>
  <c r="AN8" i="20"/>
  <c r="AU9" i="22"/>
  <c r="AN9" i="22"/>
  <c r="AU19" i="22"/>
  <c r="AN19" i="22"/>
  <c r="AM32" i="22"/>
  <c r="AT32" i="22"/>
  <c r="AM33" i="22"/>
  <c r="AT33" i="22"/>
  <c r="AI26" i="22"/>
  <c r="AP26" i="22"/>
  <c r="AI14" i="22"/>
  <c r="AP14" i="22"/>
  <c r="AS15" i="22"/>
  <c r="AL15" i="22"/>
  <c r="AM35" i="22"/>
  <c r="AT35" i="22"/>
  <c r="AI27" i="22"/>
  <c r="AP27" i="22"/>
  <c r="AS24" i="22"/>
  <c r="AL24" i="22"/>
  <c r="AT30" i="22"/>
  <c r="AM30" i="22"/>
  <c r="AK20" i="22"/>
  <c r="AR20" i="22"/>
  <c r="AM21" i="22"/>
  <c r="AT21" i="22"/>
  <c r="AO28" i="22"/>
  <c r="AH28" i="22"/>
  <c r="AQ29" i="22"/>
  <c r="AJ29" i="22"/>
  <c r="AQ22" i="22"/>
  <c r="AJ22" i="22"/>
  <c r="AT14" i="22"/>
  <c r="AM14" i="22"/>
  <c r="AJ13" i="22"/>
  <c r="AQ13" i="22"/>
  <c r="AH35" i="22"/>
  <c r="AO35" i="22"/>
  <c r="AK27" i="22"/>
  <c r="AR27" i="22"/>
  <c r="AI24" i="22"/>
  <c r="AP24" i="22"/>
  <c r="AO30" i="22"/>
  <c r="AH30" i="22"/>
  <c r="AT20" i="22"/>
  <c r="AM20" i="22"/>
  <c r="AK23" i="22"/>
  <c r="AR23" i="22"/>
  <c r="AU21" i="22"/>
  <c r="AN21" i="22"/>
  <c r="AS28" i="22"/>
  <c r="AL28" i="22"/>
  <c r="AU29" i="22"/>
  <c r="AN29" i="22"/>
  <c r="AN22" i="22"/>
  <c r="AU22" i="22"/>
  <c r="AO14" i="22"/>
  <c r="AH14" i="22"/>
  <c r="AM15" i="22"/>
  <c r="AT15" i="22"/>
  <c r="AS35" i="22"/>
  <c r="AL35" i="22"/>
  <c r="AH27" i="22"/>
  <c r="AO27" i="22"/>
  <c r="AU24" i="22"/>
  <c r="AN24" i="22"/>
  <c r="AN30" i="22"/>
  <c r="AU30" i="22"/>
  <c r="AO20" i="22"/>
  <c r="AH20" i="22"/>
  <c r="AM10" i="22"/>
  <c r="AT10" i="22"/>
  <c r="AQ9" i="22"/>
  <c r="AJ9" i="22"/>
  <c r="AI19" i="22"/>
  <c r="AP19" i="22"/>
  <c r="AP28" i="22"/>
  <c r="AI28" i="22"/>
  <c r="AK26" i="22"/>
  <c r="AR26" i="22"/>
  <c r="AN14" i="22"/>
  <c r="AU14" i="22"/>
  <c r="AK13" i="22"/>
  <c r="AR13" i="22"/>
  <c r="AO11" i="22"/>
  <c r="AH11" i="22"/>
  <c r="AM27" i="22"/>
  <c r="AT27" i="22"/>
  <c r="AP34" i="22"/>
  <c r="AI34" i="22"/>
  <c r="AS20" i="22"/>
  <c r="AL20" i="22"/>
  <c r="AL12" i="22"/>
  <c r="AS12" i="22"/>
  <c r="AM8" i="22"/>
  <c r="AT8" i="22"/>
  <c r="AQ12" i="22"/>
  <c r="AJ12" i="22"/>
  <c r="AL24" i="2"/>
  <c r="AL20" i="2"/>
  <c r="AO19" i="2"/>
  <c r="AH19" i="2"/>
  <c r="AI17" i="2"/>
  <c r="AP17" i="2"/>
  <c r="AO22" i="2"/>
  <c r="AL15" i="2"/>
  <c r="AS15" i="2"/>
  <c r="AU17" i="2"/>
  <c r="AN17" i="2"/>
  <c r="AP22" i="2"/>
  <c r="AR11" i="2"/>
  <c r="AK11" i="2"/>
  <c r="AR15" i="2"/>
  <c r="AK15" i="2"/>
  <c r="AR19" i="2"/>
  <c r="AK19" i="2"/>
  <c r="AQ12" i="5"/>
  <c r="AJ12" i="5"/>
  <c r="AS19" i="5"/>
  <c r="AL19" i="5"/>
  <c r="AP29" i="5"/>
  <c r="AI29" i="5"/>
  <c r="AT33" i="5"/>
  <c r="AM33" i="5"/>
  <c r="AS13" i="5"/>
  <c r="AL13" i="5"/>
  <c r="AT11" i="5"/>
  <c r="AM11" i="5"/>
  <c r="AM14" i="5"/>
  <c r="AT14" i="5"/>
  <c r="AI10" i="5"/>
  <c r="AP10" i="5"/>
  <c r="AU36" i="5"/>
  <c r="AN36" i="5"/>
  <c r="AS31" i="5"/>
  <c r="AL31" i="5"/>
  <c r="AT35" i="5"/>
  <c r="AM35" i="5"/>
  <c r="AI13" i="5"/>
  <c r="AP13" i="5"/>
  <c r="AQ34" i="5"/>
  <c r="AJ34" i="5"/>
  <c r="AK28" i="5"/>
  <c r="AR28" i="5"/>
  <c r="AQ24" i="5"/>
  <c r="AJ24" i="5"/>
  <c r="AS22" i="5"/>
  <c r="AL22" i="5"/>
  <c r="AI16" i="5"/>
  <c r="AP16" i="5"/>
  <c r="AS15" i="5"/>
  <c r="AL15" i="5"/>
  <c r="AS25" i="5"/>
  <c r="AL25" i="5"/>
  <c r="AP21" i="5"/>
  <c r="AI21" i="5"/>
  <c r="AS33" i="5"/>
  <c r="AL33" i="5"/>
  <c r="AT31" i="5"/>
  <c r="AM31" i="5"/>
  <c r="AR32" i="5"/>
  <c r="AK32" i="5"/>
  <c r="AQ27" i="5"/>
  <c r="AJ27" i="5"/>
  <c r="AP19" i="5"/>
  <c r="AI19" i="5"/>
  <c r="AU10" i="5"/>
  <c r="AN10" i="5"/>
  <c r="AH34" i="5"/>
  <c r="AO34" i="5"/>
  <c r="AM28" i="5"/>
  <c r="AT28" i="5"/>
  <c r="AH24" i="5"/>
  <c r="AO24" i="5"/>
  <c r="AQ22" i="5"/>
  <c r="AJ22" i="5"/>
  <c r="AU18" i="5"/>
  <c r="AN18" i="5"/>
  <c r="AO15" i="5"/>
  <c r="AH15" i="5"/>
  <c r="AI30" i="5"/>
  <c r="AP30" i="5"/>
  <c r="AO25" i="5"/>
  <c r="AH25" i="5"/>
  <c r="AP17" i="5"/>
  <c r="AI17" i="5"/>
  <c r="AS36" i="15"/>
  <c r="AL36" i="15"/>
  <c r="AS21" i="16"/>
  <c r="AL21" i="16"/>
  <c r="AM19" i="16"/>
  <c r="AT19" i="16"/>
  <c r="AR35" i="17"/>
  <c r="AK35" i="17"/>
  <c r="AS33" i="15"/>
  <c r="AL33" i="15"/>
  <c r="AL19" i="15"/>
  <c r="AS19" i="15"/>
  <c r="AS23" i="16"/>
  <c r="AL23" i="16"/>
  <c r="AI17" i="17"/>
  <c r="AP17" i="17"/>
  <c r="AT9" i="15"/>
  <c r="AM9" i="15"/>
  <c r="AU26" i="16"/>
  <c r="AN26" i="16"/>
  <c r="AH30" i="16"/>
  <c r="AO30" i="16"/>
  <c r="AM32" i="17"/>
  <c r="AT32" i="17"/>
  <c r="AR28" i="18"/>
  <c r="AK28" i="18"/>
  <c r="AO10" i="15"/>
  <c r="AH10" i="15"/>
  <c r="AN35" i="16"/>
  <c r="AU35" i="16"/>
  <c r="AU10" i="17"/>
  <c r="AN10" i="17"/>
  <c r="AM8" i="18"/>
  <c r="AT8" i="18"/>
  <c r="AN20" i="18"/>
  <c r="AU20" i="18"/>
  <c r="AM9" i="18"/>
  <c r="AT9" i="18"/>
  <c r="AQ20" i="19"/>
  <c r="AJ20" i="19"/>
  <c r="AU9" i="19"/>
  <c r="AN9" i="19"/>
  <c r="AR33" i="19"/>
  <c r="AK33" i="19"/>
  <c r="AO14" i="19"/>
  <c r="AH14" i="19"/>
  <c r="AN28" i="20"/>
  <c r="AU28" i="20"/>
  <c r="AT11" i="20"/>
  <c r="AM11" i="20"/>
  <c r="AN26" i="20"/>
  <c r="AU26" i="20"/>
  <c r="AS19" i="16"/>
  <c r="AL19" i="16"/>
  <c r="AS30" i="15"/>
  <c r="AL30" i="15"/>
  <c r="AR9" i="15"/>
  <c r="AK9" i="15"/>
  <c r="AS10" i="15"/>
  <c r="AL10" i="15"/>
  <c r="AS20" i="15"/>
  <c r="AL20" i="15"/>
  <c r="AK18" i="15"/>
  <c r="AR18" i="15"/>
  <c r="AR24" i="16"/>
  <c r="AK24" i="16"/>
  <c r="AO13" i="16"/>
  <c r="AH13" i="16"/>
  <c r="AS20" i="16"/>
  <c r="AL20" i="16"/>
  <c r="AT37" i="16"/>
  <c r="AM37" i="16"/>
  <c r="AS28" i="17"/>
  <c r="AL28" i="17"/>
  <c r="AR19" i="17"/>
  <c r="AK19" i="17"/>
  <c r="AK33" i="17"/>
  <c r="AR33" i="17"/>
  <c r="AO10" i="17"/>
  <c r="AH10" i="17"/>
  <c r="AQ17" i="17"/>
  <c r="AJ17" i="17"/>
  <c r="AU35" i="17"/>
  <c r="AN35" i="17"/>
  <c r="AM17" i="18"/>
  <c r="AT17" i="18"/>
  <c r="AM24" i="18"/>
  <c r="AT24" i="18"/>
  <c r="AP27" i="18"/>
  <c r="AI27" i="18"/>
  <c r="AO29" i="18"/>
  <c r="AH29" i="18"/>
  <c r="AK13" i="19"/>
  <c r="AR13" i="19"/>
  <c r="AK10" i="19"/>
  <c r="AR10" i="19"/>
  <c r="AU29" i="19"/>
  <c r="AN29" i="19"/>
  <c r="AN32" i="19"/>
  <c r="AU32" i="19"/>
  <c r="AS30" i="20"/>
  <c r="AL30" i="20"/>
  <c r="AP19" i="20"/>
  <c r="AI19" i="20"/>
  <c r="AQ35" i="20"/>
  <c r="AJ35" i="20"/>
  <c r="AO16" i="20"/>
  <c r="AH16" i="20"/>
  <c r="AQ11" i="15"/>
  <c r="AJ11" i="15"/>
  <c r="AM21" i="15"/>
  <c r="AT21" i="15"/>
  <c r="AK13" i="15"/>
  <c r="AR13" i="15"/>
  <c r="AR35" i="15"/>
  <c r="AK35" i="15"/>
  <c r="AU15" i="15"/>
  <c r="AN15" i="15"/>
  <c r="AP29" i="16"/>
  <c r="AI29" i="16"/>
  <c r="AQ28" i="16"/>
  <c r="AJ28" i="16"/>
  <c r="AS18" i="16"/>
  <c r="AL18" i="16"/>
  <c r="AU22" i="16"/>
  <c r="AN22" i="16"/>
  <c r="AI14" i="16"/>
  <c r="AP14" i="16"/>
  <c r="AQ16" i="17"/>
  <c r="AJ16" i="17"/>
  <c r="AH21" i="17"/>
  <c r="AO21" i="17"/>
  <c r="AU26" i="17"/>
  <c r="AN26" i="17"/>
  <c r="AQ11" i="17"/>
  <c r="AJ11" i="17"/>
  <c r="AQ35" i="17"/>
  <c r="AJ35" i="17"/>
  <c r="AJ19" i="18"/>
  <c r="AQ19" i="18"/>
  <c r="AI14" i="18"/>
  <c r="AP14" i="18"/>
  <c r="AN35" i="18"/>
  <c r="AU35" i="18"/>
  <c r="AQ29" i="18"/>
  <c r="AJ29" i="18"/>
  <c r="AT12" i="18"/>
  <c r="AM12" i="18"/>
  <c r="AS17" i="19"/>
  <c r="AL17" i="19"/>
  <c r="AK35" i="19"/>
  <c r="AR35" i="19"/>
  <c r="AP22" i="19"/>
  <c r="AI22" i="19"/>
  <c r="AO18" i="20"/>
  <c r="AH18" i="20"/>
  <c r="AT29" i="20"/>
  <c r="AM29" i="20"/>
  <c r="AM9" i="20"/>
  <c r="AT9" i="20"/>
  <c r="AU21" i="20"/>
  <c r="AN21" i="20"/>
  <c r="AQ27" i="15"/>
  <c r="AJ27" i="15"/>
  <c r="AO29" i="15"/>
  <c r="AH29" i="15"/>
  <c r="AN36" i="15"/>
  <c r="AU36" i="15"/>
  <c r="AK24" i="15"/>
  <c r="AR24" i="15"/>
  <c r="AU19" i="15"/>
  <c r="AN19" i="15"/>
  <c r="AU16" i="16"/>
  <c r="AN16" i="16"/>
  <c r="AJ31" i="16"/>
  <c r="AQ31" i="16"/>
  <c r="AS28" i="16"/>
  <c r="AL28" i="16"/>
  <c r="AK25" i="16"/>
  <c r="AR25" i="16"/>
  <c r="AN17" i="16"/>
  <c r="AU17" i="16"/>
  <c r="AM14" i="16"/>
  <c r="AT14" i="16"/>
  <c r="AS24" i="17"/>
  <c r="AL24" i="17"/>
  <c r="AU21" i="17"/>
  <c r="AN21" i="17"/>
  <c r="AT36" i="17"/>
  <c r="AM36" i="17"/>
  <c r="AS29" i="17"/>
  <c r="AL29" i="17"/>
  <c r="AM25" i="17"/>
  <c r="AT25" i="17"/>
  <c r="AP21" i="18"/>
  <c r="AI21" i="18"/>
  <c r="AH26" i="18"/>
  <c r="AO26" i="18"/>
  <c r="AK15" i="18"/>
  <c r="AR15" i="18"/>
  <c r="AH35" i="18"/>
  <c r="AO35" i="18"/>
  <c r="AQ16" i="18"/>
  <c r="AJ16" i="18"/>
  <c r="AU13" i="19"/>
  <c r="AN13" i="19"/>
  <c r="AH21" i="19"/>
  <c r="AO21" i="19"/>
  <c r="AQ12" i="19"/>
  <c r="AJ12" i="19"/>
  <c r="AS34" i="19"/>
  <c r="AL34" i="19"/>
  <c r="AR27" i="19"/>
  <c r="AK27" i="19"/>
  <c r="AR14" i="20"/>
  <c r="AK14" i="20"/>
  <c r="AO28" i="20"/>
  <c r="AH28" i="20"/>
  <c r="AN22" i="20"/>
  <c r="AU22" i="20"/>
  <c r="AS29" i="19"/>
  <c r="AL29" i="19"/>
  <c r="AS16" i="19"/>
  <c r="AL16" i="19"/>
  <c r="AT32" i="19"/>
  <c r="AM32" i="19"/>
  <c r="AR15" i="19"/>
  <c r="AK15" i="19"/>
  <c r="AK23" i="20"/>
  <c r="AR23" i="20"/>
  <c r="AN12" i="20"/>
  <c r="AU12" i="20"/>
  <c r="AR28" i="20"/>
  <c r="AK28" i="20"/>
  <c r="AT15" i="20"/>
  <c r="AM15" i="20"/>
  <c r="AR24" i="20"/>
  <c r="AK24" i="20"/>
  <c r="AN35" i="20"/>
  <c r="AU35" i="20"/>
  <c r="AL33" i="20"/>
  <c r="AS33" i="20"/>
  <c r="AL16" i="20"/>
  <c r="AS16" i="20"/>
  <c r="AI27" i="15"/>
  <c r="AP27" i="15"/>
  <c r="AI29" i="15"/>
  <c r="AP29" i="15"/>
  <c r="AI36" i="15"/>
  <c r="AP36" i="15"/>
  <c r="AQ28" i="15"/>
  <c r="AJ28" i="15"/>
  <c r="AO16" i="15"/>
  <c r="AH16" i="15"/>
  <c r="AM14" i="15"/>
  <c r="AT14" i="15"/>
  <c r="AQ29" i="16"/>
  <c r="AJ29" i="16"/>
  <c r="AP15" i="16"/>
  <c r="AI15" i="16"/>
  <c r="AK18" i="16"/>
  <c r="AR18" i="16"/>
  <c r="AO20" i="16"/>
  <c r="AH20" i="16"/>
  <c r="AO27" i="16"/>
  <c r="AH27" i="16"/>
  <c r="AP37" i="16"/>
  <c r="AI37" i="16"/>
  <c r="AQ36" i="16"/>
  <c r="AJ36" i="16"/>
  <c r="AO23" i="17"/>
  <c r="AH23" i="17"/>
  <c r="AN20" i="17"/>
  <c r="AU20" i="17"/>
  <c r="AU14" i="17"/>
  <c r="AN14" i="17"/>
  <c r="AJ36" i="17"/>
  <c r="AQ36" i="17"/>
  <c r="AO26" i="17"/>
  <c r="AH26" i="17"/>
  <c r="AK29" i="17"/>
  <c r="AR29" i="17"/>
  <c r="AQ25" i="17"/>
  <c r="AJ25" i="17"/>
  <c r="AQ34" i="18"/>
  <c r="AJ34" i="18"/>
  <c r="AQ32" i="18"/>
  <c r="AJ32" i="18"/>
  <c r="AQ18" i="18"/>
  <c r="AJ18" i="18"/>
  <c r="AO8" i="18"/>
  <c r="AH8" i="18"/>
  <c r="AI33" i="18"/>
  <c r="AP33" i="18"/>
  <c r="AH30" i="18"/>
  <c r="AO30" i="18"/>
  <c r="AQ9" i="18"/>
  <c r="AJ9" i="18"/>
  <c r="AI21" i="19"/>
  <c r="AP21" i="19"/>
  <c r="AI12" i="19"/>
  <c r="AP12" i="19"/>
  <c r="AI31" i="19"/>
  <c r="AP31" i="19"/>
  <c r="AI26" i="19"/>
  <c r="AP26" i="19"/>
  <c r="AQ28" i="19"/>
  <c r="AJ28" i="19"/>
  <c r="AP14" i="19"/>
  <c r="AI14" i="19"/>
  <c r="AH10" i="20"/>
  <c r="AO10" i="20"/>
  <c r="AQ29" i="20"/>
  <c r="AJ29" i="20"/>
  <c r="AJ15" i="20"/>
  <c r="AQ15" i="20"/>
  <c r="AP35" i="20"/>
  <c r="AI35" i="20"/>
  <c r="AQ21" i="20"/>
  <c r="AJ21" i="20"/>
  <c r="AI10" i="16"/>
  <c r="AP10" i="16"/>
  <c r="AH11" i="18"/>
  <c r="AO11" i="18"/>
  <c r="AU13" i="20"/>
  <c r="AN13" i="20"/>
  <c r="AT23" i="16"/>
  <c r="AM23" i="16"/>
  <c r="AS9" i="22"/>
  <c r="AL9" i="22"/>
  <c r="AK28" i="22"/>
  <c r="AR28" i="22"/>
  <c r="AS22" i="22"/>
  <c r="AL22" i="22"/>
  <c r="AQ17" i="22"/>
  <c r="AJ17" i="22"/>
  <c r="AR35" i="22"/>
  <c r="AK35" i="22"/>
  <c r="AK24" i="22"/>
  <c r="AR24" i="22"/>
  <c r="AP20" i="22"/>
  <c r="AI20" i="22"/>
  <c r="AJ28" i="22"/>
  <c r="AQ28" i="22"/>
  <c r="AT22" i="22"/>
  <c r="AM22" i="22"/>
  <c r="AK14" i="22"/>
  <c r="AR14" i="22"/>
  <c r="AQ35" i="22"/>
  <c r="AJ35" i="22"/>
  <c r="AQ34" i="22"/>
  <c r="AJ34" i="22"/>
  <c r="AU10" i="22"/>
  <c r="AN10" i="22"/>
  <c r="AQ23" i="22"/>
  <c r="AJ23" i="22"/>
  <c r="AU28" i="22"/>
  <c r="AN28" i="22"/>
  <c r="AQ18" i="22"/>
  <c r="AJ18" i="22"/>
  <c r="AK15" i="22"/>
  <c r="AR15" i="22"/>
  <c r="AU35" i="22"/>
  <c r="AN35" i="22"/>
  <c r="AM24" i="22"/>
  <c r="AT24" i="22"/>
  <c r="AI10" i="22"/>
  <c r="AP10" i="22"/>
  <c r="AO9" i="22"/>
  <c r="AH9" i="22"/>
  <c r="AI21" i="22"/>
  <c r="AP21" i="22"/>
  <c r="AI22" i="22"/>
  <c r="AP22" i="22"/>
  <c r="AS14" i="22"/>
  <c r="AL14" i="22"/>
  <c r="AJ11" i="22"/>
  <c r="AQ11" i="22"/>
  <c r="AQ27" i="22"/>
  <c r="AJ27" i="22"/>
  <c r="AQ10" i="22"/>
  <c r="AJ10" i="22"/>
  <c r="AI12" i="22"/>
  <c r="AP12" i="22"/>
  <c r="AR12" i="22"/>
  <c r="AK12" i="22"/>
  <c r="AI23" i="8"/>
  <c r="AP23" i="8"/>
  <c r="AJ18" i="8"/>
  <c r="AQ18" i="8"/>
  <c r="AI27" i="8"/>
  <c r="AP27" i="8"/>
  <c r="AJ22" i="8"/>
  <c r="AQ22" i="8"/>
  <c r="AI20" i="9"/>
  <c r="AP20" i="9"/>
  <c r="AO12" i="9"/>
  <c r="AH12" i="9"/>
  <c r="AH19" i="9"/>
  <c r="AO19" i="9"/>
  <c r="AK32" i="9"/>
  <c r="AR32" i="9"/>
  <c r="AR20" i="9"/>
  <c r="AK20" i="9"/>
  <c r="AK34" i="9"/>
  <c r="AR34" i="9"/>
  <c r="AK13" i="10"/>
  <c r="AR13" i="10"/>
  <c r="AJ20" i="8"/>
  <c r="AQ20" i="8"/>
  <c r="AU29" i="9"/>
  <c r="AN29" i="9"/>
  <c r="AQ21" i="9"/>
  <c r="AJ21" i="9"/>
  <c r="AM29" i="8"/>
  <c r="AT29" i="8"/>
  <c r="AM15" i="8"/>
  <c r="AT15" i="8"/>
  <c r="AR25" i="8"/>
  <c r="AK25" i="8"/>
  <c r="AL12" i="8"/>
  <c r="AS12" i="8"/>
  <c r="AM25" i="9"/>
  <c r="AT25" i="9"/>
  <c r="AM36" i="9"/>
  <c r="AT36" i="9"/>
  <c r="AU21" i="9"/>
  <c r="AN21" i="9"/>
  <c r="AL33" i="8"/>
  <c r="AS33" i="8"/>
  <c r="AL21" i="8"/>
  <c r="AS21" i="8"/>
  <c r="AK18" i="8"/>
  <c r="AR18" i="8"/>
  <c r="AK30" i="8"/>
  <c r="AR30" i="8"/>
  <c r="AT20" i="8"/>
  <c r="AM20" i="8"/>
  <c r="AK26" i="9"/>
  <c r="AR26" i="9"/>
  <c r="AO36" i="9"/>
  <c r="AH36" i="9"/>
  <c r="AN32" i="9"/>
  <c r="AU32" i="9"/>
  <c r="AJ20" i="9"/>
  <c r="AQ20" i="9"/>
  <c r="AO16" i="9"/>
  <c r="AH16" i="9"/>
  <c r="AH13" i="10"/>
  <c r="AO13" i="10"/>
  <c r="AQ15" i="10"/>
  <c r="AJ15" i="10"/>
  <c r="AI26" i="9"/>
  <c r="AP26" i="9"/>
  <c r="AH23" i="9"/>
  <c r="AO23" i="9"/>
  <c r="AN26" i="8"/>
  <c r="AU26" i="8"/>
  <c r="AN18" i="8"/>
  <c r="AU18" i="8"/>
  <c r="AU33" i="8"/>
  <c r="AN33" i="8"/>
  <c r="AS22" i="8"/>
  <c r="AL22" i="8"/>
  <c r="AL23" i="8"/>
  <c r="AS23" i="8"/>
  <c r="AQ27" i="8"/>
  <c r="AJ27" i="8"/>
  <c r="AI20" i="8"/>
  <c r="AP20" i="8"/>
  <c r="AU31" i="9"/>
  <c r="AN31" i="9"/>
  <c r="AI29" i="9"/>
  <c r="AP29" i="9"/>
  <c r="AK35" i="9"/>
  <c r="AR35" i="9"/>
  <c r="AI32" i="9"/>
  <c r="AP32" i="9"/>
  <c r="AN20" i="9"/>
  <c r="AU20" i="9"/>
  <c r="AM16" i="9"/>
  <c r="AT16" i="9"/>
  <c r="AU13" i="10"/>
  <c r="AN13" i="10"/>
  <c r="AM23" i="10"/>
  <c r="AT23" i="10"/>
  <c r="AK33" i="10"/>
  <c r="AR33" i="10"/>
  <c r="AM17" i="10"/>
  <c r="AT17" i="10"/>
  <c r="AJ32" i="10"/>
  <c r="AQ32" i="10"/>
  <c r="AL25" i="10"/>
  <c r="AS25" i="10"/>
  <c r="AK27" i="10"/>
  <c r="AR27" i="10"/>
  <c r="AP13" i="11"/>
  <c r="AI13" i="11"/>
  <c r="AN31" i="11"/>
  <c r="AU31" i="11"/>
  <c r="AR24" i="11"/>
  <c r="AK24" i="11"/>
  <c r="AP19" i="11"/>
  <c r="AI19" i="11"/>
  <c r="AI30" i="10"/>
  <c r="AP30" i="10"/>
  <c r="AO10" i="10"/>
  <c r="AH10" i="10"/>
  <c r="AQ29" i="10"/>
  <c r="AJ29" i="10"/>
  <c r="AL27" i="10"/>
  <c r="AS27" i="10"/>
  <c r="AR13" i="11"/>
  <c r="AK13" i="11"/>
  <c r="AL23" i="11"/>
  <c r="AS23" i="11"/>
  <c r="AN28" i="11"/>
  <c r="AU28" i="11"/>
  <c r="AN11" i="11"/>
  <c r="AU11" i="11"/>
  <c r="AT12" i="11"/>
  <c r="AM12" i="11"/>
  <c r="AI19" i="10"/>
  <c r="AP19" i="10"/>
  <c r="AK30" i="10"/>
  <c r="AR30" i="10"/>
  <c r="AK17" i="10"/>
  <c r="AR17" i="10"/>
  <c r="AJ26" i="10"/>
  <c r="AQ26" i="10"/>
  <c r="AM24" i="10"/>
  <c r="AT24" i="10"/>
  <c r="AH34" i="11"/>
  <c r="AO34" i="11"/>
  <c r="AH26" i="11"/>
  <c r="AO26" i="11"/>
  <c r="AP24" i="11"/>
  <c r="AI24" i="11"/>
  <c r="AP15" i="11"/>
  <c r="AI15" i="11"/>
  <c r="AH19" i="10"/>
  <c r="AO19" i="10"/>
  <c r="AQ35" i="10"/>
  <c r="AJ35" i="10"/>
  <c r="AI10" i="10"/>
  <c r="AP10" i="10"/>
  <c r="AO22" i="10"/>
  <c r="AH22" i="10"/>
  <c r="AM14" i="10"/>
  <c r="AT14" i="10"/>
  <c r="AJ36" i="10"/>
  <c r="AQ36" i="10"/>
  <c r="AL13" i="11"/>
  <c r="AS13" i="11"/>
  <c r="AN23" i="11"/>
  <c r="AU23" i="11"/>
  <c r="AM28" i="11"/>
  <c r="AT28" i="11"/>
  <c r="AR11" i="11"/>
  <c r="AK11" i="11"/>
  <c r="AL25" i="11"/>
  <c r="AS25" i="11"/>
  <c r="AT36" i="11"/>
  <c r="AM36" i="11"/>
  <c r="AL16" i="11"/>
  <c r="AS16" i="11"/>
  <c r="AH21" i="12"/>
  <c r="AO21" i="12"/>
  <c r="AP18" i="12"/>
  <c r="AI18" i="12"/>
  <c r="AJ17" i="12"/>
  <c r="AQ17" i="12"/>
  <c r="AP30" i="12"/>
  <c r="AI30" i="12"/>
  <c r="AT11" i="12"/>
  <c r="AM11" i="12"/>
  <c r="AR10" i="12"/>
  <c r="AK10" i="12"/>
  <c r="AR27" i="13"/>
  <c r="AK27" i="13"/>
  <c r="AT21" i="13"/>
  <c r="AM21" i="13"/>
  <c r="AP35" i="11"/>
  <c r="AI35" i="11"/>
  <c r="AJ28" i="12"/>
  <c r="AQ28" i="12"/>
  <c r="AT32" i="12"/>
  <c r="AM32" i="12"/>
  <c r="AR24" i="12"/>
  <c r="AK24" i="12"/>
  <c r="AP26" i="12"/>
  <c r="AI26" i="12"/>
  <c r="AO12" i="12"/>
  <c r="AH12" i="12"/>
  <c r="AT13" i="12"/>
  <c r="AM13" i="12"/>
  <c r="AJ14" i="12"/>
  <c r="AQ14" i="12"/>
  <c r="AJ23" i="13"/>
  <c r="AQ23" i="13"/>
  <c r="AL22" i="13"/>
  <c r="AS22" i="13"/>
  <c r="AM35" i="11"/>
  <c r="AT35" i="11"/>
  <c r="AH10" i="8"/>
  <c r="AO10" i="8"/>
  <c r="AH22" i="12"/>
  <c r="AO22" i="12"/>
  <c r="AT26" i="12"/>
  <c r="AM26" i="12"/>
  <c r="AH9" i="12"/>
  <c r="AO9" i="12"/>
  <c r="AH13" i="12"/>
  <c r="AO13" i="12"/>
  <c r="AH15" i="12"/>
  <c r="AO15" i="12"/>
  <c r="AP14" i="12"/>
  <c r="AI14" i="12"/>
  <c r="AJ27" i="13"/>
  <c r="AQ27" i="13"/>
  <c r="AS21" i="13"/>
  <c r="AL21" i="13"/>
  <c r="AH33" i="11"/>
  <c r="AO33" i="11"/>
  <c r="AH16" i="11"/>
  <c r="AO16" i="11"/>
  <c r="AP28" i="12"/>
  <c r="AI28" i="12"/>
  <c r="AH24" i="12"/>
  <c r="AO24" i="12"/>
  <c r="AT34" i="12"/>
  <c r="AM34" i="12"/>
  <c r="AL11" i="12"/>
  <c r="AS11" i="12"/>
  <c r="AH10" i="13"/>
  <c r="AO10" i="13"/>
  <c r="AN30" i="13"/>
  <c r="AU30" i="13"/>
  <c r="AR20" i="13"/>
  <c r="AK20" i="13"/>
  <c r="AJ34" i="13"/>
  <c r="AQ34" i="13"/>
  <c r="AR11" i="14"/>
  <c r="AK11" i="14"/>
  <c r="AS24" i="14"/>
  <c r="AL24" i="14"/>
  <c r="AU13" i="14"/>
  <c r="AN13" i="14"/>
  <c r="AN10" i="14"/>
  <c r="AU10" i="14"/>
  <c r="AH35" i="13"/>
  <c r="AO35" i="13"/>
  <c r="AL9" i="13"/>
  <c r="AS9" i="13"/>
  <c r="AQ25" i="14"/>
  <c r="AJ25" i="14"/>
  <c r="AJ20" i="14"/>
  <c r="AQ20" i="14"/>
  <c r="AJ22" i="14"/>
  <c r="AQ22" i="14"/>
  <c r="AT19" i="13"/>
  <c r="AM19" i="13"/>
  <c r="AT34" i="13"/>
  <c r="AM34" i="13"/>
  <c r="AK21" i="14"/>
  <c r="AR21" i="14"/>
  <c r="AN36" i="14"/>
  <c r="AU36" i="14"/>
  <c r="AM26" i="14"/>
  <c r="AT26" i="14"/>
  <c r="AS14" i="12"/>
  <c r="AL14" i="12"/>
  <c r="AJ31" i="13"/>
  <c r="AQ31" i="13"/>
  <c r="AI33" i="14"/>
  <c r="AP33" i="14"/>
  <c r="AI28" i="14"/>
  <c r="AP28" i="14"/>
  <c r="AR13" i="14"/>
  <c r="AK13" i="14"/>
  <c r="AI22" i="14"/>
  <c r="AP22" i="14"/>
  <c r="AN24" i="7"/>
  <c r="AU24" i="7"/>
  <c r="AR30" i="7"/>
  <c r="AK30" i="7"/>
  <c r="AN18" i="14"/>
  <c r="AU18" i="14"/>
  <c r="AJ26" i="7"/>
  <c r="AQ26" i="7"/>
  <c r="AM31" i="8"/>
  <c r="AT31" i="8"/>
  <c r="AJ29" i="7"/>
  <c r="AQ29" i="7"/>
  <c r="AM32" i="7"/>
  <c r="AT32" i="7"/>
  <c r="AK19" i="7"/>
  <c r="AR19" i="7"/>
  <c r="AH30" i="7"/>
  <c r="AO30" i="7"/>
  <c r="AM24" i="7"/>
  <c r="AT24" i="7"/>
  <c r="AH28" i="7"/>
  <c r="AO28" i="7"/>
  <c r="AH31" i="7"/>
  <c r="AO31" i="7"/>
  <c r="AR14" i="12"/>
  <c r="AK14" i="12"/>
  <c r="AJ15" i="7"/>
  <c r="AQ15" i="7"/>
  <c r="AH14" i="7"/>
  <c r="AO14" i="7"/>
  <c r="AH11" i="7"/>
  <c r="AO11" i="7"/>
  <c r="AJ14" i="8"/>
  <c r="AQ14" i="8"/>
  <c r="AT24" i="8"/>
  <c r="AM24" i="8"/>
  <c r="AO34" i="8"/>
  <c r="AH34" i="8"/>
  <c r="AQ23" i="8"/>
  <c r="AJ23" i="8"/>
  <c r="AJ36" i="8"/>
  <c r="AQ36" i="8"/>
  <c r="AI19" i="8"/>
  <c r="AP19" i="8"/>
  <c r="AO28" i="8"/>
  <c r="AH28" i="8"/>
  <c r="AI28" i="9"/>
  <c r="AP28" i="9"/>
  <c r="AJ24" i="9"/>
  <c r="AQ24" i="9"/>
  <c r="AJ12" i="9"/>
  <c r="AQ12" i="9"/>
  <c r="AS30" i="9"/>
  <c r="AL30" i="9"/>
  <c r="AP11" i="9"/>
  <c r="AI11" i="9"/>
  <c r="AO16" i="10"/>
  <c r="AH16" i="10"/>
  <c r="AM28" i="9"/>
  <c r="AT28" i="9"/>
  <c r="AL14" i="9"/>
  <c r="AS14" i="9"/>
  <c r="AN24" i="9"/>
  <c r="AU24" i="9"/>
  <c r="AN12" i="9"/>
  <c r="AU12" i="9"/>
  <c r="AM34" i="9"/>
  <c r="AT34" i="9"/>
  <c r="AU11" i="9"/>
  <c r="AN11" i="9"/>
  <c r="AK20" i="10"/>
  <c r="AR20" i="10"/>
  <c r="AU23" i="10"/>
  <c r="AN23" i="10"/>
  <c r="AJ30" i="8"/>
  <c r="AQ30" i="8"/>
  <c r="AK16" i="8"/>
  <c r="AR16" i="8"/>
  <c r="AO26" i="9"/>
  <c r="AH26" i="9"/>
  <c r="AH37" i="9"/>
  <c r="AO37" i="9"/>
  <c r="AH27" i="9"/>
  <c r="AO27" i="9"/>
  <c r="AQ17" i="9"/>
  <c r="AJ17" i="9"/>
  <c r="AN32" i="8"/>
  <c r="AU32" i="8"/>
  <c r="AM21" i="8"/>
  <c r="AT21" i="8"/>
  <c r="AS18" i="8"/>
  <c r="AL18" i="8"/>
  <c r="AS34" i="8"/>
  <c r="AL34" i="8"/>
  <c r="AK35" i="8"/>
  <c r="AR35" i="8"/>
  <c r="AP11" i="8"/>
  <c r="AI11" i="8"/>
  <c r="AM16" i="8"/>
  <c r="AT16" i="8"/>
  <c r="AK13" i="8"/>
  <c r="AR13" i="8"/>
  <c r="AM26" i="9"/>
  <c r="AT26" i="9"/>
  <c r="AU25" i="9"/>
  <c r="AN25" i="9"/>
  <c r="AU37" i="9"/>
  <c r="AN37" i="9"/>
  <c r="AK36" i="9"/>
  <c r="AR36" i="9"/>
  <c r="AL27" i="9"/>
  <c r="AS27" i="9"/>
  <c r="AL17" i="9"/>
  <c r="AS17" i="9"/>
  <c r="AH19" i="8"/>
  <c r="AO19" i="8"/>
  <c r="AQ33" i="8"/>
  <c r="AJ33" i="8"/>
  <c r="AO22" i="8"/>
  <c r="AH22" i="8"/>
  <c r="AQ21" i="8"/>
  <c r="AJ21" i="8"/>
  <c r="AP28" i="8"/>
  <c r="AI28" i="8"/>
  <c r="AI18" i="8"/>
  <c r="AP18" i="8"/>
  <c r="AH27" i="8"/>
  <c r="AO27" i="8"/>
  <c r="AP30" i="8"/>
  <c r="AI30" i="8"/>
  <c r="AI25" i="8"/>
  <c r="AP25" i="8"/>
  <c r="AJ16" i="8"/>
  <c r="AQ16" i="8"/>
  <c r="AP13" i="8"/>
  <c r="AI13" i="8"/>
  <c r="AJ26" i="9"/>
  <c r="AQ26" i="9"/>
  <c r="AI37" i="9"/>
  <c r="AP37" i="9"/>
  <c r="AI35" i="9"/>
  <c r="AP35" i="9"/>
  <c r="AI21" i="9"/>
  <c r="AP21" i="9"/>
  <c r="AO32" i="9"/>
  <c r="AH32" i="9"/>
  <c r="AJ18" i="9"/>
  <c r="AQ18" i="9"/>
  <c r="AH20" i="9"/>
  <c r="AO20" i="9"/>
  <c r="AP15" i="9"/>
  <c r="AI15" i="9"/>
  <c r="AS34" i="9"/>
  <c r="AL34" i="9"/>
  <c r="AP19" i="9"/>
  <c r="AI19" i="9"/>
  <c r="AS20" i="10"/>
  <c r="AL20" i="10"/>
  <c r="AI15" i="8"/>
  <c r="AP15" i="8"/>
  <c r="AO20" i="8"/>
  <c r="AH20" i="8"/>
  <c r="AO22" i="9"/>
  <c r="AH22" i="9"/>
  <c r="AQ33" i="9"/>
  <c r="AJ33" i="9"/>
  <c r="AH17" i="9"/>
  <c r="AO17" i="9"/>
  <c r="AR33" i="8"/>
  <c r="AK33" i="8"/>
  <c r="AN22" i="8"/>
  <c r="AU22" i="8"/>
  <c r="AM23" i="8"/>
  <c r="AT23" i="8"/>
  <c r="AK27" i="8"/>
  <c r="AR27" i="8"/>
  <c r="AL37" i="8"/>
  <c r="AS37" i="8"/>
  <c r="AI36" i="8"/>
  <c r="AP36" i="8"/>
  <c r="AI26" i="8"/>
  <c r="AP26" i="8"/>
  <c r="AL29" i="8"/>
  <c r="AS29" i="8"/>
  <c r="AH17" i="8"/>
  <c r="AO17" i="8"/>
  <c r="AM28" i="8"/>
  <c r="AT28" i="8"/>
  <c r="AM18" i="8"/>
  <c r="AT18" i="8"/>
  <c r="AL27" i="8"/>
  <c r="AS27" i="8"/>
  <c r="AT34" i="8"/>
  <c r="AM34" i="8"/>
  <c r="AU25" i="8"/>
  <c r="AN25" i="8"/>
  <c r="AK20" i="8"/>
  <c r="AR20" i="8"/>
  <c r="AJ13" i="8"/>
  <c r="AQ13" i="8"/>
  <c r="AM31" i="9"/>
  <c r="AT31" i="9"/>
  <c r="AU22" i="9"/>
  <c r="AN22" i="9"/>
  <c r="AK29" i="9"/>
  <c r="AR29" i="9"/>
  <c r="AK33" i="9"/>
  <c r="AR33" i="9"/>
  <c r="AM35" i="9"/>
  <c r="AT35" i="9"/>
  <c r="AM23" i="9"/>
  <c r="AT23" i="9"/>
  <c r="AK17" i="9"/>
  <c r="AR17" i="9"/>
  <c r="AS32" i="9"/>
  <c r="AL32" i="9"/>
  <c r="AN18" i="9"/>
  <c r="AU18" i="9"/>
  <c r="AS20" i="9"/>
  <c r="AL20" i="9"/>
  <c r="AT15" i="9"/>
  <c r="AM15" i="9"/>
  <c r="AL16" i="9"/>
  <c r="AS16" i="9"/>
  <c r="AK19" i="9"/>
  <c r="AR19" i="9"/>
  <c r="AL13" i="10"/>
  <c r="AS13" i="10"/>
  <c r="AI15" i="10"/>
  <c r="AP15" i="10"/>
  <c r="AM15" i="10"/>
  <c r="AT15" i="10"/>
  <c r="AS30" i="10"/>
  <c r="AL30" i="10"/>
  <c r="AR35" i="10"/>
  <c r="AK35" i="10"/>
  <c r="AH21" i="10"/>
  <c r="AO21" i="10"/>
  <c r="AM10" i="10"/>
  <c r="AT10" i="10"/>
  <c r="AI26" i="10"/>
  <c r="AP26" i="10"/>
  <c r="AH37" i="10"/>
  <c r="AO37" i="10"/>
  <c r="AU25" i="10"/>
  <c r="AN25" i="10"/>
  <c r="AQ31" i="10"/>
  <c r="AJ31" i="10"/>
  <c r="AH27" i="10"/>
  <c r="AO27" i="10"/>
  <c r="AH29" i="11"/>
  <c r="AO29" i="11"/>
  <c r="AH13" i="11"/>
  <c r="AO13" i="11"/>
  <c r="AP27" i="11"/>
  <c r="AI27" i="11"/>
  <c r="AH31" i="11"/>
  <c r="AO31" i="11"/>
  <c r="AJ22" i="11"/>
  <c r="AQ22" i="11"/>
  <c r="AH24" i="11"/>
  <c r="AO24" i="11"/>
  <c r="AH18" i="11"/>
  <c r="AO18" i="11"/>
  <c r="AJ25" i="11"/>
  <c r="AQ25" i="11"/>
  <c r="AL37" i="11"/>
  <c r="AS37" i="11"/>
  <c r="AH33" i="10"/>
  <c r="AO33" i="10"/>
  <c r="AQ21" i="10"/>
  <c r="AJ21" i="10"/>
  <c r="AJ10" i="10"/>
  <c r="AQ10" i="10"/>
  <c r="AK32" i="10"/>
  <c r="AR32" i="10"/>
  <c r="AP37" i="10"/>
  <c r="AI37" i="10"/>
  <c r="AH25" i="10"/>
  <c r="AO25" i="10"/>
  <c r="AK31" i="10"/>
  <c r="AR31" i="10"/>
  <c r="AJ24" i="10"/>
  <c r="AQ24" i="10"/>
  <c r="AL29" i="11"/>
  <c r="AS29" i="11"/>
  <c r="AT13" i="11"/>
  <c r="AM13" i="11"/>
  <c r="AT30" i="11"/>
  <c r="AM30" i="11"/>
  <c r="AT23" i="11"/>
  <c r="AM23" i="11"/>
  <c r="AN26" i="11"/>
  <c r="AU26" i="11"/>
  <c r="AS28" i="11"/>
  <c r="AL28" i="11"/>
  <c r="AN18" i="11"/>
  <c r="AU18" i="11"/>
  <c r="AT19" i="11"/>
  <c r="AM19" i="11"/>
  <c r="AN15" i="11"/>
  <c r="AU15" i="11"/>
  <c r="AI37" i="11"/>
  <c r="AP37" i="11"/>
  <c r="AU19" i="10"/>
  <c r="AN19" i="10"/>
  <c r="AM34" i="10"/>
  <c r="AT34" i="10"/>
  <c r="AM33" i="10"/>
  <c r="AT33" i="10"/>
  <c r="AN28" i="10"/>
  <c r="AU28" i="10"/>
  <c r="AL17" i="10"/>
  <c r="AS17" i="10"/>
  <c r="AI32" i="10"/>
  <c r="AP32" i="10"/>
  <c r="AS22" i="10"/>
  <c r="AL22" i="10"/>
  <c r="AM25" i="10"/>
  <c r="AT25" i="10"/>
  <c r="AH36" i="10"/>
  <c r="AO36" i="10"/>
  <c r="AO24" i="10"/>
  <c r="AH24" i="10"/>
  <c r="AH17" i="11"/>
  <c r="AO17" i="11"/>
  <c r="AJ34" i="11"/>
  <c r="AQ34" i="11"/>
  <c r="AQ27" i="11"/>
  <c r="AJ27" i="11"/>
  <c r="AH22" i="11"/>
  <c r="AO22" i="11"/>
  <c r="AH21" i="11"/>
  <c r="AO21" i="11"/>
  <c r="AH19" i="11"/>
  <c r="AO19" i="11"/>
  <c r="AH15" i="11"/>
  <c r="AO15" i="11"/>
  <c r="AJ20" i="10"/>
  <c r="AQ20" i="10"/>
  <c r="AL23" i="10"/>
  <c r="AS23" i="10"/>
  <c r="AJ34" i="10"/>
  <c r="AQ34" i="10"/>
  <c r="AP35" i="10"/>
  <c r="AI35" i="10"/>
  <c r="AU21" i="10"/>
  <c r="AN21" i="10"/>
  <c r="AK10" i="10"/>
  <c r="AR10" i="10"/>
  <c r="AS32" i="10"/>
  <c r="AL32" i="10"/>
  <c r="AN22" i="10"/>
  <c r="AU22" i="10"/>
  <c r="AK29" i="10"/>
  <c r="AR29" i="10"/>
  <c r="AK14" i="10"/>
  <c r="AR14" i="10"/>
  <c r="AL36" i="10"/>
  <c r="AS36" i="10"/>
  <c r="AS24" i="10"/>
  <c r="AL24" i="10"/>
  <c r="AR29" i="11"/>
  <c r="AK29" i="11"/>
  <c r="AN13" i="11"/>
  <c r="AU13" i="11"/>
  <c r="AL27" i="11"/>
  <c r="AS27" i="11"/>
  <c r="AR31" i="11"/>
  <c r="AK31" i="11"/>
  <c r="AL22" i="11"/>
  <c r="AS22" i="11"/>
  <c r="AN24" i="11"/>
  <c r="AU24" i="11"/>
  <c r="AR18" i="11"/>
  <c r="AK18" i="11"/>
  <c r="AN19" i="11"/>
  <c r="AU19" i="11"/>
  <c r="AJ15" i="11"/>
  <c r="AQ15" i="11"/>
  <c r="AN37" i="11"/>
  <c r="AU37" i="11"/>
  <c r="AK36" i="11"/>
  <c r="AR36" i="11"/>
  <c r="AL35" i="11"/>
  <c r="AS35" i="11"/>
  <c r="AN16" i="11"/>
  <c r="AU16" i="11"/>
  <c r="AN10" i="8"/>
  <c r="AU10" i="8"/>
  <c r="AH20" i="12"/>
  <c r="AO20" i="12"/>
  <c r="AP32" i="12"/>
  <c r="AI32" i="12"/>
  <c r="AQ35" i="12"/>
  <c r="AJ35" i="12"/>
  <c r="AL24" i="12"/>
  <c r="AS24" i="12"/>
  <c r="AJ26" i="12"/>
  <c r="AQ26" i="12"/>
  <c r="AH17" i="12"/>
  <c r="AO17" i="12"/>
  <c r="AR34" i="12"/>
  <c r="AK34" i="12"/>
  <c r="AH27" i="12"/>
  <c r="AO27" i="12"/>
  <c r="AO16" i="12"/>
  <c r="AH16" i="12"/>
  <c r="AJ11" i="12"/>
  <c r="AQ11" i="12"/>
  <c r="AR33" i="12"/>
  <c r="AK33" i="12"/>
  <c r="AK32" i="13"/>
  <c r="AR32" i="13"/>
  <c r="AN33" i="13"/>
  <c r="AU33" i="13"/>
  <c r="AN23" i="13"/>
  <c r="AU23" i="13"/>
  <c r="AT26" i="13"/>
  <c r="AM26" i="13"/>
  <c r="AL25" i="13"/>
  <c r="AS25" i="13"/>
  <c r="AH36" i="11"/>
  <c r="AO36" i="11"/>
  <c r="AP20" i="11"/>
  <c r="AI20" i="11"/>
  <c r="AJ10" i="8"/>
  <c r="AQ10" i="8"/>
  <c r="AR28" i="12"/>
  <c r="AK28" i="12"/>
  <c r="AR22" i="12"/>
  <c r="AK22" i="12"/>
  <c r="AL32" i="12"/>
  <c r="AS32" i="12"/>
  <c r="AM35" i="12"/>
  <c r="AT35" i="12"/>
  <c r="AT24" i="12"/>
  <c r="AM24" i="12"/>
  <c r="AR26" i="12"/>
  <c r="AK26" i="12"/>
  <c r="AL25" i="12"/>
  <c r="AS25" i="12"/>
  <c r="AT12" i="12"/>
  <c r="AM12" i="12"/>
  <c r="AR30" i="12"/>
  <c r="AK30" i="12"/>
  <c r="AL16" i="12"/>
  <c r="AS16" i="12"/>
  <c r="AU11" i="12"/>
  <c r="AN11" i="12"/>
  <c r="AP33" i="12"/>
  <c r="AI33" i="12"/>
  <c r="AL32" i="13"/>
  <c r="AS32" i="13"/>
  <c r="AH33" i="13"/>
  <c r="AO33" i="13"/>
  <c r="AI10" i="13"/>
  <c r="AP10" i="13"/>
  <c r="AJ25" i="13"/>
  <c r="AQ25" i="13"/>
  <c r="AT33" i="11"/>
  <c r="AM33" i="11"/>
  <c r="AN32" i="11"/>
  <c r="AU32" i="11"/>
  <c r="AT20" i="11"/>
  <c r="AM20" i="11"/>
  <c r="AJ14" i="11"/>
  <c r="AQ14" i="11"/>
  <c r="AM10" i="8"/>
  <c r="AT10" i="8"/>
  <c r="AJ20" i="12"/>
  <c r="AQ20" i="12"/>
  <c r="AP21" i="12"/>
  <c r="AI21" i="12"/>
  <c r="AH18" i="12"/>
  <c r="AO18" i="12"/>
  <c r="AH26" i="12"/>
  <c r="AO26" i="12"/>
  <c r="AP25" i="12"/>
  <c r="AI25" i="12"/>
  <c r="AP9" i="12"/>
  <c r="AI9" i="12"/>
  <c r="AJ30" i="12"/>
  <c r="AQ30" i="12"/>
  <c r="AQ13" i="12"/>
  <c r="AJ13" i="12"/>
  <c r="AP11" i="12"/>
  <c r="AI11" i="12"/>
  <c r="AN33" i="12"/>
  <c r="AU33" i="12"/>
  <c r="AH32" i="13"/>
  <c r="AO32" i="13"/>
  <c r="AR33" i="13"/>
  <c r="AK33" i="13"/>
  <c r="AT23" i="13"/>
  <c r="AM23" i="13"/>
  <c r="AN26" i="13"/>
  <c r="AU26" i="13"/>
  <c r="AH25" i="13"/>
  <c r="AO25" i="13"/>
  <c r="AH22" i="13"/>
  <c r="AO22" i="13"/>
  <c r="AJ33" i="11"/>
  <c r="AQ33" i="11"/>
  <c r="AH35" i="11"/>
  <c r="AO35" i="11"/>
  <c r="AJ16" i="11"/>
  <c r="AQ16" i="11"/>
  <c r="AI10" i="8"/>
  <c r="AP10" i="8"/>
  <c r="AL28" i="12"/>
  <c r="AS28" i="12"/>
  <c r="AL22" i="12"/>
  <c r="AS22" i="12"/>
  <c r="AN32" i="12"/>
  <c r="AU32" i="12"/>
  <c r="AR35" i="12"/>
  <c r="AK35" i="12"/>
  <c r="AN24" i="12"/>
  <c r="AU24" i="12"/>
  <c r="AL26" i="12"/>
  <c r="AS26" i="12"/>
  <c r="AT25" i="12"/>
  <c r="AM25" i="12"/>
  <c r="AR12" i="12"/>
  <c r="AK12" i="12"/>
  <c r="AL34" i="12"/>
  <c r="AS34" i="12"/>
  <c r="AL13" i="12"/>
  <c r="AS13" i="12"/>
  <c r="AU15" i="12"/>
  <c r="AN15" i="12"/>
  <c r="AP8" i="12"/>
  <c r="AI8" i="12"/>
  <c r="AJ28" i="13"/>
  <c r="AQ28" i="13"/>
  <c r="AP23" i="13"/>
  <c r="AI23" i="13"/>
  <c r="AP26" i="13"/>
  <c r="AI26" i="13"/>
  <c r="AP25" i="13"/>
  <c r="AI25" i="13"/>
  <c r="AL17" i="13"/>
  <c r="AS17" i="13"/>
  <c r="AK30" i="13"/>
  <c r="AR30" i="13"/>
  <c r="AN35" i="13"/>
  <c r="AU35" i="13"/>
  <c r="AT20" i="13"/>
  <c r="AM20" i="13"/>
  <c r="AM12" i="13"/>
  <c r="AT12" i="13"/>
  <c r="AN11" i="13"/>
  <c r="AU11" i="13"/>
  <c r="AK34" i="13"/>
  <c r="AR34" i="13"/>
  <c r="AS15" i="14"/>
  <c r="AL15" i="14"/>
  <c r="AU33" i="14"/>
  <c r="AN33" i="14"/>
  <c r="AL21" i="14"/>
  <c r="AS21" i="14"/>
  <c r="AM11" i="14"/>
  <c r="AT11" i="14"/>
  <c r="AL25" i="14"/>
  <c r="AS25" i="14"/>
  <c r="AM34" i="14"/>
  <c r="AT34" i="14"/>
  <c r="AK36" i="14"/>
  <c r="AR36" i="14"/>
  <c r="AM24" i="14"/>
  <c r="AT24" i="14"/>
  <c r="AM20" i="14"/>
  <c r="AT20" i="14"/>
  <c r="AK26" i="14"/>
  <c r="AR26" i="14"/>
  <c r="AH13" i="14"/>
  <c r="AO13" i="14"/>
  <c r="AL35" i="14"/>
  <c r="AS35" i="14"/>
  <c r="AU23" i="14"/>
  <c r="AN23" i="14"/>
  <c r="AL10" i="14"/>
  <c r="AS10" i="14"/>
  <c r="AP17" i="13"/>
  <c r="AI17" i="13"/>
  <c r="AH30" i="13"/>
  <c r="AO30" i="13"/>
  <c r="AH31" i="13"/>
  <c r="AO31" i="13"/>
  <c r="AH16" i="13"/>
  <c r="AO16" i="13"/>
  <c r="AP15" i="13"/>
  <c r="AI15" i="13"/>
  <c r="AP34" i="13"/>
  <c r="AI34" i="13"/>
  <c r="AI37" i="14"/>
  <c r="AP37" i="14"/>
  <c r="AQ21" i="14"/>
  <c r="AJ21" i="14"/>
  <c r="AH11" i="14"/>
  <c r="AO11" i="14"/>
  <c r="AI25" i="14"/>
  <c r="AP25" i="14"/>
  <c r="AJ36" i="14"/>
  <c r="AQ36" i="14"/>
  <c r="AJ24" i="14"/>
  <c r="AQ24" i="14"/>
  <c r="AQ16" i="14"/>
  <c r="AJ16" i="14"/>
  <c r="AJ13" i="14"/>
  <c r="AQ13" i="14"/>
  <c r="AI35" i="14"/>
  <c r="AP35" i="14"/>
  <c r="AO22" i="14"/>
  <c r="AH22" i="14"/>
  <c r="AU22" i="13"/>
  <c r="AN22" i="13"/>
  <c r="AL14" i="13"/>
  <c r="AS14" i="13"/>
  <c r="AL18" i="13"/>
  <c r="AS18" i="13"/>
  <c r="AR31" i="13"/>
  <c r="AK31" i="13"/>
  <c r="AK19" i="13"/>
  <c r="AR19" i="13"/>
  <c r="AN12" i="13"/>
  <c r="AU12" i="13"/>
  <c r="AK11" i="13"/>
  <c r="AR11" i="13"/>
  <c r="AL34" i="13"/>
  <c r="AS34" i="13"/>
  <c r="AK15" i="14"/>
  <c r="AR15" i="14"/>
  <c r="AK33" i="14"/>
  <c r="AR33" i="14"/>
  <c r="AM21" i="14"/>
  <c r="AT21" i="14"/>
  <c r="AN11" i="14"/>
  <c r="AU11" i="14"/>
  <c r="AM25" i="14"/>
  <c r="AT25" i="14"/>
  <c r="AN34" i="14"/>
  <c r="AU34" i="14"/>
  <c r="AS36" i="14"/>
  <c r="AL36" i="14"/>
  <c r="AN24" i="14"/>
  <c r="AU24" i="14"/>
  <c r="AN20" i="14"/>
  <c r="AU20" i="14"/>
  <c r="AS26" i="14"/>
  <c r="AL26" i="14"/>
  <c r="AK14" i="14"/>
  <c r="AR14" i="14"/>
  <c r="AL27" i="14"/>
  <c r="AS27" i="14"/>
  <c r="AK22" i="14"/>
  <c r="AR22" i="14"/>
  <c r="AL31" i="8"/>
  <c r="AS31" i="8"/>
  <c r="AH17" i="13"/>
  <c r="AO17" i="13"/>
  <c r="AM35" i="13"/>
  <c r="AT35" i="13"/>
  <c r="AI20" i="13"/>
  <c r="AP20" i="13"/>
  <c r="AI16" i="13"/>
  <c r="AP16" i="13"/>
  <c r="AJ15" i="13"/>
  <c r="AQ15" i="13"/>
  <c r="AN34" i="13"/>
  <c r="AU34" i="13"/>
  <c r="AO15" i="14"/>
  <c r="AH15" i="14"/>
  <c r="AQ33" i="14"/>
  <c r="AJ33" i="14"/>
  <c r="AI11" i="14"/>
  <c r="AP11" i="14"/>
  <c r="AH19" i="14"/>
  <c r="AO19" i="14"/>
  <c r="AI30" i="14"/>
  <c r="AP30" i="14"/>
  <c r="AO24" i="14"/>
  <c r="AH24" i="14"/>
  <c r="AI20" i="14"/>
  <c r="AP20" i="14"/>
  <c r="AJ12" i="14"/>
  <c r="AQ12" i="14"/>
  <c r="AI14" i="14"/>
  <c r="AP14" i="14"/>
  <c r="AQ27" i="14"/>
  <c r="AJ27" i="14"/>
  <c r="AK10" i="14"/>
  <c r="AR10" i="14"/>
  <c r="AJ30" i="7"/>
  <c r="AQ30" i="7"/>
  <c r="AI28" i="7"/>
  <c r="AP28" i="7"/>
  <c r="AN26" i="7"/>
  <c r="AU26" i="7"/>
  <c r="AN21" i="7"/>
  <c r="AU21" i="7"/>
  <c r="AL22" i="7"/>
  <c r="AS22" i="7"/>
  <c r="AR18" i="7"/>
  <c r="AK18" i="7"/>
  <c r="AI30" i="7"/>
  <c r="AP30" i="7"/>
  <c r="AH20" i="7"/>
  <c r="AO20" i="7"/>
  <c r="AL30" i="7"/>
  <c r="AS30" i="7"/>
  <c r="AJ18" i="10"/>
  <c r="AQ18" i="10"/>
  <c r="AN34" i="7"/>
  <c r="AU34" i="7"/>
  <c r="AJ18" i="7"/>
  <c r="AQ18" i="7"/>
  <c r="AM36" i="7"/>
  <c r="AT36" i="7"/>
  <c r="AI24" i="7"/>
  <c r="AP24" i="7"/>
  <c r="AI32" i="7"/>
  <c r="AP32" i="7"/>
  <c r="AH22" i="7"/>
  <c r="AO22" i="7"/>
  <c r="AI16" i="7"/>
  <c r="AP16" i="7"/>
  <c r="AP23" i="7"/>
  <c r="AI23" i="7"/>
  <c r="AK25" i="7"/>
  <c r="AR25" i="7"/>
  <c r="AS10" i="9"/>
  <c r="AL10" i="9"/>
  <c r="AK18" i="10"/>
  <c r="AR18" i="10"/>
  <c r="AK18" i="14"/>
  <c r="AR18" i="14"/>
  <c r="AL25" i="7"/>
  <c r="AS25" i="7"/>
  <c r="AJ37" i="7"/>
  <c r="AQ37" i="7"/>
  <c r="AH25" i="7"/>
  <c r="AO25" i="7"/>
  <c r="AR28" i="7"/>
  <c r="AK28" i="7"/>
  <c r="AH33" i="7"/>
  <c r="AO33" i="7"/>
  <c r="AL18" i="7"/>
  <c r="AS18" i="7"/>
  <c r="AL20" i="7"/>
  <c r="AS20" i="7"/>
  <c r="AP27" i="7"/>
  <c r="AI27" i="7"/>
  <c r="AT27" i="7"/>
  <c r="AM27" i="7"/>
  <c r="AH10" i="9"/>
  <c r="AO10" i="9"/>
  <c r="AK13" i="13"/>
  <c r="AR13" i="13"/>
  <c r="AL36" i="7"/>
  <c r="AS36" i="7"/>
  <c r="AM20" i="7"/>
  <c r="AT20" i="7"/>
  <c r="AP31" i="7"/>
  <c r="AI31" i="7"/>
  <c r="AK29" i="7"/>
  <c r="AR29" i="7"/>
  <c r="AI26" i="7"/>
  <c r="AP26" i="7"/>
  <c r="AK33" i="7"/>
  <c r="AR33" i="7"/>
  <c r="AP21" i="7"/>
  <c r="AI21" i="7"/>
  <c r="AH24" i="7"/>
  <c r="AO24" i="7"/>
  <c r="AL34" i="7"/>
  <c r="AS34" i="7"/>
  <c r="AM34" i="7"/>
  <c r="AT34" i="7"/>
  <c r="AM18" i="7"/>
  <c r="AT18" i="7"/>
  <c r="AN13" i="13"/>
  <c r="AU13" i="13"/>
  <c r="AT35" i="7"/>
  <c r="AM35" i="7"/>
  <c r="AN19" i="7"/>
  <c r="AU19" i="7"/>
  <c r="AM14" i="7"/>
  <c r="AT14" i="7"/>
  <c r="AR12" i="7"/>
  <c r="AK12" i="7"/>
  <c r="AT15" i="7"/>
  <c r="AM15" i="7"/>
  <c r="AK13" i="7"/>
  <c r="AR13" i="7"/>
  <c r="AP11" i="7"/>
  <c r="AI11" i="7"/>
  <c r="AH15" i="7"/>
  <c r="AO15" i="7"/>
  <c r="AM12" i="7"/>
  <c r="AT12" i="7"/>
  <c r="AI10" i="7"/>
  <c r="AP10" i="7"/>
  <c r="AJ14" i="7"/>
  <c r="AQ14" i="7"/>
  <c r="AH12" i="7"/>
  <c r="AO12" i="7"/>
  <c r="AT10" i="11"/>
  <c r="AM10" i="11"/>
  <c r="AJ10" i="11"/>
  <c r="AQ10" i="11"/>
  <c r="AR32" i="12"/>
  <c r="AK32" i="12"/>
  <c r="AN26" i="12"/>
  <c r="AU26" i="12"/>
  <c r="AN12" i="12"/>
  <c r="AU12" i="12"/>
  <c r="AR16" i="12"/>
  <c r="AK16" i="12"/>
  <c r="AL27" i="13"/>
  <c r="AS27" i="13"/>
  <c r="AK17" i="13"/>
  <c r="AR17" i="13"/>
  <c r="AM16" i="13"/>
  <c r="AT16" i="13"/>
  <c r="AU15" i="14"/>
  <c r="AN15" i="14"/>
  <c r="AU21" i="14"/>
  <c r="AN21" i="14"/>
  <c r="AM36" i="14"/>
  <c r="AT36" i="14"/>
  <c r="AJ26" i="14"/>
  <c r="AQ26" i="14"/>
  <c r="AL23" i="14"/>
  <c r="AS23" i="14"/>
  <c r="AJ30" i="13"/>
  <c r="AQ30" i="13"/>
  <c r="AJ12" i="13"/>
  <c r="AQ12" i="13"/>
  <c r="AO32" i="14"/>
  <c r="AH32" i="14"/>
  <c r="AJ30" i="14"/>
  <c r="AQ30" i="14"/>
  <c r="AP12" i="14"/>
  <c r="AI12" i="14"/>
  <c r="AL11" i="9"/>
  <c r="AS11" i="9"/>
  <c r="AJ18" i="13"/>
  <c r="AQ18" i="13"/>
  <c r="AL12" i="13"/>
  <c r="AS12" i="13"/>
  <c r="AQ15" i="14"/>
  <c r="AJ15" i="14"/>
  <c r="AL11" i="14"/>
  <c r="AS11" i="14"/>
  <c r="AK34" i="14"/>
  <c r="AR34" i="14"/>
  <c r="AS20" i="14"/>
  <c r="AL20" i="14"/>
  <c r="AM35" i="14"/>
  <c r="AT35" i="14"/>
  <c r="AJ17" i="13"/>
  <c r="AQ17" i="13"/>
  <c r="AL15" i="13"/>
  <c r="AS15" i="13"/>
  <c r="AM15" i="14"/>
  <c r="AT15" i="14"/>
  <c r="AI34" i="14"/>
  <c r="AP34" i="14"/>
  <c r="AN26" i="14"/>
  <c r="AU26" i="14"/>
  <c r="AT13" i="8"/>
  <c r="AM13" i="8"/>
  <c r="AL28" i="7"/>
  <c r="AS28" i="7"/>
  <c r="AR34" i="7"/>
  <c r="AK34" i="7"/>
  <c r="AI10" i="9"/>
  <c r="AP10" i="9"/>
  <c r="AL37" i="7"/>
  <c r="AS37" i="7"/>
  <c r="AJ24" i="7"/>
  <c r="AQ24" i="7"/>
  <c r="AM28" i="7"/>
  <c r="AT28" i="7"/>
  <c r="AJ18" i="14"/>
  <c r="AQ18" i="14"/>
  <c r="AJ31" i="7"/>
  <c r="AQ31" i="7"/>
  <c r="AT21" i="7"/>
  <c r="AM21" i="7"/>
  <c r="AO18" i="10"/>
  <c r="AH18" i="10"/>
  <c r="AJ34" i="7"/>
  <c r="AQ34" i="7"/>
  <c r="AL33" i="7"/>
  <c r="AS33" i="7"/>
  <c r="AL24" i="7"/>
  <c r="AS24" i="7"/>
  <c r="AI18" i="7"/>
  <c r="AP18" i="7"/>
  <c r="AN23" i="7"/>
  <c r="AU23" i="7"/>
  <c r="AR10" i="7"/>
  <c r="AK10" i="7"/>
  <c r="AL15" i="7"/>
  <c r="AS15" i="7"/>
  <c r="AN14" i="7"/>
  <c r="AU14" i="7"/>
  <c r="AN10" i="7"/>
  <c r="AU10" i="7"/>
  <c r="AJ28" i="8"/>
  <c r="AQ28" i="8"/>
  <c r="AI33" i="8"/>
  <c r="AP33" i="8"/>
  <c r="AI29" i="8"/>
  <c r="AP29" i="8"/>
  <c r="AL13" i="9"/>
  <c r="AS13" i="9"/>
  <c r="AI18" i="9"/>
  <c r="AP18" i="9"/>
  <c r="AN16" i="9"/>
  <c r="AU16" i="9"/>
  <c r="AK11" i="9"/>
  <c r="AR11" i="9"/>
  <c r="AK28" i="9"/>
  <c r="AR28" i="9"/>
  <c r="AK24" i="9"/>
  <c r="AR24" i="9"/>
  <c r="AJ16" i="9"/>
  <c r="AQ16" i="9"/>
  <c r="AH11" i="9"/>
  <c r="AO11" i="9"/>
  <c r="AN20" i="10"/>
  <c r="AU20" i="10"/>
  <c r="AO34" i="10"/>
  <c r="AH34" i="10"/>
  <c r="AH25" i="8"/>
  <c r="AO25" i="8"/>
  <c r="AH12" i="8"/>
  <c r="AO12" i="8"/>
  <c r="AP22" i="9"/>
  <c r="AI22" i="9"/>
  <c r="AM33" i="9"/>
  <c r="AT33" i="9"/>
  <c r="AK23" i="9"/>
  <c r="AR23" i="9"/>
  <c r="AR19" i="8"/>
  <c r="AK19" i="8"/>
  <c r="AT26" i="8"/>
  <c r="AM26" i="8"/>
  <c r="AM17" i="8"/>
  <c r="AT17" i="8"/>
  <c r="AN14" i="8"/>
  <c r="AU14" i="8"/>
  <c r="AN34" i="8"/>
  <c r="AU34" i="8"/>
  <c r="AM35" i="8"/>
  <c r="AT35" i="8"/>
  <c r="AT11" i="8"/>
  <c r="AM11" i="8"/>
  <c r="AS16" i="8"/>
  <c r="AL16" i="8"/>
  <c r="AU31" i="8"/>
  <c r="AN31" i="8"/>
  <c r="AK22" i="9"/>
  <c r="AR22" i="9"/>
  <c r="AH29" i="9"/>
  <c r="AO29" i="9"/>
  <c r="AH33" i="9"/>
  <c r="AO33" i="9"/>
  <c r="AU35" i="9"/>
  <c r="AN35" i="9"/>
  <c r="AL23" i="9"/>
  <c r="AS23" i="9"/>
  <c r="AN17" i="9"/>
  <c r="AU17" i="9"/>
  <c r="AH37" i="8"/>
  <c r="AO37" i="8"/>
  <c r="AT36" i="8"/>
  <c r="AM36" i="8"/>
  <c r="AH29" i="8"/>
  <c r="AO29" i="8"/>
  <c r="AI24" i="8"/>
  <c r="AP24" i="8"/>
  <c r="AR14" i="8"/>
  <c r="AK14" i="8"/>
  <c r="AL15" i="8"/>
  <c r="AS15" i="8"/>
  <c r="AQ35" i="8"/>
  <c r="AJ35" i="8"/>
  <c r="AH11" i="8"/>
  <c r="AO11" i="8"/>
  <c r="AM12" i="8"/>
  <c r="AT12" i="8"/>
  <c r="AK31" i="9"/>
  <c r="AR31" i="9"/>
  <c r="AQ22" i="9"/>
  <c r="AJ22" i="9"/>
  <c r="AI33" i="9"/>
  <c r="AP33" i="9"/>
  <c r="AI27" i="9"/>
  <c r="AP27" i="9"/>
  <c r="AP17" i="9"/>
  <c r="AI17" i="9"/>
  <c r="AJ28" i="9"/>
  <c r="AQ28" i="9"/>
  <c r="AO14" i="9"/>
  <c r="AH14" i="9"/>
  <c r="AI24" i="9"/>
  <c r="AP24" i="9"/>
  <c r="AI12" i="9"/>
  <c r="AP12" i="9"/>
  <c r="AJ34" i="9"/>
  <c r="AQ34" i="9"/>
  <c r="AT11" i="9"/>
  <c r="AM11" i="9"/>
  <c r="AK16" i="10"/>
  <c r="AR16" i="10"/>
  <c r="AO30" i="8"/>
  <c r="AH30" i="8"/>
  <c r="AO16" i="8"/>
  <c r="AH16" i="8"/>
  <c r="AQ25" i="9"/>
  <c r="AJ25" i="9"/>
  <c r="AQ35" i="9"/>
  <c r="AJ35" i="9"/>
  <c r="AM19" i="8"/>
  <c r="AT19" i="8"/>
  <c r="AS36" i="8"/>
  <c r="AL36" i="8"/>
  <c r="AK29" i="8"/>
  <c r="AR29" i="8"/>
  <c r="AN28" i="8"/>
  <c r="AU28" i="8"/>
  <c r="AQ15" i="8"/>
  <c r="AJ15" i="8"/>
  <c r="AU37" i="8"/>
  <c r="AN37" i="8"/>
  <c r="AK36" i="8"/>
  <c r="AR36" i="8"/>
  <c r="AS26" i="8"/>
  <c r="AL26" i="8"/>
  <c r="AU29" i="8"/>
  <c r="AN29" i="8"/>
  <c r="AU17" i="8"/>
  <c r="AN17" i="8"/>
  <c r="AK28" i="8"/>
  <c r="AR28" i="8"/>
  <c r="AM14" i="8"/>
  <c r="AT14" i="8"/>
  <c r="AU15" i="8"/>
  <c r="AN15" i="8"/>
  <c r="AM30" i="8"/>
  <c r="AT30" i="8"/>
  <c r="AM25" i="8"/>
  <c r="AT25" i="8"/>
  <c r="AI16" i="8"/>
  <c r="AP16" i="8"/>
  <c r="AH31" i="8"/>
  <c r="AO31" i="8"/>
  <c r="AS26" i="9"/>
  <c r="AL26" i="9"/>
  <c r="AL25" i="9"/>
  <c r="AS25" i="9"/>
  <c r="AM37" i="9"/>
  <c r="AT37" i="9"/>
  <c r="AN36" i="9"/>
  <c r="AU36" i="9"/>
  <c r="AK27" i="9"/>
  <c r="AR27" i="9"/>
  <c r="AM21" i="9"/>
  <c r="AT21" i="9"/>
  <c r="AP13" i="9"/>
  <c r="AI13" i="9"/>
  <c r="AN28" i="9"/>
  <c r="AU28" i="9"/>
  <c r="AM14" i="9"/>
  <c r="AT14" i="9"/>
  <c r="AM24" i="9"/>
  <c r="AT24" i="9"/>
  <c r="AM12" i="9"/>
  <c r="AT12" i="9"/>
  <c r="AN34" i="9"/>
  <c r="AU34" i="9"/>
  <c r="AT19" i="9"/>
  <c r="AM19" i="9"/>
  <c r="AI20" i="10"/>
  <c r="AP20" i="10"/>
  <c r="AK19" i="10"/>
  <c r="AR19" i="10"/>
  <c r="AK15" i="10"/>
  <c r="AR15" i="10"/>
  <c r="AN30" i="10"/>
  <c r="AU30" i="10"/>
  <c r="AT35" i="10"/>
  <c r="AM35" i="10"/>
  <c r="AK21" i="10"/>
  <c r="AR21" i="10"/>
  <c r="AJ12" i="10"/>
  <c r="AQ12" i="10"/>
  <c r="AK22" i="10"/>
  <c r="AR22" i="10"/>
  <c r="AH29" i="10"/>
  <c r="AO29" i="10"/>
  <c r="AO14" i="10"/>
  <c r="AH14" i="10"/>
  <c r="AR36" i="10"/>
  <c r="AK36" i="10"/>
  <c r="AK24" i="10"/>
  <c r="AR24" i="10"/>
  <c r="AJ29" i="11"/>
  <c r="AQ29" i="11"/>
  <c r="AP34" i="11"/>
  <c r="AI34" i="11"/>
  <c r="AH23" i="11"/>
  <c r="AO23" i="11"/>
  <c r="AI26" i="11"/>
  <c r="AP26" i="11"/>
  <c r="AJ28" i="11"/>
  <c r="AQ28" i="11"/>
  <c r="AR21" i="11"/>
  <c r="AK21" i="11"/>
  <c r="AH11" i="11"/>
  <c r="AO11" i="11"/>
  <c r="AT15" i="11"/>
  <c r="AM15" i="11"/>
  <c r="AR37" i="11"/>
  <c r="AK37" i="11"/>
  <c r="AQ33" i="10"/>
  <c r="AJ33" i="10"/>
  <c r="AM21" i="10"/>
  <c r="AT21" i="10"/>
  <c r="AN12" i="10"/>
  <c r="AU12" i="10"/>
  <c r="AS26" i="10"/>
  <c r="AL26" i="10"/>
  <c r="AL37" i="10"/>
  <c r="AS37" i="10"/>
  <c r="AQ25" i="10"/>
  <c r="AJ25" i="10"/>
  <c r="AN36" i="10"/>
  <c r="AU36" i="10"/>
  <c r="AK11" i="10"/>
  <c r="AR11" i="10"/>
  <c r="AR17" i="11"/>
  <c r="AK17" i="11"/>
  <c r="AR34" i="11"/>
  <c r="AK34" i="11"/>
  <c r="AK27" i="11"/>
  <c r="AR27" i="11"/>
  <c r="AQ31" i="11"/>
  <c r="AJ31" i="11"/>
  <c r="AT22" i="11"/>
  <c r="AM22" i="11"/>
  <c r="AL24" i="11"/>
  <c r="AS24" i="11"/>
  <c r="AL18" i="11"/>
  <c r="AS18" i="11"/>
  <c r="AR19" i="11"/>
  <c r="AK19" i="11"/>
  <c r="AR15" i="11"/>
  <c r="AK15" i="11"/>
  <c r="AP33" i="11"/>
  <c r="AI33" i="11"/>
  <c r="AQ23" i="10"/>
  <c r="AJ23" i="10"/>
  <c r="AS34" i="10"/>
  <c r="AL34" i="10"/>
  <c r="AL33" i="10"/>
  <c r="AS33" i="10"/>
  <c r="AK28" i="10"/>
  <c r="AR28" i="10"/>
  <c r="AS10" i="10"/>
  <c r="AL10" i="10"/>
  <c r="AO32" i="10"/>
  <c r="AH32" i="10"/>
  <c r="AJ22" i="10"/>
  <c r="AQ22" i="10"/>
  <c r="AI14" i="10"/>
  <c r="AP14" i="10"/>
  <c r="AQ27" i="10"/>
  <c r="AJ27" i="10"/>
  <c r="AH11" i="10"/>
  <c r="AO11" i="10"/>
  <c r="AJ17" i="11"/>
  <c r="AQ17" i="11"/>
  <c r="AL30" i="11"/>
  <c r="AS30" i="11"/>
  <c r="AJ23" i="11"/>
  <c r="AQ23" i="11"/>
  <c r="AP28" i="11"/>
  <c r="AI28" i="11"/>
  <c r="AP18" i="11"/>
  <c r="AI18" i="11"/>
  <c r="AP25" i="11"/>
  <c r="AI25" i="11"/>
  <c r="AJ12" i="11"/>
  <c r="AQ12" i="11"/>
  <c r="AS16" i="10"/>
  <c r="AL16" i="10"/>
  <c r="AI23" i="10"/>
  <c r="AP23" i="10"/>
  <c r="AJ30" i="10"/>
  <c r="AQ30" i="10"/>
  <c r="AI28" i="10"/>
  <c r="AP28" i="10"/>
  <c r="AQ17" i="10"/>
  <c r="AJ17" i="10"/>
  <c r="AK12" i="10"/>
  <c r="AR12" i="10"/>
  <c r="AO26" i="10"/>
  <c r="AH26" i="10"/>
  <c r="AT37" i="10"/>
  <c r="AM37" i="10"/>
  <c r="AI25" i="10"/>
  <c r="AP25" i="10"/>
  <c r="AU31" i="10"/>
  <c r="AN31" i="10"/>
  <c r="AU27" i="10"/>
  <c r="AN27" i="10"/>
  <c r="AL11" i="10"/>
  <c r="AS11" i="10"/>
  <c r="AL17" i="11"/>
  <c r="AS17" i="11"/>
  <c r="AL34" i="11"/>
  <c r="AS34" i="11"/>
  <c r="AN27" i="11"/>
  <c r="AU27" i="11"/>
  <c r="AT31" i="11"/>
  <c r="AM31" i="11"/>
  <c r="AR22" i="11"/>
  <c r="AK22" i="11"/>
  <c r="AT24" i="11"/>
  <c r="AM24" i="11"/>
  <c r="AT18" i="11"/>
  <c r="AM18" i="11"/>
  <c r="AL19" i="11"/>
  <c r="AS19" i="11"/>
  <c r="AL15" i="11"/>
  <c r="AS15" i="11"/>
  <c r="AL33" i="11"/>
  <c r="AS33" i="11"/>
  <c r="AT32" i="11"/>
  <c r="AM32" i="11"/>
  <c r="AL20" i="11"/>
  <c r="AS20" i="11"/>
  <c r="AN14" i="11"/>
  <c r="AU14" i="11"/>
  <c r="AJ31" i="12"/>
  <c r="AQ31" i="12"/>
  <c r="AN22" i="12"/>
  <c r="AU22" i="12"/>
  <c r="AH32" i="12"/>
  <c r="AO32" i="12"/>
  <c r="AI35" i="12"/>
  <c r="AP35" i="12"/>
  <c r="AP24" i="12"/>
  <c r="AI24" i="12"/>
  <c r="AL19" i="12"/>
  <c r="AS19" i="12"/>
  <c r="AJ12" i="12"/>
  <c r="AQ12" i="12"/>
  <c r="AJ34" i="12"/>
  <c r="AQ34" i="12"/>
  <c r="AJ27" i="12"/>
  <c r="AQ27" i="12"/>
  <c r="AJ16" i="12"/>
  <c r="AQ16" i="12"/>
  <c r="AH8" i="12"/>
  <c r="AO8" i="12"/>
  <c r="AN10" i="12"/>
  <c r="AU10" i="12"/>
  <c r="AN32" i="13"/>
  <c r="AU32" i="13"/>
  <c r="AM33" i="13"/>
  <c r="AT33" i="13"/>
  <c r="AL23" i="13"/>
  <c r="AS23" i="13"/>
  <c r="AL26" i="13"/>
  <c r="AS26" i="13"/>
  <c r="AT25" i="13"/>
  <c r="AM25" i="13"/>
  <c r="AJ32" i="11"/>
  <c r="AQ32" i="11"/>
  <c r="AP16" i="11"/>
  <c r="AI16" i="11"/>
  <c r="AN31" i="12"/>
  <c r="AU31" i="12"/>
  <c r="AR20" i="12"/>
  <c r="AK20" i="12"/>
  <c r="AJ21" i="12"/>
  <c r="AQ21" i="12"/>
  <c r="AT29" i="12"/>
  <c r="AM29" i="12"/>
  <c r="AR18" i="12"/>
  <c r="AK18" i="12"/>
  <c r="AH23" i="12"/>
  <c r="AO23" i="12"/>
  <c r="AT19" i="12"/>
  <c r="AM19" i="12"/>
  <c r="AR17" i="12"/>
  <c r="AK17" i="12"/>
  <c r="AU9" i="12"/>
  <c r="AN9" i="12"/>
  <c r="AT30" i="12"/>
  <c r="AM30" i="12"/>
  <c r="AN16" i="12"/>
  <c r="AU16" i="12"/>
  <c r="AL8" i="12"/>
  <c r="AS8" i="12"/>
  <c r="AP10" i="12"/>
  <c r="AI10" i="12"/>
  <c r="AP32" i="13"/>
  <c r="AI32" i="13"/>
  <c r="AH27" i="13"/>
  <c r="AO27" i="13"/>
  <c r="AJ26" i="13"/>
  <c r="AQ26" i="13"/>
  <c r="AN29" i="13"/>
  <c r="AU29" i="13"/>
  <c r="AR33" i="11"/>
  <c r="AK33" i="11"/>
  <c r="AL32" i="11"/>
  <c r="AS32" i="11"/>
  <c r="AR20" i="11"/>
  <c r="AK20" i="11"/>
  <c r="AH14" i="11"/>
  <c r="AO14" i="11"/>
  <c r="AH31" i="12"/>
  <c r="AO31" i="12"/>
  <c r="AP20" i="12"/>
  <c r="AI20" i="12"/>
  <c r="AJ32" i="12"/>
  <c r="AQ32" i="12"/>
  <c r="AJ24" i="12"/>
  <c r="AQ24" i="12"/>
  <c r="AH19" i="12"/>
  <c r="AO19" i="12"/>
  <c r="AP17" i="12"/>
  <c r="AI17" i="12"/>
  <c r="AP34" i="12"/>
  <c r="AI34" i="12"/>
  <c r="AL27" i="12"/>
  <c r="AS27" i="12"/>
  <c r="AP16" i="12"/>
  <c r="AI16" i="12"/>
  <c r="AH11" i="12"/>
  <c r="AO11" i="12"/>
  <c r="AT33" i="12"/>
  <c r="AM33" i="12"/>
  <c r="AT32" i="13"/>
  <c r="AM32" i="13"/>
  <c r="AL33" i="13"/>
  <c r="AS33" i="13"/>
  <c r="AR23" i="13"/>
  <c r="AK23" i="13"/>
  <c r="AR26" i="13"/>
  <c r="AK26" i="13"/>
  <c r="AN25" i="13"/>
  <c r="AU25" i="13"/>
  <c r="AH37" i="11"/>
  <c r="AO37" i="11"/>
  <c r="AP36" i="11"/>
  <c r="AI36" i="11"/>
  <c r="AH20" i="11"/>
  <c r="AO20" i="11"/>
  <c r="AR14" i="11"/>
  <c r="AK14" i="11"/>
  <c r="AL31" i="12"/>
  <c r="AS31" i="12"/>
  <c r="AN20" i="12"/>
  <c r="AU20" i="12"/>
  <c r="AN21" i="12"/>
  <c r="AU21" i="12"/>
  <c r="AL29" i="12"/>
  <c r="AS29" i="12"/>
  <c r="AT18" i="12"/>
  <c r="AM18" i="12"/>
  <c r="AT23" i="12"/>
  <c r="AM23" i="12"/>
  <c r="AP19" i="12"/>
  <c r="AI19" i="12"/>
  <c r="AL17" i="12"/>
  <c r="AS17" i="12"/>
  <c r="AL9" i="12"/>
  <c r="AS9" i="12"/>
  <c r="AN30" i="12"/>
  <c r="AU30" i="12"/>
  <c r="AN13" i="12"/>
  <c r="AU13" i="12"/>
  <c r="AL15" i="12"/>
  <c r="AS15" i="12"/>
  <c r="AH33" i="12"/>
  <c r="AO33" i="12"/>
  <c r="AJ33" i="13"/>
  <c r="AQ33" i="13"/>
  <c r="AH23" i="13"/>
  <c r="AO23" i="13"/>
  <c r="AH26" i="13"/>
  <c r="AO26" i="13"/>
  <c r="AM29" i="13"/>
  <c r="AT29" i="13"/>
  <c r="AI14" i="13"/>
  <c r="AP14" i="13"/>
  <c r="AN18" i="13"/>
  <c r="AU18" i="13"/>
  <c r="AI31" i="13"/>
  <c r="AP31" i="13"/>
  <c r="AL19" i="13"/>
  <c r="AS19" i="13"/>
  <c r="AH15" i="13"/>
  <c r="AO15" i="13"/>
  <c r="AN9" i="13"/>
  <c r="AU9" i="13"/>
  <c r="AT24" i="13"/>
  <c r="AM24" i="13"/>
  <c r="AL37" i="14"/>
  <c r="AS37" i="14"/>
  <c r="AI32" i="14"/>
  <c r="AP32" i="14"/>
  <c r="AK17" i="14"/>
  <c r="AR17" i="14"/>
  <c r="AK31" i="14"/>
  <c r="AR31" i="14"/>
  <c r="AL19" i="14"/>
  <c r="AS19" i="14"/>
  <c r="AK30" i="14"/>
  <c r="AR30" i="14"/>
  <c r="AK28" i="14"/>
  <c r="AR28" i="14"/>
  <c r="AU29" i="14"/>
  <c r="AN29" i="14"/>
  <c r="AS16" i="14"/>
  <c r="AL16" i="14"/>
  <c r="AN12" i="14"/>
  <c r="AU12" i="14"/>
  <c r="AU14" i="14"/>
  <c r="AN14" i="14"/>
  <c r="AM27" i="14"/>
  <c r="AT27" i="14"/>
  <c r="AN22" i="14"/>
  <c r="AU22" i="14"/>
  <c r="AS10" i="12"/>
  <c r="AL10" i="12"/>
  <c r="AJ14" i="13"/>
  <c r="AQ14" i="13"/>
  <c r="AI18" i="13"/>
  <c r="AP18" i="13"/>
  <c r="AH20" i="13"/>
  <c r="AO20" i="13"/>
  <c r="AJ16" i="13"/>
  <c r="AQ16" i="13"/>
  <c r="AP11" i="13"/>
  <c r="AI11" i="13"/>
  <c r="AH34" i="13"/>
  <c r="AO34" i="13"/>
  <c r="AH33" i="14"/>
  <c r="AO33" i="14"/>
  <c r="AI21" i="14"/>
  <c r="AP21" i="14"/>
  <c r="AJ11" i="14"/>
  <c r="AQ11" i="14"/>
  <c r="AI19" i="14"/>
  <c r="AP19" i="14"/>
  <c r="AO36" i="14"/>
  <c r="AH36" i="14"/>
  <c r="AQ29" i="14"/>
  <c r="AJ29" i="14"/>
  <c r="AI26" i="14"/>
  <c r="AP26" i="14"/>
  <c r="AL13" i="14"/>
  <c r="AS13" i="14"/>
  <c r="AH27" i="14"/>
  <c r="AO27" i="14"/>
  <c r="AT10" i="14"/>
  <c r="AM10" i="14"/>
  <c r="AT22" i="13"/>
  <c r="AM22" i="13"/>
  <c r="AT30" i="13"/>
  <c r="AM30" i="13"/>
  <c r="AL35" i="13"/>
  <c r="AS35" i="13"/>
  <c r="AL20" i="13"/>
  <c r="AS20" i="13"/>
  <c r="AL16" i="13"/>
  <c r="AS16" i="13"/>
  <c r="AT15" i="13"/>
  <c r="AM15" i="13"/>
  <c r="AP9" i="13"/>
  <c r="AI9" i="13"/>
  <c r="AN24" i="13"/>
  <c r="AU24" i="13"/>
  <c r="AM37" i="14"/>
  <c r="AT37" i="14"/>
  <c r="AM32" i="14"/>
  <c r="AT32" i="14"/>
  <c r="AU17" i="14"/>
  <c r="AN17" i="14"/>
  <c r="AL31" i="14"/>
  <c r="AS31" i="14"/>
  <c r="AM19" i="14"/>
  <c r="AT19" i="14"/>
  <c r="AS30" i="14"/>
  <c r="AL30" i="14"/>
  <c r="AS28" i="14"/>
  <c r="AL28" i="14"/>
  <c r="AL29" i="14"/>
  <c r="AS29" i="14"/>
  <c r="AK16" i="14"/>
  <c r="AR16" i="14"/>
  <c r="AK12" i="14"/>
  <c r="AR12" i="14"/>
  <c r="AS14" i="14"/>
  <c r="AL14" i="14"/>
  <c r="AK27" i="14"/>
  <c r="AR27" i="14"/>
  <c r="AS22" i="14"/>
  <c r="AL22" i="14"/>
  <c r="AH29" i="13"/>
  <c r="AO29" i="13"/>
  <c r="AM14" i="13"/>
  <c r="AT14" i="13"/>
  <c r="AJ35" i="13"/>
  <c r="AQ35" i="13"/>
  <c r="AH19" i="13"/>
  <c r="AO19" i="13"/>
  <c r="AR12" i="13"/>
  <c r="AK12" i="13"/>
  <c r="AL11" i="13"/>
  <c r="AS11" i="13"/>
  <c r="AH24" i="13"/>
  <c r="AO24" i="13"/>
  <c r="AH37" i="14"/>
  <c r="AO37" i="14"/>
  <c r="AN32" i="14"/>
  <c r="AU32" i="14"/>
  <c r="AQ31" i="14"/>
  <c r="AJ31" i="14"/>
  <c r="AQ19" i="14"/>
  <c r="AJ19" i="14"/>
  <c r="AO30" i="14"/>
  <c r="AH30" i="14"/>
  <c r="AI24" i="14"/>
  <c r="AP24" i="14"/>
  <c r="AO16" i="14"/>
  <c r="AH16" i="14"/>
  <c r="AH12" i="14"/>
  <c r="AO12" i="14"/>
  <c r="AQ35" i="14"/>
  <c r="AJ35" i="14"/>
  <c r="AI23" i="14"/>
  <c r="AP23" i="14"/>
  <c r="AJ10" i="14"/>
  <c r="AQ10" i="14"/>
  <c r="AJ36" i="7"/>
  <c r="AQ36" i="7"/>
  <c r="AJ27" i="7"/>
  <c r="AQ27" i="7"/>
  <c r="AN32" i="7"/>
  <c r="AU32" i="7"/>
  <c r="AJ33" i="7"/>
  <c r="AQ33" i="7"/>
  <c r="AN20" i="7"/>
  <c r="AU20" i="7"/>
  <c r="AR16" i="7"/>
  <c r="AK16" i="7"/>
  <c r="AL31" i="7"/>
  <c r="AS31" i="7"/>
  <c r="AJ16" i="7"/>
  <c r="AQ16" i="7"/>
  <c r="AT17" i="7"/>
  <c r="AM17" i="7"/>
  <c r="AO14" i="12"/>
  <c r="AH14" i="12"/>
  <c r="AN30" i="7"/>
  <c r="AU30" i="7"/>
  <c r="AN37" i="7"/>
  <c r="AU37" i="7"/>
  <c r="AN31" i="7"/>
  <c r="AU31" i="7"/>
  <c r="AH21" i="7"/>
  <c r="AO21" i="7"/>
  <c r="AJ21" i="7"/>
  <c r="AQ21" i="7"/>
  <c r="AJ20" i="7"/>
  <c r="AQ20" i="7"/>
  <c r="AK27" i="7"/>
  <c r="AR27" i="7"/>
  <c r="AN17" i="7"/>
  <c r="AU17" i="7"/>
  <c r="AH19" i="7"/>
  <c r="AO19" i="7"/>
  <c r="AR10" i="9"/>
  <c r="AK10" i="9"/>
  <c r="AT14" i="12"/>
  <c r="AM14" i="12"/>
  <c r="AK37" i="7"/>
  <c r="AR37" i="7"/>
  <c r="AL21" i="7"/>
  <c r="AS21" i="7"/>
  <c r="AH37" i="7"/>
  <c r="AO37" i="7"/>
  <c r="AI20" i="7"/>
  <c r="AP20" i="7"/>
  <c r="AM26" i="7"/>
  <c r="AT26" i="7"/>
  <c r="AL26" i="7"/>
  <c r="AS26" i="7"/>
  <c r="AM16" i="7"/>
  <c r="AT16" i="7"/>
  <c r="AL35" i="7"/>
  <c r="AS35" i="7"/>
  <c r="AP19" i="7"/>
  <c r="AI19" i="7"/>
  <c r="AL27" i="7"/>
  <c r="AS27" i="7"/>
  <c r="AJ10" i="9"/>
  <c r="AQ10" i="9"/>
  <c r="AT13" i="13"/>
  <c r="AM13" i="13"/>
  <c r="AR32" i="7"/>
  <c r="AK32" i="7"/>
  <c r="AL16" i="7"/>
  <c r="AS16" i="7"/>
  <c r="AN36" i="7"/>
  <c r="AU36" i="7"/>
  <c r="AJ22" i="7"/>
  <c r="AQ22" i="7"/>
  <c r="AJ25" i="7"/>
  <c r="AQ25" i="7"/>
  <c r="AN29" i="7"/>
  <c r="AU29" i="7"/>
  <c r="AK17" i="7"/>
  <c r="AR17" i="7"/>
  <c r="AH23" i="7"/>
  <c r="AO23" i="7"/>
  <c r="AK31" i="7"/>
  <c r="AR31" i="7"/>
  <c r="AH27" i="7"/>
  <c r="AO27" i="7"/>
  <c r="AM18" i="10"/>
  <c r="AT18" i="10"/>
  <c r="AH13" i="13"/>
  <c r="AO13" i="13"/>
  <c r="AT31" i="7"/>
  <c r="AM31" i="7"/>
  <c r="AJ13" i="13"/>
  <c r="AQ13" i="13"/>
  <c r="AI14" i="7"/>
  <c r="AP14" i="7"/>
  <c r="AN11" i="7"/>
  <c r="AU11" i="7"/>
  <c r="AP15" i="7"/>
  <c r="AI15" i="7"/>
  <c r="AN12" i="7"/>
  <c r="AU12" i="7"/>
  <c r="AH10" i="7"/>
  <c r="AO10" i="7"/>
  <c r="AR14" i="7"/>
  <c r="AK14" i="7"/>
  <c r="AI12" i="7"/>
  <c r="AP12" i="7"/>
  <c r="AM10" i="7"/>
  <c r="AT10" i="7"/>
  <c r="AT13" i="7"/>
  <c r="AM13" i="7"/>
  <c r="AK11" i="7"/>
  <c r="AR11" i="7"/>
  <c r="AN10" i="11"/>
  <c r="AU10" i="11"/>
  <c r="AH10" i="11"/>
  <c r="AO10" i="11"/>
  <c r="AI17" i="8"/>
  <c r="AP17" i="8"/>
  <c r="AI21" i="8"/>
  <c r="AP21" i="8"/>
  <c r="AO32" i="8"/>
  <c r="AH32" i="8"/>
  <c r="AJ32" i="9"/>
  <c r="AQ32" i="9"/>
  <c r="AI34" i="9"/>
  <c r="AP34" i="9"/>
  <c r="AM20" i="10"/>
  <c r="AT20" i="10"/>
  <c r="AM18" i="9"/>
  <c r="AT18" i="9"/>
  <c r="AL12" i="9"/>
  <c r="AS12" i="9"/>
  <c r="AL19" i="9"/>
  <c r="AS19" i="9"/>
  <c r="AQ19" i="10"/>
  <c r="AJ19" i="10"/>
  <c r="AJ34" i="8"/>
  <c r="AQ34" i="8"/>
  <c r="AH31" i="9"/>
  <c r="AO31" i="9"/>
  <c r="AH35" i="9"/>
  <c r="AO35" i="9"/>
  <c r="AN36" i="8"/>
  <c r="AU36" i="8"/>
  <c r="AS28" i="8"/>
  <c r="AL28" i="8"/>
  <c r="AN30" i="8"/>
  <c r="AU30" i="8"/>
  <c r="AS20" i="8"/>
  <c r="AL20" i="8"/>
  <c r="AL31" i="9"/>
  <c r="AS31" i="9"/>
  <c r="AL37" i="9"/>
  <c r="AS37" i="9"/>
  <c r="AU27" i="9"/>
  <c r="AN27" i="9"/>
  <c r="AQ19" i="8"/>
  <c r="AJ19" i="8"/>
  <c r="AO26" i="8"/>
  <c r="AH26" i="8"/>
  <c r="AH23" i="8"/>
  <c r="AO23" i="8"/>
  <c r="AU27" i="8"/>
  <c r="AN27" i="8"/>
  <c r="AL25" i="8"/>
  <c r="AS25" i="8"/>
  <c r="AL13" i="8"/>
  <c r="AS13" i="8"/>
  <c r="AM29" i="9"/>
  <c r="AT29" i="9"/>
  <c r="AI23" i="9"/>
  <c r="AP23" i="9"/>
  <c r="AO18" i="9"/>
  <c r="AH18" i="9"/>
  <c r="AJ15" i="9"/>
  <c r="AQ15" i="9"/>
  <c r="AJ30" i="9"/>
  <c r="AQ30" i="9"/>
  <c r="AK11" i="8"/>
  <c r="AR11" i="8"/>
  <c r="AQ37" i="9"/>
  <c r="AJ37" i="9"/>
  <c r="AM33" i="8"/>
  <c r="AT33" i="8"/>
  <c r="AK17" i="8"/>
  <c r="AR17" i="8"/>
  <c r="AL19" i="8"/>
  <c r="AS19" i="8"/>
  <c r="AK32" i="8"/>
  <c r="AR32" i="8"/>
  <c r="AU21" i="8"/>
  <c r="AN21" i="8"/>
  <c r="AN24" i="8"/>
  <c r="AU24" i="8"/>
  <c r="AK34" i="8"/>
  <c r="AR34" i="8"/>
  <c r="AL35" i="8"/>
  <c r="AS35" i="8"/>
  <c r="AN12" i="8"/>
  <c r="AU12" i="8"/>
  <c r="AS22" i="9"/>
  <c r="AL22" i="9"/>
  <c r="AL33" i="9"/>
  <c r="AS33" i="9"/>
  <c r="AU23" i="9"/>
  <c r="AN23" i="9"/>
  <c r="AT17" i="9"/>
  <c r="AM17" i="9"/>
  <c r="AL18" i="9"/>
  <c r="AS18" i="9"/>
  <c r="AK15" i="9"/>
  <c r="AR15" i="9"/>
  <c r="AN30" i="9"/>
  <c r="AU30" i="9"/>
  <c r="AK23" i="10"/>
  <c r="AR23" i="10"/>
  <c r="AN34" i="10"/>
  <c r="AU34" i="10"/>
  <c r="AS28" i="10"/>
  <c r="AL28" i="10"/>
  <c r="AN37" i="10"/>
  <c r="AU37" i="10"/>
  <c r="AH31" i="10"/>
  <c r="AO31" i="10"/>
  <c r="AI11" i="10"/>
  <c r="AP11" i="10"/>
  <c r="AI30" i="11"/>
  <c r="AP30" i="11"/>
  <c r="AP22" i="11"/>
  <c r="AI22" i="11"/>
  <c r="AJ18" i="11"/>
  <c r="AQ18" i="11"/>
  <c r="AH12" i="11"/>
  <c r="AO12" i="11"/>
  <c r="AJ28" i="10"/>
  <c r="AQ28" i="10"/>
  <c r="AM32" i="10"/>
  <c r="AT32" i="10"/>
  <c r="AI22" i="10"/>
  <c r="AP22" i="10"/>
  <c r="AN14" i="10"/>
  <c r="AU14" i="10"/>
  <c r="AT29" i="11"/>
  <c r="AM29" i="11"/>
  <c r="AR30" i="11"/>
  <c r="AK30" i="11"/>
  <c r="AT26" i="11"/>
  <c r="AM26" i="11"/>
  <c r="AT21" i="11"/>
  <c r="AM21" i="11"/>
  <c r="AR25" i="11"/>
  <c r="AK25" i="11"/>
  <c r="AU15" i="10"/>
  <c r="AN15" i="10"/>
  <c r="AS35" i="10"/>
  <c r="AL35" i="10"/>
  <c r="AI12" i="10"/>
  <c r="AP12" i="10"/>
  <c r="AL29" i="10"/>
  <c r="AS29" i="10"/>
  <c r="AI31" i="10"/>
  <c r="AP31" i="10"/>
  <c r="AP29" i="11"/>
  <c r="AI29" i="11"/>
  <c r="AH27" i="11"/>
  <c r="AO27" i="11"/>
  <c r="AJ19" i="11"/>
  <c r="AQ19" i="11"/>
  <c r="AO20" i="10"/>
  <c r="AH20" i="10"/>
  <c r="AI34" i="10"/>
  <c r="AP34" i="10"/>
  <c r="AL21" i="10"/>
  <c r="AS21" i="10"/>
  <c r="AN32" i="10"/>
  <c r="AU32" i="10"/>
  <c r="AI29" i="10"/>
  <c r="AP29" i="10"/>
  <c r="AI24" i="10"/>
  <c r="AP24" i="10"/>
  <c r="AU29" i="11"/>
  <c r="AN29" i="11"/>
  <c r="AN30" i="11"/>
  <c r="AU30" i="11"/>
  <c r="AR26" i="11"/>
  <c r="AK26" i="11"/>
  <c r="AL21" i="11"/>
  <c r="AS21" i="11"/>
  <c r="AR12" i="11"/>
  <c r="AK12" i="11"/>
  <c r="AN35" i="11"/>
  <c r="AU35" i="11"/>
  <c r="AI31" i="8"/>
  <c r="AP31" i="8"/>
  <c r="AT28" i="12"/>
  <c r="AM28" i="12"/>
  <c r="AJ29" i="12"/>
  <c r="AQ29" i="12"/>
  <c r="AJ23" i="12"/>
  <c r="AQ23" i="12"/>
  <c r="AQ9" i="12"/>
  <c r="AJ9" i="12"/>
  <c r="AP13" i="12"/>
  <c r="AI13" i="12"/>
  <c r="AL33" i="12"/>
  <c r="AS33" i="12"/>
  <c r="AN28" i="13"/>
  <c r="AU28" i="13"/>
  <c r="AL10" i="13"/>
  <c r="AS10" i="13"/>
  <c r="AJ36" i="11"/>
  <c r="AQ36" i="11"/>
  <c r="AL10" i="8"/>
  <c r="AS10" i="8"/>
  <c r="AT22" i="12"/>
  <c r="AM22" i="12"/>
  <c r="AU35" i="12"/>
  <c r="AN35" i="12"/>
  <c r="AN25" i="12"/>
  <c r="AU25" i="12"/>
  <c r="AN34" i="12"/>
  <c r="AU34" i="12"/>
  <c r="AR15" i="12"/>
  <c r="AK15" i="12"/>
  <c r="AJ33" i="12"/>
  <c r="AQ33" i="12"/>
  <c r="AP28" i="13"/>
  <c r="AI28" i="13"/>
  <c r="AO21" i="13"/>
  <c r="AH21" i="13"/>
  <c r="AL36" i="11"/>
  <c r="AS36" i="11"/>
  <c r="AR16" i="11"/>
  <c r="AK16" i="11"/>
  <c r="AH28" i="12"/>
  <c r="AO28" i="12"/>
  <c r="AH35" i="12"/>
  <c r="AO35" i="12"/>
  <c r="AJ25" i="12"/>
  <c r="AQ25" i="12"/>
  <c r="AL30" i="12"/>
  <c r="AS30" i="12"/>
  <c r="AN8" i="12"/>
  <c r="AU8" i="12"/>
  <c r="AK28" i="13"/>
  <c r="AR28" i="13"/>
  <c r="AR10" i="13"/>
  <c r="AK10" i="13"/>
  <c r="AI29" i="13"/>
  <c r="AP29" i="13"/>
  <c r="AJ35" i="11"/>
  <c r="AQ35" i="11"/>
  <c r="AR10" i="8"/>
  <c r="AK10" i="8"/>
  <c r="AJ22" i="12"/>
  <c r="AQ22" i="12"/>
  <c r="AL35" i="12"/>
  <c r="AS35" i="12"/>
  <c r="AR25" i="12"/>
  <c r="AK25" i="12"/>
  <c r="AT27" i="12"/>
  <c r="AM27" i="12"/>
  <c r="AJ32" i="13"/>
  <c r="AQ32" i="13"/>
  <c r="AR25" i="13"/>
  <c r="AK25" i="13"/>
  <c r="AI35" i="13"/>
  <c r="AP35" i="13"/>
  <c r="AH11" i="13"/>
  <c r="AO11" i="13"/>
  <c r="AM33" i="14"/>
  <c r="AT33" i="14"/>
  <c r="AK25" i="14"/>
  <c r="AR25" i="14"/>
  <c r="AS34" i="14"/>
  <c r="AL34" i="14"/>
  <c r="AK20" i="14"/>
  <c r="AR20" i="14"/>
  <c r="AU35" i="14"/>
  <c r="AN35" i="14"/>
  <c r="AN17" i="13"/>
  <c r="AU17" i="13"/>
  <c r="AP19" i="13"/>
  <c r="AI19" i="13"/>
  <c r="AI15" i="14"/>
  <c r="AP15" i="14"/>
  <c r="AI17" i="14"/>
  <c r="AP17" i="14"/>
  <c r="AJ28" i="14"/>
  <c r="AQ28" i="14"/>
  <c r="AO14" i="14"/>
  <c r="AH14" i="14"/>
  <c r="AN14" i="13"/>
  <c r="AU14" i="13"/>
  <c r="AL31" i="13"/>
  <c r="AS31" i="13"/>
  <c r="AT11" i="13"/>
  <c r="AM11" i="13"/>
  <c r="AL33" i="14"/>
  <c r="AS33" i="14"/>
  <c r="AU25" i="14"/>
  <c r="AN25" i="14"/>
  <c r="AK24" i="14"/>
  <c r="AR24" i="14"/>
  <c r="AM13" i="14"/>
  <c r="AT13" i="14"/>
  <c r="AK23" i="14"/>
  <c r="AR23" i="14"/>
  <c r="AM18" i="13"/>
  <c r="AT18" i="13"/>
  <c r="AR16" i="13"/>
  <c r="AK16" i="13"/>
  <c r="AJ9" i="13"/>
  <c r="AQ9" i="13"/>
  <c r="AO17" i="14"/>
  <c r="AH17" i="14"/>
  <c r="AH25" i="14"/>
  <c r="AO25" i="14"/>
  <c r="AH29" i="14"/>
  <c r="AO29" i="14"/>
  <c r="AI27" i="14"/>
  <c r="AP27" i="14"/>
  <c r="AT29" i="7"/>
  <c r="AM29" i="7"/>
  <c r="AJ19" i="7"/>
  <c r="AQ19" i="7"/>
  <c r="AN18" i="7"/>
  <c r="AU18" i="7"/>
  <c r="AT19" i="7"/>
  <c r="AM19" i="7"/>
  <c r="AR22" i="7"/>
  <c r="AK22" i="7"/>
  <c r="AH29" i="7"/>
  <c r="AO29" i="7"/>
  <c r="AH18" i="7"/>
  <c r="AO18" i="7"/>
  <c r="AL23" i="7"/>
  <c r="AS23" i="7"/>
  <c r="AN18" i="10"/>
  <c r="AU18" i="10"/>
  <c r="AH36" i="7"/>
  <c r="AO36" i="7"/>
  <c r="AM22" i="7"/>
  <c r="AT22" i="7"/>
  <c r="AL19" i="7"/>
  <c r="AS19" i="7"/>
  <c r="AH34" i="7"/>
  <c r="AO34" i="7"/>
  <c r="AO18" i="14"/>
  <c r="AH18" i="14"/>
  <c r="AN28" i="7"/>
  <c r="AU28" i="7"/>
  <c r="AP25" i="7"/>
  <c r="AI25" i="7"/>
  <c r="AM30" i="7"/>
  <c r="AT30" i="7"/>
  <c r="AS18" i="14"/>
  <c r="AL18" i="14"/>
  <c r="AH13" i="7"/>
  <c r="AO13" i="7"/>
  <c r="AT11" i="7"/>
  <c r="AM11" i="7"/>
  <c r="AJ13" i="7"/>
  <c r="AQ13" i="7"/>
  <c r="AL12" i="7"/>
  <c r="AS12" i="7"/>
  <c r="AP10" i="11"/>
  <c r="AI10" i="11"/>
  <c r="AQ13" i="9"/>
  <c r="AJ13" i="9"/>
  <c r="AO24" i="8"/>
  <c r="AH24" i="8"/>
  <c r="AJ32" i="8"/>
  <c r="AQ32" i="8"/>
  <c r="AU15" i="9"/>
  <c r="AN15" i="9"/>
  <c r="AI30" i="9"/>
  <c r="AP30" i="9"/>
  <c r="AL19" i="10"/>
  <c r="AS19" i="10"/>
  <c r="AR14" i="9"/>
  <c r="AK14" i="9"/>
  <c r="AM30" i="9"/>
  <c r="AT30" i="9"/>
  <c r="AL17" i="8"/>
  <c r="AS17" i="8"/>
  <c r="AI37" i="8"/>
  <c r="AP37" i="8"/>
  <c r="AJ26" i="8"/>
  <c r="AQ26" i="8"/>
  <c r="AP22" i="8"/>
  <c r="AI22" i="8"/>
  <c r="AO36" i="8"/>
  <c r="AH36" i="8"/>
  <c r="AI14" i="8"/>
  <c r="AP14" i="8"/>
  <c r="AO18" i="8"/>
  <c r="AH18" i="8"/>
  <c r="AK26" i="8"/>
  <c r="AR26" i="8"/>
  <c r="AN13" i="9"/>
  <c r="AU13" i="9"/>
  <c r="AI14" i="9"/>
  <c r="AP14" i="9"/>
  <c r="AH15" i="9"/>
  <c r="AO15" i="9"/>
  <c r="AO34" i="9"/>
  <c r="AH34" i="9"/>
  <c r="AJ19" i="9"/>
  <c r="AQ19" i="9"/>
  <c r="AI13" i="10"/>
  <c r="AP13" i="10"/>
  <c r="AM32" i="9"/>
  <c r="AT32" i="9"/>
  <c r="AR18" i="9"/>
  <c r="AK18" i="9"/>
  <c r="AT20" i="9"/>
  <c r="AM20" i="9"/>
  <c r="AL15" i="9"/>
  <c r="AS15" i="9"/>
  <c r="AR16" i="9"/>
  <c r="AK16" i="9"/>
  <c r="AU19" i="9"/>
  <c r="AN19" i="9"/>
  <c r="AM13" i="10"/>
  <c r="AT13" i="10"/>
  <c r="AM16" i="10"/>
  <c r="AT16" i="10"/>
  <c r="AH15" i="8"/>
  <c r="AO15" i="8"/>
  <c r="AJ11" i="8"/>
  <c r="AQ11" i="8"/>
  <c r="AH13" i="8"/>
  <c r="AO13" i="8"/>
  <c r="AI25" i="9"/>
  <c r="AP25" i="9"/>
  <c r="AI36" i="9"/>
  <c r="AP36" i="9"/>
  <c r="AO21" i="9"/>
  <c r="AH21" i="9"/>
  <c r="AR37" i="8"/>
  <c r="AK37" i="8"/>
  <c r="AK22" i="8"/>
  <c r="AR22" i="8"/>
  <c r="AR23" i="8"/>
  <c r="AK23" i="8"/>
  <c r="AM27" i="8"/>
  <c r="AT27" i="8"/>
  <c r="AS30" i="8"/>
  <c r="AL30" i="8"/>
  <c r="AQ25" i="8"/>
  <c r="AJ25" i="8"/>
  <c r="AN20" i="8"/>
  <c r="AU20" i="8"/>
  <c r="AI12" i="8"/>
  <c r="AP12" i="8"/>
  <c r="AQ31" i="9"/>
  <c r="AJ31" i="9"/>
  <c r="AT22" i="9"/>
  <c r="AM22" i="9"/>
  <c r="AQ29" i="9"/>
  <c r="AJ29" i="9"/>
  <c r="AU33" i="9"/>
  <c r="AN33" i="9"/>
  <c r="AL35" i="9"/>
  <c r="AS35" i="9"/>
  <c r="AS21" i="9"/>
  <c r="AL21" i="9"/>
  <c r="AH13" i="9"/>
  <c r="AO13" i="9"/>
  <c r="AQ37" i="8"/>
  <c r="AJ37" i="8"/>
  <c r="AI32" i="8"/>
  <c r="AP32" i="8"/>
  <c r="AQ29" i="8"/>
  <c r="AJ29" i="8"/>
  <c r="AQ17" i="8"/>
  <c r="AJ17" i="8"/>
  <c r="AJ24" i="8"/>
  <c r="AQ24" i="8"/>
  <c r="AH14" i="8"/>
  <c r="AO14" i="8"/>
  <c r="AI34" i="8"/>
  <c r="AP34" i="8"/>
  <c r="AH35" i="8"/>
  <c r="AO35" i="8"/>
  <c r="AN11" i="8"/>
  <c r="AU11" i="8"/>
  <c r="AJ12" i="8"/>
  <c r="AQ12" i="8"/>
  <c r="AI31" i="9"/>
  <c r="AP31" i="9"/>
  <c r="AH25" i="9"/>
  <c r="AO25" i="9"/>
  <c r="AJ36" i="9"/>
  <c r="AQ36" i="9"/>
  <c r="AQ23" i="9"/>
  <c r="AJ23" i="9"/>
  <c r="AT13" i="9"/>
  <c r="AM13" i="9"/>
  <c r="AO28" i="9"/>
  <c r="AH28" i="9"/>
  <c r="AJ14" i="9"/>
  <c r="AQ14" i="9"/>
  <c r="AO24" i="9"/>
  <c r="AH24" i="9"/>
  <c r="AI16" i="9"/>
  <c r="AP16" i="9"/>
  <c r="AO30" i="9"/>
  <c r="AH30" i="9"/>
  <c r="AQ13" i="10"/>
  <c r="AJ13" i="10"/>
  <c r="AN16" i="10"/>
  <c r="AU16" i="10"/>
  <c r="AI35" i="8"/>
  <c r="AP35" i="8"/>
  <c r="AR12" i="8"/>
  <c r="AK12" i="8"/>
  <c r="AL29" i="9"/>
  <c r="AS29" i="9"/>
  <c r="AQ27" i="9"/>
  <c r="AJ27" i="9"/>
  <c r="AM37" i="8"/>
  <c r="AT37" i="8"/>
  <c r="AS32" i="8"/>
  <c r="AL32" i="8"/>
  <c r="AR21" i="8"/>
  <c r="AK21" i="8"/>
  <c r="AS24" i="8"/>
  <c r="AL24" i="8"/>
  <c r="AU19" i="8"/>
  <c r="AN19" i="8"/>
  <c r="AH33" i="8"/>
  <c r="AO33" i="8"/>
  <c r="AT32" i="8"/>
  <c r="AM32" i="8"/>
  <c r="AM22" i="8"/>
  <c r="AT22" i="8"/>
  <c r="AH21" i="8"/>
  <c r="AO21" i="8"/>
  <c r="AU23" i="8"/>
  <c r="AN23" i="8"/>
  <c r="AK24" i="8"/>
  <c r="AR24" i="8"/>
  <c r="AS14" i="8"/>
  <c r="AL14" i="8"/>
  <c r="AK15" i="8"/>
  <c r="AR15" i="8"/>
  <c r="AU35" i="8"/>
  <c r="AN35" i="8"/>
  <c r="AL11" i="8"/>
  <c r="AS11" i="8"/>
  <c r="AN16" i="8"/>
  <c r="AU16" i="8"/>
  <c r="AN13" i="8"/>
  <c r="AU13" i="8"/>
  <c r="AN26" i="9"/>
  <c r="AU26" i="9"/>
  <c r="AK25" i="9"/>
  <c r="AR25" i="9"/>
  <c r="AK37" i="9"/>
  <c r="AR37" i="9"/>
  <c r="AS36" i="9"/>
  <c r="AL36" i="9"/>
  <c r="AM27" i="9"/>
  <c r="AT27" i="9"/>
  <c r="AK21" i="9"/>
  <c r="AR21" i="9"/>
  <c r="AK13" i="9"/>
  <c r="AR13" i="9"/>
  <c r="AS28" i="9"/>
  <c r="AL28" i="9"/>
  <c r="AN14" i="9"/>
  <c r="AU14" i="9"/>
  <c r="AS24" i="9"/>
  <c r="AL24" i="9"/>
  <c r="AR12" i="9"/>
  <c r="AK12" i="9"/>
  <c r="AK30" i="9"/>
  <c r="AR30" i="9"/>
  <c r="AQ11" i="9"/>
  <c r="AJ11" i="9"/>
  <c r="AM19" i="10"/>
  <c r="AT19" i="10"/>
  <c r="AH23" i="10"/>
  <c r="AO23" i="10"/>
  <c r="AK34" i="10"/>
  <c r="AR34" i="10"/>
  <c r="AU33" i="10"/>
  <c r="AN33" i="10"/>
  <c r="AM28" i="10"/>
  <c r="AT28" i="10"/>
  <c r="AU17" i="10"/>
  <c r="AN17" i="10"/>
  <c r="AO12" i="10"/>
  <c r="AH12" i="10"/>
  <c r="AM22" i="10"/>
  <c r="AT22" i="10"/>
  <c r="AU29" i="10"/>
  <c r="AN29" i="10"/>
  <c r="AJ14" i="10"/>
  <c r="AQ14" i="10"/>
  <c r="AP36" i="10"/>
  <c r="AI36" i="10"/>
  <c r="AN24" i="10"/>
  <c r="AU24" i="10"/>
  <c r="AP17" i="11"/>
  <c r="AI17" i="11"/>
  <c r="AO30" i="11"/>
  <c r="AH30" i="11"/>
  <c r="AP23" i="11"/>
  <c r="AI23" i="11"/>
  <c r="AQ26" i="11"/>
  <c r="AJ26" i="11"/>
  <c r="AH28" i="11"/>
  <c r="AO28" i="11"/>
  <c r="AP21" i="11"/>
  <c r="AI21" i="11"/>
  <c r="AJ11" i="11"/>
  <c r="AQ11" i="11"/>
  <c r="AP12" i="11"/>
  <c r="AI12" i="11"/>
  <c r="AO30" i="10"/>
  <c r="AH30" i="10"/>
  <c r="AH35" i="10"/>
  <c r="AO35" i="10"/>
  <c r="AH17" i="10"/>
  <c r="AO17" i="10"/>
  <c r="AS12" i="10"/>
  <c r="AL12" i="10"/>
  <c r="AK26" i="10"/>
  <c r="AR26" i="10"/>
  <c r="AM29" i="10"/>
  <c r="AT29" i="10"/>
  <c r="AS14" i="10"/>
  <c r="AL14" i="10"/>
  <c r="AT36" i="10"/>
  <c r="AM36" i="10"/>
  <c r="AM11" i="10"/>
  <c r="AT11" i="10"/>
  <c r="AT17" i="11"/>
  <c r="AM17" i="11"/>
  <c r="AT34" i="11"/>
  <c r="AM34" i="11"/>
  <c r="AT27" i="11"/>
  <c r="AM27" i="11"/>
  <c r="AL31" i="11"/>
  <c r="AS31" i="11"/>
  <c r="AN22" i="11"/>
  <c r="AU22" i="11"/>
  <c r="AN21" i="11"/>
  <c r="AU21" i="11"/>
  <c r="AL11" i="11"/>
  <c r="AS11" i="11"/>
  <c r="AN25" i="11"/>
  <c r="AU25" i="11"/>
  <c r="AN12" i="11"/>
  <c r="AU12" i="11"/>
  <c r="AI16" i="10"/>
  <c r="AP16" i="10"/>
  <c r="AL15" i="10"/>
  <c r="AS15" i="10"/>
  <c r="AM30" i="10"/>
  <c r="AT30" i="10"/>
  <c r="AN35" i="10"/>
  <c r="AU35" i="10"/>
  <c r="AI21" i="10"/>
  <c r="AP21" i="10"/>
  <c r="AN10" i="10"/>
  <c r="AU10" i="10"/>
  <c r="AM26" i="10"/>
  <c r="AT26" i="10"/>
  <c r="AJ37" i="10"/>
  <c r="AQ37" i="10"/>
  <c r="AL31" i="10"/>
  <c r="AS31" i="10"/>
  <c r="AI27" i="10"/>
  <c r="AP27" i="10"/>
  <c r="AQ11" i="10"/>
  <c r="AJ11" i="10"/>
  <c r="AJ13" i="11"/>
  <c r="AQ13" i="11"/>
  <c r="AJ30" i="11"/>
  <c r="AQ30" i="11"/>
  <c r="AP31" i="11"/>
  <c r="AI31" i="11"/>
  <c r="AJ24" i="11"/>
  <c r="AQ24" i="11"/>
  <c r="AP11" i="11"/>
  <c r="AI11" i="11"/>
  <c r="AH25" i="11"/>
  <c r="AO25" i="11"/>
  <c r="AM37" i="11"/>
  <c r="AT37" i="11"/>
  <c r="AJ16" i="10"/>
  <c r="AQ16" i="10"/>
  <c r="AH15" i="10"/>
  <c r="AO15" i="10"/>
  <c r="AI33" i="10"/>
  <c r="AP33" i="10"/>
  <c r="AO28" i="10"/>
  <c r="AH28" i="10"/>
  <c r="AI17" i="10"/>
  <c r="AP17" i="10"/>
  <c r="AM12" i="10"/>
  <c r="AT12" i="10"/>
  <c r="AN26" i="10"/>
  <c r="AU26" i="10"/>
  <c r="AR37" i="10"/>
  <c r="AK37" i="10"/>
  <c r="AK25" i="10"/>
  <c r="AR25" i="10"/>
  <c r="AM31" i="10"/>
  <c r="AT31" i="10"/>
  <c r="AM27" i="10"/>
  <c r="AT27" i="10"/>
  <c r="AU11" i="10"/>
  <c r="AN11" i="10"/>
  <c r="AN17" i="11"/>
  <c r="AU17" i="11"/>
  <c r="AN34" i="11"/>
  <c r="AU34" i="11"/>
  <c r="AR23" i="11"/>
  <c r="AK23" i="11"/>
  <c r="AL26" i="11"/>
  <c r="AS26" i="11"/>
  <c r="AR28" i="11"/>
  <c r="AK28" i="11"/>
  <c r="AJ21" i="11"/>
  <c r="AQ21" i="11"/>
  <c r="AT11" i="11"/>
  <c r="AM11" i="11"/>
  <c r="AT25" i="11"/>
  <c r="AM25" i="11"/>
  <c r="AL12" i="11"/>
  <c r="AS12" i="11"/>
  <c r="AN33" i="11"/>
  <c r="AU33" i="11"/>
  <c r="AR32" i="11"/>
  <c r="AK32" i="11"/>
  <c r="AN20" i="11"/>
  <c r="AU20" i="11"/>
  <c r="AP14" i="11"/>
  <c r="AI14" i="11"/>
  <c r="AP31" i="12"/>
  <c r="AI31" i="12"/>
  <c r="AR21" i="12"/>
  <c r="AK21" i="12"/>
  <c r="AH29" i="12"/>
  <c r="AO29" i="12"/>
  <c r="AJ18" i="12"/>
  <c r="AQ18" i="12"/>
  <c r="AP23" i="12"/>
  <c r="AI23" i="12"/>
  <c r="AH25" i="12"/>
  <c r="AO25" i="12"/>
  <c r="AP12" i="12"/>
  <c r="AI12" i="12"/>
  <c r="AH30" i="12"/>
  <c r="AO30" i="12"/>
  <c r="AR13" i="12"/>
  <c r="AK13" i="12"/>
  <c r="AT15" i="12"/>
  <c r="AM15" i="12"/>
  <c r="AT8" i="12"/>
  <c r="AM8" i="12"/>
  <c r="AH10" i="12"/>
  <c r="AO10" i="12"/>
  <c r="AL28" i="13"/>
  <c r="AS28" i="13"/>
  <c r="AP27" i="13"/>
  <c r="AI27" i="13"/>
  <c r="AN10" i="13"/>
  <c r="AU10" i="13"/>
  <c r="AR21" i="13"/>
  <c r="AK21" i="13"/>
  <c r="AJ29" i="13"/>
  <c r="AQ29" i="13"/>
  <c r="AH32" i="11"/>
  <c r="AO32" i="11"/>
  <c r="AT14" i="11"/>
  <c r="AM14" i="11"/>
  <c r="AT31" i="12"/>
  <c r="AM31" i="12"/>
  <c r="AL20" i="12"/>
  <c r="AS20" i="12"/>
  <c r="AL21" i="12"/>
  <c r="AS21" i="12"/>
  <c r="AN29" i="12"/>
  <c r="AU29" i="12"/>
  <c r="AN18" i="12"/>
  <c r="AU18" i="12"/>
  <c r="AN23" i="12"/>
  <c r="AU23" i="12"/>
  <c r="AR19" i="12"/>
  <c r="AK19" i="12"/>
  <c r="AN17" i="12"/>
  <c r="AU17" i="12"/>
  <c r="AK9" i="12"/>
  <c r="AR9" i="12"/>
  <c r="AR27" i="12"/>
  <c r="AK27" i="12"/>
  <c r="AP15" i="12"/>
  <c r="AI15" i="12"/>
  <c r="AJ8" i="12"/>
  <c r="AQ8" i="12"/>
  <c r="AN14" i="12"/>
  <c r="AU14" i="12"/>
  <c r="AH28" i="13"/>
  <c r="AO28" i="13"/>
  <c r="AN27" i="13"/>
  <c r="AU27" i="13"/>
  <c r="AN21" i="13"/>
  <c r="AU21" i="13"/>
  <c r="AL29" i="13"/>
  <c r="AS29" i="13"/>
  <c r="AN36" i="11"/>
  <c r="AU36" i="11"/>
  <c r="AR35" i="11"/>
  <c r="AK35" i="11"/>
  <c r="AT16" i="11"/>
  <c r="AM16" i="11"/>
  <c r="AK31" i="8"/>
  <c r="AR31" i="8"/>
  <c r="AN28" i="12"/>
  <c r="AU28" i="12"/>
  <c r="AP22" i="12"/>
  <c r="AI22" i="12"/>
  <c r="AP29" i="12"/>
  <c r="AI29" i="12"/>
  <c r="AL23" i="12"/>
  <c r="AS23" i="12"/>
  <c r="AJ19" i="12"/>
  <c r="AQ19" i="12"/>
  <c r="AL12" i="12"/>
  <c r="AS12" i="12"/>
  <c r="AH34" i="12"/>
  <c r="AO34" i="12"/>
  <c r="AP27" i="12"/>
  <c r="AI27" i="12"/>
  <c r="AQ15" i="12"/>
  <c r="AJ15" i="12"/>
  <c r="AK8" i="12"/>
  <c r="AR8" i="12"/>
  <c r="AJ10" i="12"/>
  <c r="AQ10" i="12"/>
  <c r="AT28" i="13"/>
  <c r="AM28" i="13"/>
  <c r="AM27" i="13"/>
  <c r="AT27" i="13"/>
  <c r="AJ10" i="13"/>
  <c r="AQ10" i="13"/>
  <c r="AJ21" i="13"/>
  <c r="AQ21" i="13"/>
  <c r="AR29" i="13"/>
  <c r="AK29" i="13"/>
  <c r="AJ37" i="11"/>
  <c r="AQ37" i="11"/>
  <c r="AP32" i="11"/>
  <c r="AI32" i="11"/>
  <c r="AJ20" i="11"/>
  <c r="AQ20" i="11"/>
  <c r="AL14" i="11"/>
  <c r="AS14" i="11"/>
  <c r="AR31" i="12"/>
  <c r="AK31" i="12"/>
  <c r="AT20" i="12"/>
  <c r="AM20" i="12"/>
  <c r="AT21" i="12"/>
  <c r="AM21" i="12"/>
  <c r="AR29" i="12"/>
  <c r="AK29" i="12"/>
  <c r="AL18" i="12"/>
  <c r="AS18" i="12"/>
  <c r="AR23" i="12"/>
  <c r="AK23" i="12"/>
  <c r="AN19" i="12"/>
  <c r="AU19" i="12"/>
  <c r="AT17" i="12"/>
  <c r="AM17" i="12"/>
  <c r="AT9" i="12"/>
  <c r="AM9" i="12"/>
  <c r="AN27" i="12"/>
  <c r="AU27" i="12"/>
  <c r="AT16" i="12"/>
  <c r="AM16" i="12"/>
  <c r="AR11" i="12"/>
  <c r="AK11" i="12"/>
  <c r="AM10" i="12"/>
  <c r="AT10" i="12"/>
  <c r="AI33" i="13"/>
  <c r="AP33" i="13"/>
  <c r="AM10" i="13"/>
  <c r="AT10" i="13"/>
  <c r="AI21" i="13"/>
  <c r="AP21" i="13"/>
  <c r="AR22" i="13"/>
  <c r="AK22" i="13"/>
  <c r="AR14" i="13"/>
  <c r="AK14" i="13"/>
  <c r="AR18" i="13"/>
  <c r="AK18" i="13"/>
  <c r="AN31" i="13"/>
  <c r="AU31" i="13"/>
  <c r="AN19" i="13"/>
  <c r="AU19" i="13"/>
  <c r="AN15" i="13"/>
  <c r="AU15" i="13"/>
  <c r="AH9" i="13"/>
  <c r="AO9" i="13"/>
  <c r="AL24" i="13"/>
  <c r="AS24" i="13"/>
  <c r="AU37" i="14"/>
  <c r="AN37" i="14"/>
  <c r="AK32" i="14"/>
  <c r="AR32" i="14"/>
  <c r="AS17" i="14"/>
  <c r="AL17" i="14"/>
  <c r="AU31" i="14"/>
  <c r="AN31" i="14"/>
  <c r="AU19" i="14"/>
  <c r="AN19" i="14"/>
  <c r="AM30" i="14"/>
  <c r="AT30" i="14"/>
  <c r="AM28" i="14"/>
  <c r="AT28" i="14"/>
  <c r="AM29" i="14"/>
  <c r="AT29" i="14"/>
  <c r="AM16" i="14"/>
  <c r="AT16" i="14"/>
  <c r="AL12" i="14"/>
  <c r="AS12" i="14"/>
  <c r="AM14" i="14"/>
  <c r="AT14" i="14"/>
  <c r="AU27" i="14"/>
  <c r="AN27" i="14"/>
  <c r="AM22" i="14"/>
  <c r="AT22" i="14"/>
  <c r="AP22" i="13"/>
  <c r="AI22" i="13"/>
  <c r="AH14" i="13"/>
  <c r="AO14" i="13"/>
  <c r="AH18" i="13"/>
  <c r="AO18" i="13"/>
  <c r="AJ20" i="13"/>
  <c r="AQ20" i="13"/>
  <c r="AH12" i="13"/>
  <c r="AO12" i="13"/>
  <c r="AK9" i="13"/>
  <c r="AR9" i="13"/>
  <c r="AP24" i="13"/>
  <c r="AI24" i="13"/>
  <c r="AJ32" i="14"/>
  <c r="AQ32" i="14"/>
  <c r="AQ17" i="14"/>
  <c r="AJ17" i="14"/>
  <c r="AI31" i="14"/>
  <c r="AP31" i="14"/>
  <c r="AJ34" i="14"/>
  <c r="AQ34" i="14"/>
  <c r="AO28" i="14"/>
  <c r="AH28" i="14"/>
  <c r="AO20" i="14"/>
  <c r="AH20" i="14"/>
  <c r="AO26" i="14"/>
  <c r="AH26" i="14"/>
  <c r="AQ14" i="14"/>
  <c r="AJ14" i="14"/>
  <c r="AM23" i="14"/>
  <c r="AT23" i="14"/>
  <c r="AH10" i="14"/>
  <c r="AO10" i="14"/>
  <c r="AT17" i="13"/>
  <c r="AM17" i="13"/>
  <c r="AL30" i="13"/>
  <c r="AS30" i="13"/>
  <c r="AR35" i="13"/>
  <c r="AK35" i="13"/>
  <c r="AN20" i="13"/>
  <c r="AU20" i="13"/>
  <c r="AN16" i="13"/>
  <c r="AU16" i="13"/>
  <c r="AK15" i="13"/>
  <c r="AR15" i="13"/>
  <c r="AT9" i="13"/>
  <c r="AM9" i="13"/>
  <c r="AR24" i="13"/>
  <c r="AK24" i="13"/>
  <c r="AK37" i="14"/>
  <c r="AR37" i="14"/>
  <c r="AS32" i="14"/>
  <c r="AL32" i="14"/>
  <c r="AM17" i="14"/>
  <c r="AT17" i="14"/>
  <c r="AM31" i="14"/>
  <c r="AT31" i="14"/>
  <c r="AK19" i="14"/>
  <c r="AR19" i="14"/>
  <c r="AN30" i="14"/>
  <c r="AU30" i="14"/>
  <c r="AN28" i="14"/>
  <c r="AU28" i="14"/>
  <c r="AK29" i="14"/>
  <c r="AR29" i="14"/>
  <c r="AU16" i="14"/>
  <c r="AN16" i="14"/>
  <c r="AT12" i="14"/>
  <c r="AM12" i="14"/>
  <c r="AK35" i="14"/>
  <c r="AR35" i="14"/>
  <c r="AH23" i="14"/>
  <c r="AO23" i="14"/>
  <c r="AP10" i="14"/>
  <c r="AI10" i="14"/>
  <c r="AQ22" i="13"/>
  <c r="AJ22" i="13"/>
  <c r="AP30" i="13"/>
  <c r="AI30" i="13"/>
  <c r="AM31" i="13"/>
  <c r="AT31" i="13"/>
  <c r="AJ19" i="13"/>
  <c r="AQ19" i="13"/>
  <c r="AI12" i="13"/>
  <c r="AP12" i="13"/>
  <c r="AJ11" i="13"/>
  <c r="AQ11" i="13"/>
  <c r="AJ24" i="13"/>
  <c r="AQ24" i="13"/>
  <c r="AQ37" i="14"/>
  <c r="AJ37" i="14"/>
  <c r="AH21" i="14"/>
  <c r="AO21" i="14"/>
  <c r="AH31" i="14"/>
  <c r="AO31" i="14"/>
  <c r="AO34" i="14"/>
  <c r="AH34" i="14"/>
  <c r="AI36" i="14"/>
  <c r="AP36" i="14"/>
  <c r="AI29" i="14"/>
  <c r="AP29" i="14"/>
  <c r="AI16" i="14"/>
  <c r="AP16" i="14"/>
  <c r="AI13" i="14"/>
  <c r="AP13" i="14"/>
  <c r="AH35" i="14"/>
  <c r="AO35" i="14"/>
  <c r="AQ23" i="14"/>
  <c r="AJ23" i="14"/>
  <c r="AM10" i="9"/>
  <c r="AT10" i="9"/>
  <c r="AJ35" i="7"/>
  <c r="AQ35" i="7"/>
  <c r="AJ23" i="7"/>
  <c r="AQ23" i="7"/>
  <c r="AL32" i="7"/>
  <c r="AS32" i="7"/>
  <c r="AP29" i="7"/>
  <c r="AI29" i="7"/>
  <c r="AH17" i="7"/>
  <c r="AO17" i="7"/>
  <c r="AT37" i="7"/>
  <c r="AM37" i="7"/>
  <c r="AK23" i="7"/>
  <c r="AR23" i="7"/>
  <c r="AH16" i="7"/>
  <c r="AO16" i="7"/>
  <c r="AQ31" i="8"/>
  <c r="AJ31" i="8"/>
  <c r="AL13" i="13"/>
  <c r="AS13" i="13"/>
  <c r="AR26" i="7"/>
  <c r="AK26" i="7"/>
  <c r="AR36" i="7"/>
  <c r="AK36" i="7"/>
  <c r="AJ32" i="7"/>
  <c r="AQ32" i="7"/>
  <c r="AL29" i="7"/>
  <c r="AS29" i="7"/>
  <c r="AN33" i="7"/>
  <c r="AU33" i="7"/>
  <c r="AL17" i="7"/>
  <c r="AS17" i="7"/>
  <c r="AI34" i="7"/>
  <c r="AP34" i="7"/>
  <c r="AT33" i="7"/>
  <c r="AM33" i="7"/>
  <c r="AN16" i="7"/>
  <c r="AU16" i="7"/>
  <c r="AN10" i="9"/>
  <c r="AU10" i="9"/>
  <c r="AP13" i="13"/>
  <c r="AI13" i="13"/>
  <c r="AP33" i="7"/>
  <c r="AI33" i="7"/>
  <c r="AJ17" i="7"/>
  <c r="AQ17" i="7"/>
  <c r="AI36" i="7"/>
  <c r="AP36" i="7"/>
  <c r="AN22" i="7"/>
  <c r="AU22" i="7"/>
  <c r="AN25" i="7"/>
  <c r="AU25" i="7"/>
  <c r="AT25" i="7"/>
  <c r="AM25" i="7"/>
  <c r="AT23" i="7"/>
  <c r="AM23" i="7"/>
  <c r="AK35" i="7"/>
  <c r="AR35" i="7"/>
  <c r="AP17" i="7"/>
  <c r="AI17" i="7"/>
  <c r="AK21" i="7"/>
  <c r="AR21" i="7"/>
  <c r="AI18" i="10"/>
  <c r="AP18" i="10"/>
  <c r="AI18" i="14"/>
  <c r="AP18" i="14"/>
  <c r="AJ28" i="7"/>
  <c r="AQ28" i="7"/>
  <c r="AP35" i="7"/>
  <c r="AI35" i="7"/>
  <c r="AN35" i="7"/>
  <c r="AU35" i="7"/>
  <c r="AH32" i="7"/>
  <c r="AO32" i="7"/>
  <c r="AI22" i="7"/>
  <c r="AP22" i="7"/>
  <c r="AH26" i="7"/>
  <c r="AO26" i="7"/>
  <c r="AH35" i="7"/>
  <c r="AO35" i="7"/>
  <c r="AP37" i="7"/>
  <c r="AI37" i="7"/>
  <c r="AR24" i="7"/>
  <c r="AK24" i="7"/>
  <c r="AR20" i="7"/>
  <c r="AK20" i="7"/>
  <c r="AS18" i="10"/>
  <c r="AL18" i="10"/>
  <c r="AM18" i="14"/>
  <c r="AT18" i="14"/>
  <c r="AN27" i="7"/>
  <c r="AU27" i="7"/>
  <c r="AN15" i="7"/>
  <c r="AU15" i="7"/>
  <c r="AL13" i="7"/>
  <c r="AS13" i="7"/>
  <c r="AJ11" i="7"/>
  <c r="AQ11" i="7"/>
  <c r="AL14" i="7"/>
  <c r="AS14" i="7"/>
  <c r="AJ12" i="7"/>
  <c r="AQ12" i="7"/>
  <c r="AL10" i="7"/>
  <c r="AS10" i="7"/>
  <c r="AN13" i="7"/>
  <c r="AU13" i="7"/>
  <c r="AL11" i="7"/>
  <c r="AS11" i="7"/>
  <c r="AK15" i="7"/>
  <c r="AR15" i="7"/>
  <c r="AP13" i="7"/>
  <c r="AI13" i="7"/>
  <c r="AJ10" i="7"/>
  <c r="AQ10" i="7"/>
  <c r="AR10" i="11"/>
  <c r="AK10" i="11"/>
  <c r="AL10" i="11"/>
  <c r="AS10" i="11"/>
  <c r="AP30" i="4"/>
  <c r="AI30" i="4"/>
  <c r="AQ23" i="4"/>
  <c r="AJ23" i="4"/>
  <c r="AR33" i="4"/>
  <c r="AK33" i="4"/>
  <c r="AS20" i="4"/>
  <c r="AL20" i="4"/>
  <c r="AO34" i="4"/>
  <c r="AH34" i="4"/>
  <c r="AU30" i="4"/>
  <c r="AN30" i="4"/>
  <c r="AT30" i="4"/>
  <c r="AM30" i="4"/>
  <c r="AS28" i="4"/>
  <c r="AL28" i="4"/>
  <c r="AR28" i="4"/>
  <c r="AK28" i="4"/>
  <c r="AP19" i="4"/>
  <c r="AI19" i="4"/>
  <c r="AO19" i="4"/>
  <c r="AH19" i="4"/>
  <c r="AU23" i="4"/>
  <c r="AN23" i="4"/>
  <c r="AU32" i="4"/>
  <c r="AN32" i="4"/>
  <c r="AT32" i="4"/>
  <c r="AM32" i="4"/>
  <c r="AR37" i="4"/>
  <c r="AK37" i="4"/>
  <c r="AJ37" i="4"/>
  <c r="AQ37" i="4"/>
  <c r="AP35" i="4"/>
  <c r="AI35" i="4"/>
  <c r="AO35" i="4"/>
  <c r="AH35" i="4"/>
  <c r="AU33" i="4"/>
  <c r="AN33" i="4"/>
  <c r="AT31" i="4"/>
  <c r="AM31" i="4"/>
  <c r="AS31" i="4"/>
  <c r="AL31" i="4"/>
  <c r="AR29" i="4"/>
  <c r="AK29" i="4"/>
  <c r="AQ29" i="4"/>
  <c r="AJ29" i="4"/>
  <c r="AP27" i="4"/>
  <c r="AI27" i="4"/>
  <c r="AO27" i="4"/>
  <c r="AH27" i="4"/>
  <c r="AU25" i="4"/>
  <c r="AN25" i="4"/>
  <c r="AU36" i="4"/>
  <c r="AN36" i="4"/>
  <c r="AT36" i="4"/>
  <c r="AM36" i="4"/>
  <c r="AS24" i="4"/>
  <c r="AL24" i="4"/>
  <c r="AR24" i="4"/>
  <c r="AK24" i="4"/>
  <c r="AQ22" i="4"/>
  <c r="AJ22" i="4"/>
  <c r="AP22" i="4"/>
  <c r="AI22" i="4"/>
  <c r="AO20" i="4"/>
  <c r="AH20" i="4"/>
  <c r="AU18" i="4"/>
  <c r="AN18" i="4"/>
  <c r="AT18" i="4"/>
  <c r="AM18" i="4"/>
  <c r="AQ16" i="4"/>
  <c r="AJ16" i="4"/>
  <c r="AR16" i="4"/>
  <c r="AK16" i="4"/>
  <c r="AP17" i="4"/>
  <c r="AI17" i="4"/>
  <c r="AO17" i="4"/>
  <c r="AH17" i="4"/>
  <c r="AU21" i="4"/>
  <c r="AN21" i="4"/>
  <c r="AU26" i="4"/>
  <c r="AN26" i="4"/>
  <c r="AT26" i="4"/>
  <c r="AM26" i="4"/>
  <c r="AO15" i="4"/>
  <c r="AH15" i="4"/>
  <c r="AU13" i="4"/>
  <c r="AN13" i="4"/>
  <c r="AT12" i="4"/>
  <c r="AM12" i="4"/>
  <c r="AS11" i="4"/>
  <c r="AL11" i="4"/>
  <c r="AK10" i="4"/>
  <c r="AP15" i="4"/>
  <c r="AI15" i="4"/>
  <c r="AO14" i="4"/>
  <c r="AH14" i="4"/>
  <c r="AU12" i="4"/>
  <c r="AN12" i="4"/>
  <c r="AT11" i="4"/>
  <c r="AM11" i="4"/>
  <c r="AS10" i="4"/>
  <c r="AL10" i="4"/>
  <c r="AS34" i="4"/>
  <c r="AL34" i="4"/>
  <c r="AO28" i="4"/>
  <c r="AH28" i="4"/>
  <c r="AR23" i="4"/>
  <c r="AK23" i="4"/>
  <c r="AN37" i="4"/>
  <c r="AU37" i="4"/>
  <c r="AP31" i="4"/>
  <c r="AI31" i="4"/>
  <c r="AU22" i="4"/>
  <c r="AN22" i="4"/>
  <c r="AU34" i="4"/>
  <c r="AN34" i="4"/>
  <c r="AT34" i="4"/>
  <c r="AM34" i="4"/>
  <c r="AS30" i="4"/>
  <c r="AL30" i="4"/>
  <c r="AR30" i="4"/>
  <c r="AK30" i="4"/>
  <c r="AQ28" i="4"/>
  <c r="AJ28" i="4"/>
  <c r="AP28" i="4"/>
  <c r="AI28" i="4"/>
  <c r="AU19" i="4"/>
  <c r="AN19" i="4"/>
  <c r="AT23" i="4"/>
  <c r="AM23" i="4"/>
  <c r="AS23" i="4"/>
  <c r="AL23" i="4"/>
  <c r="AS32" i="4"/>
  <c r="AL32" i="4"/>
  <c r="AR32" i="4"/>
  <c r="AK32" i="4"/>
  <c r="AI37" i="4"/>
  <c r="AP37" i="4"/>
  <c r="AO37" i="4"/>
  <c r="AH37" i="4"/>
  <c r="AU35" i="4"/>
  <c r="AN35" i="4"/>
  <c r="AT33" i="4"/>
  <c r="AM33" i="4"/>
  <c r="AS33" i="4"/>
  <c r="AL33" i="4"/>
  <c r="AR31" i="4"/>
  <c r="AK31" i="4"/>
  <c r="AQ31" i="4"/>
  <c r="AJ31" i="4"/>
  <c r="AP29" i="4"/>
  <c r="AI29" i="4"/>
  <c r="AO29" i="4"/>
  <c r="AH29" i="4"/>
  <c r="AU27" i="4"/>
  <c r="AN27" i="4"/>
  <c r="AT25" i="4"/>
  <c r="AM25" i="4"/>
  <c r="AS25" i="4"/>
  <c r="AL25" i="4"/>
  <c r="AS36" i="4"/>
  <c r="AL36" i="4"/>
  <c r="AR36" i="4"/>
  <c r="AK36" i="4"/>
  <c r="AQ24" i="4"/>
  <c r="AJ24" i="4"/>
  <c r="AP24" i="4"/>
  <c r="AI24" i="4"/>
  <c r="AO22" i="4"/>
  <c r="AH22" i="4"/>
  <c r="AU20" i="4"/>
  <c r="AN20" i="4"/>
  <c r="AT20" i="4"/>
  <c r="AM20" i="4"/>
  <c r="AS18" i="4"/>
  <c r="AL18" i="4"/>
  <c r="AR18" i="4"/>
  <c r="AK18" i="4"/>
  <c r="AS16" i="4"/>
  <c r="AL16" i="4"/>
  <c r="AT16" i="4"/>
  <c r="AM16" i="4"/>
  <c r="AU17" i="4"/>
  <c r="AN17" i="4"/>
  <c r="AT21" i="4"/>
  <c r="AM21" i="4"/>
  <c r="AS21" i="4"/>
  <c r="AL21" i="4"/>
  <c r="AS26" i="4"/>
  <c r="AL26" i="4"/>
  <c r="AR26" i="4"/>
  <c r="AK26" i="4"/>
  <c r="AU15" i="4"/>
  <c r="AN15" i="4"/>
  <c r="AT14" i="4"/>
  <c r="AM14" i="4"/>
  <c r="AS13" i="4"/>
  <c r="AL13" i="4"/>
  <c r="AR12" i="4"/>
  <c r="AK12" i="4"/>
  <c r="AQ11" i="4"/>
  <c r="AJ11" i="4"/>
  <c r="AP10" i="4"/>
  <c r="AI10" i="4"/>
  <c r="AU14" i="4"/>
  <c r="AN14" i="4"/>
  <c r="AT13" i="4"/>
  <c r="AM13" i="4"/>
  <c r="AS12" i="4"/>
  <c r="AL12" i="4"/>
  <c r="AR11" i="4"/>
  <c r="AK11" i="4"/>
  <c r="AQ10" i="4"/>
  <c r="AR34" i="4"/>
  <c r="AK34" i="4"/>
  <c r="AT19" i="4"/>
  <c r="AM19" i="4"/>
  <c r="AQ32" i="4"/>
  <c r="AJ32" i="4"/>
  <c r="AS35" i="4"/>
  <c r="AL35" i="4"/>
  <c r="AO31" i="4"/>
  <c r="AH31" i="4"/>
  <c r="AT27" i="4"/>
  <c r="AM27" i="4"/>
  <c r="AR25" i="4"/>
  <c r="AK25" i="4"/>
  <c r="AQ36" i="4"/>
  <c r="AJ36" i="4"/>
  <c r="AP36" i="4"/>
  <c r="AI36" i="4"/>
  <c r="AO24" i="4"/>
  <c r="AH24" i="4"/>
  <c r="AT22" i="4"/>
  <c r="AM22" i="4"/>
  <c r="AR20" i="4"/>
  <c r="AK20" i="4"/>
  <c r="AP18" i="4"/>
  <c r="AI18" i="4"/>
  <c r="AU16" i="4"/>
  <c r="AN16" i="4"/>
  <c r="AT17" i="4"/>
  <c r="AM17" i="4"/>
  <c r="AS17" i="4"/>
  <c r="AL17" i="4"/>
  <c r="AR21" i="4"/>
  <c r="AK21" i="4"/>
  <c r="AQ21" i="4"/>
  <c r="AJ21" i="4"/>
  <c r="AQ26" i="4"/>
  <c r="AJ26" i="4"/>
  <c r="AP26" i="4"/>
  <c r="AI26" i="4"/>
  <c r="AS15" i="4"/>
  <c r="AL15" i="4"/>
  <c r="AR14" i="4"/>
  <c r="AK14" i="4"/>
  <c r="AQ13" i="4"/>
  <c r="AJ13" i="4"/>
  <c r="AP12" i="4"/>
  <c r="AI12" i="4"/>
  <c r="AO11" i="4"/>
  <c r="AT15" i="4"/>
  <c r="AM15" i="4"/>
  <c r="AS14" i="4"/>
  <c r="AL14" i="4"/>
  <c r="AR13" i="4"/>
  <c r="AK13" i="4"/>
  <c r="AQ12" i="4"/>
  <c r="AJ12" i="4"/>
  <c r="AP11" i="4"/>
  <c r="AI11" i="4"/>
  <c r="AO10" i="4"/>
  <c r="AH10" i="4"/>
  <c r="AQ30" i="4"/>
  <c r="AJ30" i="4"/>
  <c r="AS19" i="4"/>
  <c r="AL19" i="4"/>
  <c r="AP32" i="4"/>
  <c r="AI32" i="4"/>
  <c r="AT35" i="4"/>
  <c r="AM35" i="4"/>
  <c r="AQ33" i="4"/>
  <c r="AJ33" i="4"/>
  <c r="AU29" i="4"/>
  <c r="AN29" i="4"/>
  <c r="AS27" i="4"/>
  <c r="AL27" i="4"/>
  <c r="AQ25" i="4"/>
  <c r="AJ25" i="4"/>
  <c r="AQ18" i="4"/>
  <c r="AJ18" i="4"/>
  <c r="AQ34" i="4"/>
  <c r="AJ34" i="4"/>
  <c r="AP34" i="4"/>
  <c r="AI34" i="4"/>
  <c r="AO30" i="4"/>
  <c r="AH30" i="4"/>
  <c r="AU28" i="4"/>
  <c r="AN28" i="4"/>
  <c r="AT28" i="4"/>
  <c r="AM28" i="4"/>
  <c r="AR19" i="4"/>
  <c r="AK19" i="4"/>
  <c r="AQ19" i="4"/>
  <c r="AJ19" i="4"/>
  <c r="AP23" i="4"/>
  <c r="AI23" i="4"/>
  <c r="AO23" i="4"/>
  <c r="AH23" i="4"/>
  <c r="AO32" i="4"/>
  <c r="AH32" i="4"/>
  <c r="AM37" i="4"/>
  <c r="AT37" i="4"/>
  <c r="AS37" i="4"/>
  <c r="AL37" i="4"/>
  <c r="AR35" i="4"/>
  <c r="AK35" i="4"/>
  <c r="AQ35" i="4"/>
  <c r="AJ35" i="4"/>
  <c r="AP33" i="4"/>
  <c r="AI33" i="4"/>
  <c r="AO33" i="4"/>
  <c r="AH33" i="4"/>
  <c r="AU31" i="4"/>
  <c r="AN31" i="4"/>
  <c r="AT29" i="4"/>
  <c r="AM29" i="4"/>
  <c r="AS29" i="4"/>
  <c r="AL29" i="4"/>
  <c r="AR27" i="4"/>
  <c r="AK27" i="4"/>
  <c r="AQ27" i="4"/>
  <c r="AJ27" i="4"/>
  <c r="AP25" i="4"/>
  <c r="AI25" i="4"/>
  <c r="AO25" i="4"/>
  <c r="AH25" i="4"/>
  <c r="AO36" i="4"/>
  <c r="AH36" i="4"/>
  <c r="AU24" i="4"/>
  <c r="AN24" i="4"/>
  <c r="AT24" i="4"/>
  <c r="AM24" i="4"/>
  <c r="AS22" i="4"/>
  <c r="AL22" i="4"/>
  <c r="AR22" i="4"/>
  <c r="AK22" i="4"/>
  <c r="AQ20" i="4"/>
  <c r="AJ20" i="4"/>
  <c r="AP20" i="4"/>
  <c r="AI20" i="4"/>
  <c r="AO18" i="4"/>
  <c r="AH18" i="4"/>
  <c r="AO16" i="4"/>
  <c r="AH16" i="4"/>
  <c r="AP16" i="4"/>
  <c r="AI16" i="4"/>
  <c r="AR17" i="4"/>
  <c r="AK17" i="4"/>
  <c r="AQ17" i="4"/>
  <c r="AJ17" i="4"/>
  <c r="AP21" i="4"/>
  <c r="AI21" i="4"/>
  <c r="AO21" i="4"/>
  <c r="AH21" i="4"/>
  <c r="AO26" i="4"/>
  <c r="AH26" i="4"/>
  <c r="AQ15" i="4"/>
  <c r="AJ15" i="4"/>
  <c r="AP14" i="4"/>
  <c r="AI14" i="4"/>
  <c r="AO13" i="4"/>
  <c r="AH13" i="4"/>
  <c r="AU11" i="4"/>
  <c r="AN11" i="4"/>
  <c r="AT10" i="4"/>
  <c r="AM10" i="4"/>
  <c r="AR15" i="4"/>
  <c r="AK15" i="4"/>
  <c r="AQ14" i="4"/>
  <c r="AJ14" i="4"/>
  <c r="AP13" i="4"/>
  <c r="AI13" i="4"/>
  <c r="AO12" i="4"/>
  <c r="AH12" i="4"/>
  <c r="AU10" i="4"/>
  <c r="AN10" i="4"/>
  <c r="I8" i="13"/>
  <c r="N8" i="13"/>
  <c r="O8" i="13"/>
  <c r="L8" i="13"/>
  <c r="M8" i="13"/>
  <c r="J8" i="13"/>
  <c r="K8" i="13"/>
  <c r="Q28" i="2"/>
  <c r="X28" i="2"/>
  <c r="V28" i="2"/>
  <c r="AL28" i="2" s="1"/>
  <c r="W28" i="2"/>
  <c r="T28" i="2"/>
  <c r="R28" i="2"/>
  <c r="U28" i="2"/>
  <c r="S28" i="2"/>
  <c r="Q18" i="2"/>
  <c r="X18" i="2"/>
  <c r="AN18" i="2" s="1"/>
  <c r="V18" i="2"/>
  <c r="T18" i="2"/>
  <c r="R18" i="2"/>
  <c r="W18" i="2"/>
  <c r="S18" i="2"/>
  <c r="U18" i="2"/>
  <c r="Q16" i="2"/>
  <c r="X16" i="2"/>
  <c r="V16" i="2"/>
  <c r="AL16" i="2" s="1"/>
  <c r="T16" i="2"/>
  <c r="R16" i="2"/>
  <c r="U16" i="2"/>
  <c r="W16" i="2"/>
  <c r="S16" i="2"/>
  <c r="Q14" i="2"/>
  <c r="X14" i="2"/>
  <c r="AN14" i="2" s="1"/>
  <c r="V14" i="2"/>
  <c r="T14" i="2"/>
  <c r="R14" i="2"/>
  <c r="W14" i="2"/>
  <c r="S14" i="2"/>
  <c r="U14" i="2"/>
  <c r="Q12" i="2"/>
  <c r="X12" i="2"/>
  <c r="V12" i="2"/>
  <c r="AL12" i="2" s="1"/>
  <c r="T12" i="2"/>
  <c r="R12" i="2"/>
  <c r="U12" i="2"/>
  <c r="W12" i="2"/>
  <c r="S12" i="2"/>
  <c r="Q10" i="2"/>
  <c r="X10" i="2"/>
  <c r="AN10" i="2" s="1"/>
  <c r="V10" i="2"/>
  <c r="T10" i="2"/>
  <c r="R10" i="2"/>
  <c r="W10" i="2"/>
  <c r="S10" i="2"/>
  <c r="U10" i="2"/>
  <c r="Z21" i="2"/>
  <c r="AF21" i="2"/>
  <c r="AD21" i="2"/>
  <c r="AR21" i="2" s="1"/>
  <c r="AB21" i="2"/>
  <c r="AE21" i="2"/>
  <c r="AA21" i="2"/>
  <c r="AG21" i="2"/>
  <c r="AC21" i="2"/>
  <c r="Z23" i="2"/>
  <c r="AF23" i="2"/>
  <c r="AT23" i="2" s="1"/>
  <c r="AD23" i="2"/>
  <c r="AB23" i="2"/>
  <c r="AG23" i="2"/>
  <c r="AC23" i="2"/>
  <c r="AA23" i="2"/>
  <c r="AE23" i="2"/>
  <c r="Z25" i="2"/>
  <c r="AF25" i="2"/>
  <c r="AD25" i="2"/>
  <c r="AR25" i="2" s="1"/>
  <c r="AB25" i="2"/>
  <c r="AE25" i="2"/>
  <c r="AA25" i="2"/>
  <c r="AC25" i="2"/>
  <c r="AG25" i="2"/>
  <c r="Z27" i="2"/>
  <c r="AF27" i="2"/>
  <c r="AT27" i="2" s="1"/>
  <c r="AD27" i="2"/>
  <c r="AB27" i="2"/>
  <c r="AG27" i="2"/>
  <c r="AC27" i="2"/>
  <c r="AE27" i="2"/>
  <c r="AA27" i="2"/>
  <c r="Z28" i="2"/>
  <c r="AG28" i="2"/>
  <c r="AE28" i="2"/>
  <c r="AS28" i="2" s="1"/>
  <c r="AC28" i="2"/>
  <c r="AA28" i="2"/>
  <c r="AD28" i="2"/>
  <c r="AF28" i="2"/>
  <c r="AB28" i="2"/>
  <c r="Z30" i="2"/>
  <c r="AG30" i="2"/>
  <c r="AU30" i="2" s="1"/>
  <c r="AE30" i="2"/>
  <c r="AC30" i="2"/>
  <c r="AA30" i="2"/>
  <c r="AF30" i="2"/>
  <c r="AB30" i="2"/>
  <c r="AD30" i="2"/>
  <c r="Z32" i="2"/>
  <c r="AG32" i="2"/>
  <c r="AE32" i="2"/>
  <c r="AS32" i="2" s="1"/>
  <c r="AC32" i="2"/>
  <c r="AA32" i="2"/>
  <c r="AD32" i="2"/>
  <c r="AB32" i="2"/>
  <c r="AF32" i="2"/>
  <c r="Z34" i="2"/>
  <c r="AG34" i="2"/>
  <c r="AU34" i="2" s="1"/>
  <c r="AE34" i="2"/>
  <c r="AC34" i="2"/>
  <c r="AA34" i="2"/>
  <c r="AF34" i="2"/>
  <c r="AB34" i="2"/>
  <c r="AD34" i="2"/>
  <c r="Z36" i="2"/>
  <c r="AG36" i="2"/>
  <c r="AE36" i="2"/>
  <c r="AS36" i="2" s="1"/>
  <c r="AC36" i="2"/>
  <c r="AA36" i="2"/>
  <c r="AD36" i="2"/>
  <c r="AF36" i="2"/>
  <c r="AB36" i="2"/>
  <c r="Z29" i="2"/>
  <c r="AF29" i="2"/>
  <c r="AD29" i="2"/>
  <c r="AR29" i="2" s="1"/>
  <c r="AB29" i="2"/>
  <c r="AE29" i="2"/>
  <c r="AA29" i="2"/>
  <c r="AG29" i="2"/>
  <c r="AC29" i="2"/>
  <c r="Z31" i="2"/>
  <c r="AF31" i="2"/>
  <c r="AT31" i="2" s="1"/>
  <c r="AD31" i="2"/>
  <c r="AB31" i="2"/>
  <c r="AG31" i="2"/>
  <c r="AC31" i="2"/>
  <c r="AA31" i="2"/>
  <c r="AE31" i="2"/>
  <c r="Z33" i="2"/>
  <c r="AF33" i="2"/>
  <c r="AD33" i="2"/>
  <c r="AR33" i="2" s="1"/>
  <c r="AB33" i="2"/>
  <c r="AE33" i="2"/>
  <c r="AA33" i="2"/>
  <c r="AC33" i="2"/>
  <c r="AG33" i="2"/>
  <c r="Z35" i="2"/>
  <c r="AF35" i="2"/>
  <c r="AT35" i="2" s="1"/>
  <c r="AD35" i="2"/>
  <c r="AB35" i="2"/>
  <c r="AG35" i="2"/>
  <c r="AC35" i="2"/>
  <c r="AE35" i="2"/>
  <c r="AA35" i="2"/>
  <c r="Q26" i="2"/>
  <c r="X26" i="2"/>
  <c r="AN26" i="2" s="1"/>
  <c r="V26" i="2"/>
  <c r="AL26" i="2" s="1"/>
  <c r="T26" i="2"/>
  <c r="AJ26" i="2" s="1"/>
  <c r="R26" i="2"/>
  <c r="AH26" i="2" s="1"/>
  <c r="W26" i="2"/>
  <c r="AM26" i="2" s="1"/>
  <c r="U26" i="2"/>
  <c r="AK26" i="2" s="1"/>
  <c r="S26" i="2"/>
  <c r="AI26" i="2" s="1"/>
  <c r="Z24" i="2"/>
  <c r="AG24" i="2"/>
  <c r="AE24" i="2"/>
  <c r="AS24" i="2" s="1"/>
  <c r="AC24" i="2"/>
  <c r="AA24" i="2"/>
  <c r="AD24" i="2"/>
  <c r="AB24" i="2"/>
  <c r="AF24" i="2"/>
  <c r="Q22" i="2"/>
  <c r="X22" i="2"/>
  <c r="AN22" i="2" s="1"/>
  <c r="V22" i="2"/>
  <c r="AL22" i="2" s="1"/>
  <c r="T22" i="2"/>
  <c r="AJ22" i="2" s="1"/>
  <c r="R22" i="2"/>
  <c r="AH22" i="2" s="1"/>
  <c r="W22" i="2"/>
  <c r="AM22" i="2" s="1"/>
  <c r="U22" i="2"/>
  <c r="AK22" i="2" s="1"/>
  <c r="S22" i="2"/>
  <c r="AI22" i="2" s="1"/>
  <c r="Z20" i="2"/>
  <c r="AG20" i="2"/>
  <c r="AE20" i="2"/>
  <c r="AS20" i="2" s="1"/>
  <c r="AC20" i="2"/>
  <c r="AA20" i="2"/>
  <c r="AD20" i="2"/>
  <c r="AF20" i="2"/>
  <c r="AB20" i="2"/>
  <c r="Z18" i="2"/>
  <c r="AG18" i="2"/>
  <c r="AU18" i="2" s="1"/>
  <c r="AE18" i="2"/>
  <c r="AC18" i="2"/>
  <c r="AA18" i="2"/>
  <c r="AF18" i="2"/>
  <c r="AB18" i="2"/>
  <c r="AD18" i="2"/>
  <c r="Z16" i="2"/>
  <c r="AG16" i="2"/>
  <c r="AE16" i="2"/>
  <c r="AS16" i="2" s="1"/>
  <c r="AC16" i="2"/>
  <c r="AA16" i="2"/>
  <c r="AD16" i="2"/>
  <c r="AB16" i="2"/>
  <c r="AF16" i="2"/>
  <c r="Z14" i="2"/>
  <c r="AG14" i="2"/>
  <c r="AU14" i="2" s="1"/>
  <c r="AE14" i="2"/>
  <c r="AC14" i="2"/>
  <c r="AA14" i="2"/>
  <c r="AF14" i="2"/>
  <c r="AB14" i="2"/>
  <c r="AD14" i="2"/>
  <c r="Z12" i="2"/>
  <c r="AG12" i="2"/>
  <c r="AE12" i="2"/>
  <c r="AS12" i="2" s="1"/>
  <c r="AC12" i="2"/>
  <c r="AA12" i="2"/>
  <c r="AF12" i="2"/>
  <c r="AB12" i="2"/>
  <c r="AD12" i="2"/>
  <c r="Z10" i="2"/>
  <c r="AG10" i="2"/>
  <c r="AU10" i="2" s="1"/>
  <c r="AE10" i="2"/>
  <c r="AC10" i="2"/>
  <c r="AA10" i="2"/>
  <c r="AD10" i="2"/>
  <c r="AF10" i="2"/>
  <c r="AB10" i="2"/>
  <c r="Q21" i="2"/>
  <c r="W21" i="2"/>
  <c r="U21" i="2"/>
  <c r="AK21" i="2" s="1"/>
  <c r="S21" i="2"/>
  <c r="X21" i="2"/>
  <c r="V21" i="2"/>
  <c r="R21" i="2"/>
  <c r="T21" i="2"/>
  <c r="Q23" i="2"/>
  <c r="W23" i="2"/>
  <c r="AM23" i="2" s="1"/>
  <c r="U23" i="2"/>
  <c r="S23" i="2"/>
  <c r="X23" i="2"/>
  <c r="V23" i="2"/>
  <c r="T23" i="2"/>
  <c r="R23" i="2"/>
  <c r="Q25" i="2"/>
  <c r="W25" i="2"/>
  <c r="U25" i="2"/>
  <c r="AK25" i="2" s="1"/>
  <c r="S25" i="2"/>
  <c r="X25" i="2"/>
  <c r="V25" i="2"/>
  <c r="T25" i="2"/>
  <c r="R25" i="2"/>
  <c r="Q27" i="2"/>
  <c r="W27" i="2"/>
  <c r="AM27" i="2" s="1"/>
  <c r="U27" i="2"/>
  <c r="S27" i="2"/>
  <c r="X27" i="2"/>
  <c r="V27" i="2"/>
  <c r="T27" i="2"/>
  <c r="R27" i="2"/>
  <c r="Q30" i="2"/>
  <c r="X30" i="2"/>
  <c r="AN30" i="2" s="1"/>
  <c r="V30" i="2"/>
  <c r="T30" i="2"/>
  <c r="R30" i="2"/>
  <c r="U30" i="2"/>
  <c r="W30" i="2"/>
  <c r="S30" i="2"/>
  <c r="Q32" i="2"/>
  <c r="X32" i="2"/>
  <c r="V32" i="2"/>
  <c r="AL32" i="2" s="1"/>
  <c r="T32" i="2"/>
  <c r="R32" i="2"/>
  <c r="W32" i="2"/>
  <c r="S32" i="2"/>
  <c r="U32" i="2"/>
  <c r="Q34" i="2"/>
  <c r="X34" i="2"/>
  <c r="AN34" i="2" s="1"/>
  <c r="V34" i="2"/>
  <c r="T34" i="2"/>
  <c r="R34" i="2"/>
  <c r="U34" i="2"/>
  <c r="W34" i="2"/>
  <c r="S34" i="2"/>
  <c r="Q36" i="2"/>
  <c r="X36" i="2"/>
  <c r="V36" i="2"/>
  <c r="AL36" i="2" s="1"/>
  <c r="T36" i="2"/>
  <c r="R36" i="2"/>
  <c r="W36" i="2"/>
  <c r="S36" i="2"/>
  <c r="U36" i="2"/>
  <c r="Q29" i="2"/>
  <c r="W29" i="2"/>
  <c r="U29" i="2"/>
  <c r="AK29" i="2" s="1"/>
  <c r="S29" i="2"/>
  <c r="X29" i="2"/>
  <c r="T29" i="2"/>
  <c r="V29" i="2"/>
  <c r="R29" i="2"/>
  <c r="Q31" i="2"/>
  <c r="W31" i="2"/>
  <c r="AM31" i="2" s="1"/>
  <c r="U31" i="2"/>
  <c r="S31" i="2"/>
  <c r="V31" i="2"/>
  <c r="R31" i="2"/>
  <c r="X31" i="2"/>
  <c r="T31" i="2"/>
  <c r="Q33" i="2"/>
  <c r="W33" i="2"/>
  <c r="U33" i="2"/>
  <c r="AK33" i="2" s="1"/>
  <c r="S33" i="2"/>
  <c r="X33" i="2"/>
  <c r="T33" i="2"/>
  <c r="V33" i="2"/>
  <c r="R33" i="2"/>
  <c r="Q35" i="2"/>
  <c r="W35" i="2"/>
  <c r="AM35" i="2" s="1"/>
  <c r="U35" i="2"/>
  <c r="S35" i="2"/>
  <c r="V35" i="2"/>
  <c r="R35" i="2"/>
  <c r="X35" i="2"/>
  <c r="T35" i="2"/>
  <c r="J31" i="2"/>
  <c r="J23" i="2"/>
  <c r="I35" i="2"/>
  <c r="I31" i="2"/>
  <c r="I27" i="2"/>
  <c r="I23" i="2"/>
  <c r="J33" i="2"/>
  <c r="J25" i="2"/>
  <c r="I32" i="2"/>
  <c r="I28" i="2"/>
  <c r="I24" i="2"/>
  <c r="I20" i="2"/>
  <c r="I16" i="2"/>
  <c r="I12" i="2"/>
  <c r="N10" i="2"/>
  <c r="L12" i="2"/>
  <c r="N14" i="2"/>
  <c r="L16" i="2"/>
  <c r="N18" i="2"/>
  <c r="L20" i="2"/>
  <c r="K21" i="2"/>
  <c r="O21" i="2"/>
  <c r="M23" i="2"/>
  <c r="L24" i="2"/>
  <c r="K25" i="2"/>
  <c r="O25" i="2"/>
  <c r="M27" i="2"/>
  <c r="L28" i="2"/>
  <c r="K29" i="2"/>
  <c r="O29" i="2"/>
  <c r="N30" i="2"/>
  <c r="M31" i="2"/>
  <c r="L32" i="2"/>
  <c r="K33" i="2"/>
  <c r="O33" i="2"/>
  <c r="N34" i="2"/>
  <c r="M35" i="2"/>
  <c r="L36" i="2"/>
  <c r="I36" i="2"/>
  <c r="J12" i="2"/>
  <c r="J16" i="2"/>
  <c r="J20" i="2"/>
  <c r="J24" i="2"/>
  <c r="J28" i="2"/>
  <c r="J32" i="2"/>
  <c r="J36" i="2"/>
  <c r="M10" i="2"/>
  <c r="K12" i="2"/>
  <c r="O12" i="2"/>
  <c r="M14" i="2"/>
  <c r="K16" i="2"/>
  <c r="O16" i="2"/>
  <c r="M18" i="2"/>
  <c r="K20" i="2"/>
  <c r="O20" i="2"/>
  <c r="N21" i="2"/>
  <c r="L23" i="2"/>
  <c r="K24" i="2"/>
  <c r="O24" i="2"/>
  <c r="N25" i="2"/>
  <c r="L27" i="2"/>
  <c r="K28" i="2"/>
  <c r="O28" i="2"/>
  <c r="N29" i="2"/>
  <c r="M30" i="2"/>
  <c r="L31" i="2"/>
  <c r="K32" i="2"/>
  <c r="O32" i="2"/>
  <c r="N33" i="2"/>
  <c r="M34" i="2"/>
  <c r="L35" i="2"/>
  <c r="K36" i="2"/>
  <c r="O36" i="2"/>
  <c r="L10" i="2"/>
  <c r="J35" i="2"/>
  <c r="J27" i="2"/>
  <c r="I33" i="2"/>
  <c r="I29" i="2"/>
  <c r="I25" i="2"/>
  <c r="I21" i="2"/>
  <c r="J29" i="2"/>
  <c r="J21" i="2"/>
  <c r="I34" i="2"/>
  <c r="I30" i="2"/>
  <c r="I18" i="2"/>
  <c r="I14" i="2"/>
  <c r="I10" i="2"/>
  <c r="N12" i="2"/>
  <c r="L14" i="2"/>
  <c r="N16" i="2"/>
  <c r="L18" i="2"/>
  <c r="N20" i="2"/>
  <c r="M21" i="2"/>
  <c r="K23" i="2"/>
  <c r="O23" i="2"/>
  <c r="N24" i="2"/>
  <c r="M25" i="2"/>
  <c r="K27" i="2"/>
  <c r="O27" i="2"/>
  <c r="N28" i="2"/>
  <c r="M29" i="2"/>
  <c r="L30" i="2"/>
  <c r="K31" i="2"/>
  <c r="O31" i="2"/>
  <c r="N32" i="2"/>
  <c r="M33" i="2"/>
  <c r="L34" i="2"/>
  <c r="K35" i="2"/>
  <c r="O35" i="2"/>
  <c r="N36" i="2"/>
  <c r="J10" i="2"/>
  <c r="J14" i="2"/>
  <c r="J18" i="2"/>
  <c r="J30" i="2"/>
  <c r="J34" i="2"/>
  <c r="K10" i="2"/>
  <c r="K14" i="2"/>
  <c r="K18" i="2"/>
  <c r="K30" i="2"/>
  <c r="K34" i="2"/>
  <c r="H12" i="3"/>
  <c r="K12" i="3"/>
  <c r="L12" i="3" s="1"/>
  <c r="I12" i="3"/>
  <c r="J12" i="3" s="1"/>
  <c r="G16" i="2"/>
  <c r="G12" i="2"/>
  <c r="E23" i="2"/>
  <c r="E27" i="2"/>
  <c r="E34" i="2"/>
  <c r="E36" i="2"/>
  <c r="E29" i="2"/>
  <c r="E31" i="2"/>
  <c r="E33" i="2"/>
  <c r="E35" i="2"/>
  <c r="E26" i="2"/>
  <c r="G24" i="2"/>
  <c r="E22" i="2"/>
  <c r="G20" i="2"/>
  <c r="E18" i="2"/>
  <c r="E16" i="2"/>
  <c r="E14" i="2"/>
  <c r="E12" i="2"/>
  <c r="E10" i="2"/>
  <c r="G21" i="2"/>
  <c r="G23" i="2"/>
  <c r="G25" i="2"/>
  <c r="G27" i="2"/>
  <c r="G30" i="2"/>
  <c r="G32" i="2"/>
  <c r="G34" i="2"/>
  <c r="G36" i="2"/>
  <c r="G29" i="2"/>
  <c r="G31" i="2"/>
  <c r="G33" i="2"/>
  <c r="G35" i="2"/>
  <c r="G18" i="2"/>
  <c r="G14" i="2"/>
  <c r="G10" i="2"/>
  <c r="E21" i="2"/>
  <c r="E25" i="2"/>
  <c r="G28" i="2"/>
  <c r="E30" i="2"/>
  <c r="E32" i="2"/>
  <c r="AQ18" i="2" l="1"/>
  <c r="AJ18" i="2"/>
  <c r="AQ27" i="2"/>
  <c r="AJ27" i="2"/>
  <c r="AH29" i="2"/>
  <c r="AO29" i="2"/>
  <c r="AQ20" i="2"/>
  <c r="AJ20" i="2"/>
  <c r="AQ33" i="2"/>
  <c r="AJ33" i="2"/>
  <c r="AO12" i="2"/>
  <c r="AH12" i="2"/>
  <c r="AQ34" i="2"/>
  <c r="AJ34" i="2"/>
  <c r="AQ10" i="2"/>
  <c r="AJ10" i="2"/>
  <c r="AP14" i="2"/>
  <c r="AI14" i="2"/>
  <c r="AQ35" i="2"/>
  <c r="AJ35" i="2"/>
  <c r="AU31" i="2"/>
  <c r="AN31" i="2"/>
  <c r="AT28" i="2"/>
  <c r="AM28" i="2"/>
  <c r="AT24" i="2"/>
  <c r="AM24" i="2"/>
  <c r="AT20" i="2"/>
  <c r="AM20" i="2"/>
  <c r="AT12" i="2"/>
  <c r="AM12" i="2"/>
  <c r="AO30" i="2"/>
  <c r="AH30" i="2"/>
  <c r="AH21" i="2"/>
  <c r="AO21" i="2"/>
  <c r="AI27" i="2"/>
  <c r="AP27" i="2"/>
  <c r="AQ36" i="2"/>
  <c r="AJ36" i="2"/>
  <c r="AN32" i="2"/>
  <c r="AU32" i="2"/>
  <c r="AM29" i="2"/>
  <c r="AT29" i="2"/>
  <c r="AM25" i="2"/>
  <c r="AT25" i="2"/>
  <c r="AM21" i="2"/>
  <c r="AT21" i="2"/>
  <c r="AN16" i="2"/>
  <c r="AU16" i="2"/>
  <c r="AQ12" i="2"/>
  <c r="AJ12" i="2"/>
  <c r="AP28" i="2"/>
  <c r="AI28" i="2"/>
  <c r="AP12" i="2"/>
  <c r="AI12" i="2"/>
  <c r="AM34" i="2"/>
  <c r="AT34" i="2"/>
  <c r="AL31" i="2"/>
  <c r="AS31" i="2"/>
  <c r="AK28" i="2"/>
  <c r="AR28" i="2"/>
  <c r="AK24" i="2"/>
  <c r="AR24" i="2"/>
  <c r="AK20" i="2"/>
  <c r="AR20" i="2"/>
  <c r="AK12" i="2"/>
  <c r="AR12" i="2"/>
  <c r="AO20" i="2"/>
  <c r="AH20" i="2"/>
  <c r="AI25" i="2"/>
  <c r="AP25" i="2"/>
  <c r="AO31" i="2"/>
  <c r="AH31" i="2"/>
  <c r="AP30" i="2"/>
  <c r="AI30" i="2"/>
  <c r="AK30" i="2"/>
  <c r="AR30" i="2"/>
  <c r="AO14" i="2"/>
  <c r="AH14" i="2"/>
  <c r="AS34" i="2"/>
  <c r="AL34" i="2"/>
  <c r="AQ28" i="2"/>
  <c r="AJ28" i="2"/>
  <c r="AP36" i="2"/>
  <c r="AI36" i="2"/>
  <c r="AK36" i="2"/>
  <c r="AR36" i="2"/>
  <c r="AU21" i="2"/>
  <c r="AN21" i="2"/>
  <c r="AO28" i="2"/>
  <c r="AH28" i="2"/>
  <c r="AJ30" i="2"/>
  <c r="AQ30" i="2"/>
  <c r="AP34" i="2"/>
  <c r="AI34" i="2"/>
  <c r="AP10" i="2"/>
  <c r="AI10" i="2"/>
  <c r="AK34" i="2"/>
  <c r="AR34" i="2"/>
  <c r="AQ31" i="2"/>
  <c r="AJ31" i="2"/>
  <c r="AU27" i="2"/>
  <c r="AN27" i="2"/>
  <c r="AU23" i="2"/>
  <c r="AN23" i="2"/>
  <c r="AK18" i="2"/>
  <c r="AR18" i="2"/>
  <c r="AO10" i="2"/>
  <c r="AH10" i="2"/>
  <c r="AO34" i="2"/>
  <c r="AH34" i="2"/>
  <c r="AO25" i="2"/>
  <c r="AH25" i="2"/>
  <c r="AI35" i="2"/>
  <c r="AP35" i="2"/>
  <c r="AR35" i="2"/>
  <c r="AK35" i="2"/>
  <c r="AQ32" i="2"/>
  <c r="AJ32" i="2"/>
  <c r="AU28" i="2"/>
  <c r="AN28" i="2"/>
  <c r="AN24" i="2"/>
  <c r="AU24" i="2"/>
  <c r="AU20" i="2"/>
  <c r="AN20" i="2"/>
  <c r="AQ16" i="2"/>
  <c r="AJ16" i="2"/>
  <c r="AS10" i="2"/>
  <c r="AL10" i="2"/>
  <c r="AI24" i="2"/>
  <c r="AP24" i="2"/>
  <c r="AO36" i="2"/>
  <c r="AH36" i="2"/>
  <c r="AU33" i="2"/>
  <c r="AN33" i="2"/>
  <c r="AT30" i="2"/>
  <c r="AM30" i="2"/>
  <c r="AS27" i="2"/>
  <c r="AL27" i="2"/>
  <c r="AL23" i="2"/>
  <c r="AS23" i="2"/>
  <c r="AM18" i="2"/>
  <c r="AT18" i="2"/>
  <c r="AM10" i="2"/>
  <c r="AT10" i="2"/>
  <c r="AO24" i="2"/>
  <c r="AH24" i="2"/>
  <c r="AI33" i="2"/>
  <c r="AP33" i="2"/>
  <c r="AO35" i="2"/>
  <c r="AH35" i="2"/>
  <c r="AT36" i="2"/>
  <c r="AM36" i="2"/>
  <c r="AQ23" i="2"/>
  <c r="AJ23" i="2"/>
  <c r="AK10" i="2"/>
  <c r="AR10" i="2"/>
  <c r="AS14" i="2"/>
  <c r="AL14" i="2"/>
  <c r="AU29" i="2"/>
  <c r="AN29" i="2"/>
  <c r="AO23" i="2"/>
  <c r="AH23" i="2"/>
  <c r="AS33" i="2"/>
  <c r="AL33" i="2"/>
  <c r="AT16" i="2"/>
  <c r="AM16" i="2"/>
  <c r="AI21" i="2"/>
  <c r="AP21" i="2"/>
  <c r="AR31" i="2"/>
  <c r="AK31" i="2"/>
  <c r="AQ24" i="2"/>
  <c r="AJ24" i="2"/>
  <c r="AP20" i="2"/>
  <c r="AI20" i="2"/>
  <c r="AU25" i="2"/>
  <c r="AN25" i="2"/>
  <c r="AK16" i="2"/>
  <c r="AR16" i="2"/>
  <c r="AI23" i="2"/>
  <c r="AP23" i="2"/>
  <c r="AJ14" i="2"/>
  <c r="AQ14" i="2"/>
  <c r="AP18" i="2"/>
  <c r="AI18" i="2"/>
  <c r="AU35" i="2"/>
  <c r="AN35" i="2"/>
  <c r="AT32" i="2"/>
  <c r="AM32" i="2"/>
  <c r="AS29" i="2"/>
  <c r="AL29" i="2"/>
  <c r="AS25" i="2"/>
  <c r="AL25" i="2"/>
  <c r="AS21" i="2"/>
  <c r="AL21" i="2"/>
  <c r="AK14" i="2"/>
  <c r="AR14" i="2"/>
  <c r="AO18" i="2"/>
  <c r="AH18" i="2"/>
  <c r="AI29" i="2"/>
  <c r="AP29" i="2"/>
  <c r="AO33" i="2"/>
  <c r="AH33" i="2"/>
  <c r="AU36" i="2"/>
  <c r="AN36" i="2"/>
  <c r="AM33" i="2"/>
  <c r="AT33" i="2"/>
  <c r="AS30" i="2"/>
  <c r="AL30" i="2"/>
  <c r="AR27" i="2"/>
  <c r="AK27" i="2"/>
  <c r="AR23" i="2"/>
  <c r="AK23" i="2"/>
  <c r="AS18" i="2"/>
  <c r="AL18" i="2"/>
  <c r="AU12" i="2"/>
  <c r="AN12" i="2"/>
  <c r="AI32" i="2"/>
  <c r="AP32" i="2"/>
  <c r="AI16" i="2"/>
  <c r="AP16" i="2"/>
  <c r="AS35" i="2"/>
  <c r="AL35" i="2"/>
  <c r="AK32" i="2"/>
  <c r="AR32" i="2"/>
  <c r="AQ29" i="2"/>
  <c r="AJ29" i="2"/>
  <c r="AQ25" i="2"/>
  <c r="AJ25" i="2"/>
  <c r="AQ21" i="2"/>
  <c r="AJ21" i="2"/>
  <c r="AT14" i="2"/>
  <c r="AM14" i="2"/>
  <c r="AO16" i="2"/>
  <c r="AH16" i="2"/>
  <c r="AO32" i="2"/>
  <c r="AH32" i="2"/>
  <c r="AO27" i="2"/>
  <c r="AH27" i="2"/>
  <c r="AI31" i="2"/>
  <c r="AP31" i="2"/>
  <c r="AR8" i="13"/>
  <c r="AK8" i="13"/>
  <c r="AJ8" i="13"/>
  <c r="AQ8" i="13"/>
  <c r="AN8" i="13"/>
  <c r="AU8" i="13"/>
  <c r="AI8" i="13"/>
  <c r="AP8" i="13"/>
  <c r="AM8" i="13"/>
  <c r="AT8" i="13"/>
  <c r="AL8" i="13"/>
  <c r="AS8" i="13"/>
  <c r="AH8" i="13"/>
  <c r="AO8" i="13"/>
</calcChain>
</file>

<file path=xl/sharedStrings.xml><?xml version="1.0" encoding="utf-8"?>
<sst xmlns="http://schemas.openxmlformats.org/spreadsheetml/2006/main" count="1689" uniqueCount="131">
  <si>
    <t>FASE 1</t>
  </si>
  <si>
    <t>FASE 2</t>
  </si>
  <si>
    <t>FASE 3</t>
  </si>
  <si>
    <t>FASE 4</t>
  </si>
  <si>
    <t>FASE 5</t>
  </si>
  <si>
    <t>FASE 6</t>
  </si>
  <si>
    <t>VERHOGING</t>
  </si>
  <si>
    <t>EINDE OVERGANGSPERIODE</t>
  </si>
  <si>
    <t>%</t>
  </si>
  <si>
    <t>BEDRAG</t>
  </si>
  <si>
    <t>PERIODE</t>
  </si>
  <si>
    <t>SUBSIDIE VOOR INKOMENSTARIEF VOOR GROEPSOPVANG                        DEEL OP BASIS VAN DE LEEFTIJD VAN DE KINDERBEGELEIDERS</t>
  </si>
  <si>
    <t>SUBSIDIE</t>
  </si>
  <si>
    <t>SUBSIDIE LEEFTIJD &gt; 20</t>
  </si>
  <si>
    <t>BVR 22/11/2013</t>
  </si>
  <si>
    <t xml:space="preserve">art. 59, § 2, 1° lid </t>
  </si>
  <si>
    <t>art. 18 3° lid</t>
  </si>
  <si>
    <t xml:space="preserve">art. 59, § 2, 2° lid </t>
  </si>
  <si>
    <t>B2A</t>
  </si>
  <si>
    <t xml:space="preserve"> </t>
  </si>
  <si>
    <t>Barema 16</t>
  </si>
  <si>
    <t xml:space="preserve">coëfficiënt: </t>
  </si>
  <si>
    <t>JAARLOON</t>
  </si>
  <si>
    <t>MAANDLOON</t>
  </si>
  <si>
    <t>HAARDTOELAGE</t>
  </si>
  <si>
    <t>STANDPLAATS-</t>
  </si>
  <si>
    <t>UURLOON</t>
  </si>
  <si>
    <t>TOELAGE</t>
  </si>
  <si>
    <t>38u</t>
  </si>
  <si>
    <t>40u</t>
  </si>
  <si>
    <t>basis 01/01/2002</t>
  </si>
  <si>
    <t>GEWAARBORGD  INKOMEN</t>
  </si>
  <si>
    <t>fase 2</t>
  </si>
  <si>
    <t>fase 3</t>
  </si>
  <si>
    <t>fase 4</t>
  </si>
  <si>
    <t>fase 5</t>
  </si>
  <si>
    <t>fase 6</t>
  </si>
  <si>
    <t>fase 7 (einde)</t>
  </si>
  <si>
    <t>FASERING MAANDLOON</t>
  </si>
  <si>
    <t>FASERING HAARDTOELAGE</t>
  </si>
  <si>
    <t>FASERING STANDPLAATSTOELAGE</t>
  </si>
  <si>
    <t>L4</t>
  </si>
  <si>
    <t>LOGISTIEK PERSONEEL KLASSE 4</t>
  </si>
  <si>
    <t>Barema 1</t>
  </si>
  <si>
    <t>Opmerking: Lager dan gewaarborgd inkomen</t>
  </si>
  <si>
    <t>MV1</t>
  </si>
  <si>
    <t>Barema 20</t>
  </si>
  <si>
    <t>K3</t>
  </si>
  <si>
    <t>Barema 23</t>
  </si>
  <si>
    <t>- procentueel gedeelte: 7,57% op brutojaarloon</t>
  </si>
  <si>
    <t>L3</t>
  </si>
  <si>
    <t>LOGISTIEK KLASSE 3</t>
  </si>
  <si>
    <t>Barema 7</t>
  </si>
  <si>
    <t>L2</t>
  </si>
  <si>
    <t>LOGISTIEK PERSONEEL KLASSE 2</t>
  </si>
  <si>
    <t>Barema 8</t>
  </si>
  <si>
    <t>A1</t>
  </si>
  <si>
    <t>ADMINISTRATIEF + LOGISTIEK PERSONEEL KLASSE 1</t>
  </si>
  <si>
    <t>Barema 9</t>
  </si>
  <si>
    <t>A2</t>
  </si>
  <si>
    <t>ADMINISTRATIEF + LOGISTIEK PERSONEEL KLASSE 2</t>
  </si>
  <si>
    <t>Barema 10</t>
  </si>
  <si>
    <t>A3</t>
  </si>
  <si>
    <t>ADMINISTRATIEF PERSONEEL KLASSE 3</t>
  </si>
  <si>
    <t>Barema 12</t>
  </si>
  <si>
    <t>MV2</t>
  </si>
  <si>
    <t>Barema 13</t>
  </si>
  <si>
    <t>B3</t>
  </si>
  <si>
    <t>Barema 14</t>
  </si>
  <si>
    <t>B2B</t>
  </si>
  <si>
    <t>Barema 15</t>
  </si>
  <si>
    <t>B1C</t>
  </si>
  <si>
    <t>Barema 17</t>
  </si>
  <si>
    <t>Barema 18</t>
  </si>
  <si>
    <t>B1B</t>
  </si>
  <si>
    <t>L1</t>
  </si>
  <si>
    <t>Barema 21</t>
  </si>
  <si>
    <t>G1</t>
  </si>
  <si>
    <t>GENEESHEER OMNIPRACTICUS</t>
  </si>
  <si>
    <t>Barema 26</t>
  </si>
  <si>
    <t>GS</t>
  </si>
  <si>
    <t>GENEESHEER SPECIALIST</t>
  </si>
  <si>
    <t>Barema 27</t>
  </si>
  <si>
    <t>OVERZICHT</t>
  </si>
  <si>
    <t>Logistiek personeel klasse 4</t>
  </si>
  <si>
    <t>Logistiek personeel klasse 3</t>
  </si>
  <si>
    <t xml:space="preserve">L2    </t>
  </si>
  <si>
    <t>Logistiek personeel klasse 2</t>
  </si>
  <si>
    <t>Administratief personeel klasse 3</t>
  </si>
  <si>
    <t>B1c</t>
  </si>
  <si>
    <t>B1b</t>
  </si>
  <si>
    <t>Geneesheer omnipracticus</t>
  </si>
  <si>
    <t>Geneesheer specialist</t>
  </si>
  <si>
    <t>Gewaarborgd inkomen</t>
  </si>
  <si>
    <t>- vast geïndexeerd bedrag:</t>
  </si>
  <si>
    <t>MV1bis</t>
  </si>
  <si>
    <t>DIENSTVERANTWOORDELIJKEN IN DVO</t>
  </si>
  <si>
    <t>basis 01/03/2012</t>
  </si>
  <si>
    <t>Dienstverantwoordelijke in DVO</t>
  </si>
  <si>
    <t>Barema</t>
  </si>
  <si>
    <t>De bedragen in deze bijlage zijn uitgedrukt tegen 100%. Zij worden gekoppeld aan de spilindex 107,30 (basis 1996) op 1 januari 2002, behoudens in deze collectieve arbeidsovereenkomst uitdrukkelijk bepaalde afwijkingen.</t>
  </si>
  <si>
    <t>FASERING EINDEJAARSPREMIE MET HAARDTOELAGE</t>
  </si>
  <si>
    <t>FASERING EINDEJAARSPREMIE MET STANDPLAATSTOELAGE</t>
  </si>
  <si>
    <t>GEW</t>
  </si>
  <si>
    <t>+25,86%</t>
  </si>
  <si>
    <t>+14,84%</t>
  </si>
  <si>
    <t>+14,80%</t>
  </si>
  <si>
    <t>fase 1a</t>
  </si>
  <si>
    <t>fase 1b</t>
  </si>
  <si>
    <t>fase 1a en 1b</t>
  </si>
  <si>
    <t>Administratief + Logistiek personeel klasse 1</t>
  </si>
  <si>
    <t>Administratief personeel klasse 2</t>
  </si>
  <si>
    <t>Gebrevetteerde verpleegkundige</t>
  </si>
  <si>
    <t>Begeleidend personeel klasse 3</t>
  </si>
  <si>
    <t xml:space="preserve">Begeleidend personeel klasse 2B </t>
  </si>
  <si>
    <t>Begeleidend personeel klasse 2A</t>
  </si>
  <si>
    <t>Begeleidend personeel klasse 1</t>
  </si>
  <si>
    <t>Diensthoofd in de erkende kinderdagverblijven</t>
  </si>
  <si>
    <t>Sociaal, verpleegkundig, paramedisch en therapeutisch personeel</t>
  </si>
  <si>
    <t>Licentiaten / masters</t>
  </si>
  <si>
    <t>Directie in de erkende kinderdagverblijven</t>
  </si>
  <si>
    <t>GEBREVETTEERDE VERPLEEGKUNDIGE</t>
  </si>
  <si>
    <t>BEGELEIDEND PERSONEEL KLASSE 3</t>
  </si>
  <si>
    <t>BEGELEIDEND PERSONEEL KLASSE 2B</t>
  </si>
  <si>
    <t>BEGELEIDEND PERSONEEL KLASSE 2A</t>
  </si>
  <si>
    <t>BEGELEIDEND PERSONEEL KLASSE 1</t>
  </si>
  <si>
    <t>DIENSTHOOFD IN DE ERKENDE KINDERDAGVERBLIJVEN</t>
  </si>
  <si>
    <t>SOCIAAL, VERPLEEGKUNDIG, PARAMEDISCH &amp; THERAPEUTISCH PERSONEEL</t>
  </si>
  <si>
    <t>LICENTIATEN / MASTERS</t>
  </si>
  <si>
    <t>DIRECTEUR IN DE ERKENDE KINDERDAGVERBLIJVEN</t>
  </si>
  <si>
    <t>Berekening eindejaarspremie 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</si>
</sst>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d\ mmmm\ yyyy"/>
    <numFmt numFmtId="166" formatCode="#,##0.0000"/>
  </numFmts>
  <fonts count="22" x14ac:knownFonts="1">
    <font>
      <sz val="10"/>
      <name val="Verdana"/>
    </font>
    <font>
      <b/>
      <sz val="10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1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sz val="9"/>
      <name val="Trebuchet MS"/>
      <family val="2"/>
    </font>
    <font>
      <b/>
      <sz val="10"/>
      <color rgb="FFFF0000"/>
      <name val="Trebuchet MS"/>
      <family val="2"/>
    </font>
    <font>
      <sz val="10"/>
      <color rgb="FFFF000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Verdana"/>
      <family val="2"/>
    </font>
    <font>
      <i/>
      <sz val="10"/>
      <name val="Trebuchet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</cellStyleXfs>
  <cellXfs count="158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14" fontId="0" fillId="0" borderId="2" xfId="0" applyNumberFormat="1" applyBorder="1" applyAlignment="1">
      <alignment horizontal="left"/>
    </xf>
    <xf numFmtId="4" fontId="0" fillId="0" borderId="2" xfId="0" applyNumberFormat="1" applyBorder="1"/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4" fontId="0" fillId="0" borderId="0" xfId="0" applyNumberFormat="1" applyBorder="1"/>
    <xf numFmtId="10" fontId="0" fillId="0" borderId="6" xfId="0" applyNumberFormat="1" applyBorder="1"/>
    <xf numFmtId="4" fontId="0" fillId="0" borderId="5" xfId="0" applyNumberFormat="1" applyBorder="1"/>
    <xf numFmtId="4" fontId="0" fillId="0" borderId="7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4" fontId="3" fillId="0" borderId="0" xfId="0" applyNumberFormat="1" applyFont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0" fontId="0" fillId="2" borderId="6" xfId="0" applyNumberFormat="1" applyFill="1" applyBorder="1"/>
    <xf numFmtId="10" fontId="0" fillId="2" borderId="10" xfId="0" applyNumberForma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6" fillId="0" borderId="14" xfId="0" applyFont="1" applyBorder="1"/>
    <xf numFmtId="0" fontId="6" fillId="0" borderId="15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8" xfId="0" applyFont="1" applyBorder="1"/>
    <xf numFmtId="9" fontId="6" fillId="0" borderId="2" xfId="0" applyNumberFormat="1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21" xfId="0" applyFont="1" applyBorder="1"/>
    <xf numFmtId="0" fontId="9" fillId="0" borderId="0" xfId="0" applyFont="1"/>
    <xf numFmtId="0" fontId="10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4" fontId="6" fillId="0" borderId="19" xfId="0" applyNumberFormat="1" applyFont="1" applyBorder="1" applyAlignment="1">
      <alignment horizontal="centerContinuous"/>
    </xf>
    <xf numFmtId="165" fontId="6" fillId="0" borderId="2" xfId="0" quotePrefix="1" applyNumberFormat="1" applyFont="1" applyBorder="1" applyAlignment="1">
      <alignment horizontal="centerContinuous"/>
    </xf>
    <xf numFmtId="0" fontId="6" fillId="0" borderId="19" xfId="0" applyFont="1" applyBorder="1"/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/>
    <xf numFmtId="4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0" xfId="0" quotePrefix="1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5" fontId="6" fillId="0" borderId="19" xfId="0" quotePrefix="1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13" fillId="2" borderId="15" xfId="0" applyFont="1" applyFill="1" applyBorder="1" applyAlignment="1"/>
    <xf numFmtId="0" fontId="14" fillId="2" borderId="17" xfId="0" applyFont="1" applyFill="1" applyBorder="1" applyAlignment="1"/>
    <xf numFmtId="0" fontId="6" fillId="0" borderId="15" xfId="0" applyFont="1" applyFill="1" applyBorder="1" applyAlignment="1"/>
    <xf numFmtId="0" fontId="6" fillId="0" borderId="17" xfId="0" applyFont="1" applyFill="1" applyBorder="1" applyAlignment="1"/>
    <xf numFmtId="4" fontId="6" fillId="0" borderId="0" xfId="0" applyNumberFormat="1" applyFont="1" applyFill="1" applyBorder="1" applyAlignment="1">
      <alignment horizontal="center"/>
    </xf>
    <xf numFmtId="0" fontId="6" fillId="2" borderId="16" xfId="0" applyFont="1" applyFill="1" applyBorder="1" applyAlignment="1"/>
    <xf numFmtId="0" fontId="6" fillId="0" borderId="16" xfId="0" applyFont="1" applyFill="1" applyBorder="1" applyAlignment="1"/>
    <xf numFmtId="4" fontId="6" fillId="0" borderId="19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5" fillId="0" borderId="0" xfId="0" quotePrefix="1" applyFont="1" applyAlignment="1">
      <alignment horizontal="left"/>
    </xf>
    <xf numFmtId="164" fontId="6" fillId="0" borderId="0" xfId="0" applyNumberFormat="1" applyFont="1" applyFill="1"/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19" xfId="0" applyFont="1" applyBorder="1" applyAlignment="1">
      <alignment horizontal="center"/>
    </xf>
    <xf numFmtId="0" fontId="17" fillId="0" borderId="0" xfId="0" applyFont="1"/>
    <xf numFmtId="0" fontId="17" fillId="0" borderId="0" xfId="0" quotePrefix="1" applyFont="1" applyAlignment="1">
      <alignment horizontal="left" indent="5"/>
    </xf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0" borderId="19" xfId="0" applyNumberFormat="1" applyBorder="1"/>
    <xf numFmtId="0" fontId="0" fillId="0" borderId="13" xfId="0" applyBorder="1"/>
    <xf numFmtId="0" fontId="0" fillId="0" borderId="1" xfId="0" applyBorder="1"/>
    <xf numFmtId="0" fontId="0" fillId="0" borderId="20" xfId="0" applyBorder="1"/>
    <xf numFmtId="0" fontId="18" fillId="0" borderId="0" xfId="0" applyFont="1"/>
    <xf numFmtId="0" fontId="0" fillId="2" borderId="0" xfId="0" applyFill="1" applyAlignment="1">
      <alignment horizontal="left"/>
    </xf>
    <xf numFmtId="0" fontId="6" fillId="0" borderId="0" xfId="1" applyFont="1"/>
    <xf numFmtId="0" fontId="19" fillId="0" borderId="0" xfId="1"/>
    <xf numFmtId="165" fontId="6" fillId="0" borderId="0" xfId="1" quotePrefix="1" applyNumberFormat="1" applyFont="1" applyAlignment="1">
      <alignment horizontal="right"/>
    </xf>
    <xf numFmtId="0" fontId="20" fillId="0" borderId="0" xfId="2" applyAlignment="1" applyProtection="1"/>
    <xf numFmtId="0" fontId="6" fillId="0" borderId="0" xfId="1" applyNumberFormat="1" applyFont="1"/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19" xfId="0" applyFont="1" applyBorder="1" applyAlignment="1">
      <alignment horizontal="center"/>
    </xf>
    <xf numFmtId="14" fontId="6" fillId="0" borderId="0" xfId="0" applyNumberFormat="1" applyFont="1"/>
    <xf numFmtId="0" fontId="17" fillId="2" borderId="0" xfId="0" applyFont="1" applyFill="1"/>
    <xf numFmtId="0" fontId="0" fillId="2" borderId="0" xfId="0" applyFill="1"/>
    <xf numFmtId="1" fontId="6" fillId="0" borderId="0" xfId="0" applyNumberFormat="1" applyFont="1"/>
    <xf numFmtId="0" fontId="6" fillId="0" borderId="19" xfId="0" applyFont="1" applyBorder="1" applyAlignment="1">
      <alignment horizontal="center"/>
    </xf>
    <xf numFmtId="10" fontId="0" fillId="0" borderId="0" xfId="3" applyNumberFormat="1" applyFont="1"/>
    <xf numFmtId="10" fontId="0" fillId="0" borderId="6" xfId="0" applyNumberFormat="1" applyFill="1" applyBorder="1"/>
    <xf numFmtId="165" fontId="6" fillId="0" borderId="0" xfId="0" applyNumberFormat="1" applyFont="1" applyBorder="1" applyAlignment="1">
      <alignment horizontal="center"/>
    </xf>
    <xf numFmtId="0" fontId="6" fillId="0" borderId="0" xfId="0" applyFont="1" applyFill="1"/>
    <xf numFmtId="0" fontId="19" fillId="0" borderId="0" xfId="1" applyAlignment="1">
      <alignment horizontal="left" wrapText="1"/>
    </xf>
    <xf numFmtId="4" fontId="1" fillId="0" borderId="12" xfId="0" applyNumberFormat="1" applyFont="1" applyBorder="1" applyAlignment="1">
      <alignment horizontal="left" vertical="center"/>
    </xf>
    <xf numFmtId="4" fontId="1" fillId="0" borderId="13" xfId="0" applyNumberFormat="1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9" xfId="0" applyNumberFormat="1" applyFont="1" applyBorder="1" applyAlignment="1"/>
    <xf numFmtId="4" fontId="6" fillId="0" borderId="1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2" borderId="19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7" xfId="0" applyFont="1" applyBorder="1" applyAlignment="1"/>
    <xf numFmtId="9" fontId="6" fillId="0" borderId="13" xfId="0" applyNumberFormat="1" applyFont="1" applyBorder="1" applyAlignment="1">
      <alignment horizontal="center"/>
    </xf>
    <xf numFmtId="9" fontId="6" fillId="0" borderId="20" xfId="0" applyNumberFormat="1" applyFont="1" applyBorder="1" applyAlignment="1">
      <alignment horizontal="center"/>
    </xf>
    <xf numFmtId="165" fontId="6" fillId="0" borderId="13" xfId="0" applyNumberFormat="1" applyFont="1" applyFill="1" applyBorder="1" applyAlignment="1">
      <alignment horizontal="center"/>
    </xf>
    <xf numFmtId="0" fontId="6" fillId="0" borderId="20" xfId="0" applyFont="1" applyFill="1" applyBorder="1" applyAlignment="1"/>
    <xf numFmtId="0" fontId="6" fillId="0" borderId="13" xfId="0" applyFont="1" applyBorder="1" applyAlignment="1"/>
    <xf numFmtId="0" fontId="6" fillId="0" borderId="20" xfId="0" applyFont="1" applyBorder="1" applyAlignment="1"/>
    <xf numFmtId="165" fontId="6" fillId="0" borderId="13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6" fillId="0" borderId="19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Hyperlink" xfId="2" builtinId="8"/>
    <cellStyle name="Procent" xfId="3" builtinId="5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/>
  </sheetViews>
  <sheetFormatPr defaultRowHeight="12.75" x14ac:dyDescent="0.2"/>
  <cols>
    <col min="1" max="1" width="12.875" style="93" customWidth="1"/>
    <col min="2" max="2" width="15" style="93" customWidth="1"/>
    <col min="3" max="3" width="41.875" style="93" bestFit="1" customWidth="1"/>
    <col min="4" max="4" width="10.375" style="93" bestFit="1" customWidth="1"/>
    <col min="5" max="16384" width="9" style="93"/>
  </cols>
  <sheetData>
    <row r="1" spans="1:4" ht="15" x14ac:dyDescent="0.3">
      <c r="A1" s="92"/>
      <c r="B1" s="92"/>
      <c r="C1" s="92"/>
      <c r="D1" s="92"/>
    </row>
    <row r="2" spans="1:4" ht="15" x14ac:dyDescent="0.3">
      <c r="A2" s="92"/>
      <c r="B2" s="92"/>
      <c r="C2" s="92"/>
      <c r="D2" s="92"/>
    </row>
    <row r="3" spans="1:4" ht="15" x14ac:dyDescent="0.3">
      <c r="A3" s="92" t="s">
        <v>83</v>
      </c>
      <c r="B3" s="92"/>
      <c r="C3" s="94">
        <v>42552</v>
      </c>
    </row>
    <row r="4" spans="1:4" ht="15" x14ac:dyDescent="0.3">
      <c r="A4" s="92"/>
      <c r="B4" s="92"/>
      <c r="C4" s="92">
        <v>1.2936000000000001</v>
      </c>
      <c r="D4" s="92"/>
    </row>
    <row r="5" spans="1:4" ht="15" x14ac:dyDescent="0.3">
      <c r="A5" s="92"/>
      <c r="B5" s="92"/>
      <c r="C5" s="92"/>
      <c r="D5" s="92"/>
    </row>
    <row r="6" spans="1:4" ht="15" x14ac:dyDescent="0.3">
      <c r="A6" s="95" t="s">
        <v>43</v>
      </c>
      <c r="B6" s="92" t="s">
        <v>41</v>
      </c>
      <c r="C6" s="112" t="s">
        <v>84</v>
      </c>
      <c r="D6" s="92"/>
    </row>
    <row r="7" spans="1:4" ht="15" x14ac:dyDescent="0.3">
      <c r="A7" s="95" t="s">
        <v>52</v>
      </c>
      <c r="B7" s="92" t="s">
        <v>50</v>
      </c>
      <c r="C7" s="112" t="s">
        <v>85</v>
      </c>
      <c r="D7" s="92"/>
    </row>
    <row r="8" spans="1:4" ht="15" x14ac:dyDescent="0.3">
      <c r="A8" s="95" t="s">
        <v>55</v>
      </c>
      <c r="B8" s="92" t="s">
        <v>86</v>
      </c>
      <c r="C8" s="112" t="s">
        <v>87</v>
      </c>
      <c r="D8" s="92"/>
    </row>
    <row r="9" spans="1:4" ht="15" x14ac:dyDescent="0.3">
      <c r="A9" s="95" t="s">
        <v>58</v>
      </c>
      <c r="B9" s="92" t="s">
        <v>56</v>
      </c>
      <c r="C9" s="112" t="s">
        <v>110</v>
      </c>
      <c r="D9" s="92"/>
    </row>
    <row r="10" spans="1:4" ht="15" x14ac:dyDescent="0.3">
      <c r="A10" s="95" t="s">
        <v>61</v>
      </c>
      <c r="B10" s="92" t="s">
        <v>59</v>
      </c>
      <c r="C10" s="112" t="s">
        <v>111</v>
      </c>
      <c r="D10" s="92"/>
    </row>
    <row r="11" spans="1:4" ht="15" x14ac:dyDescent="0.3">
      <c r="A11" s="95" t="s">
        <v>64</v>
      </c>
      <c r="B11" s="92" t="s">
        <v>62</v>
      </c>
      <c r="C11" s="112" t="s">
        <v>88</v>
      </c>
      <c r="D11" s="92"/>
    </row>
    <row r="12" spans="1:4" ht="15" x14ac:dyDescent="0.3">
      <c r="A12" s="95" t="s">
        <v>66</v>
      </c>
      <c r="B12" s="96" t="s">
        <v>65</v>
      </c>
      <c r="C12" s="112" t="s">
        <v>112</v>
      </c>
      <c r="D12" s="92"/>
    </row>
    <row r="13" spans="1:4" ht="15" x14ac:dyDescent="0.3">
      <c r="A13" s="95" t="s">
        <v>68</v>
      </c>
      <c r="B13" s="92" t="s">
        <v>67</v>
      </c>
      <c r="C13" s="112" t="s">
        <v>113</v>
      </c>
      <c r="D13" s="92"/>
    </row>
    <row r="14" spans="1:4" ht="15" x14ac:dyDescent="0.3">
      <c r="A14" s="95" t="s">
        <v>70</v>
      </c>
      <c r="B14" s="92" t="s">
        <v>69</v>
      </c>
      <c r="C14" s="112" t="s">
        <v>114</v>
      </c>
      <c r="D14" s="92"/>
    </row>
    <row r="15" spans="1:4" ht="15" x14ac:dyDescent="0.3">
      <c r="A15" s="95" t="s">
        <v>20</v>
      </c>
      <c r="B15" s="92" t="s">
        <v>18</v>
      </c>
      <c r="C15" s="112" t="s">
        <v>115</v>
      </c>
      <c r="D15" s="92"/>
    </row>
    <row r="16" spans="1:4" ht="15" x14ac:dyDescent="0.3">
      <c r="A16" s="95" t="s">
        <v>72</v>
      </c>
      <c r="B16" s="92" t="s">
        <v>89</v>
      </c>
      <c r="C16" s="112" t="s">
        <v>116</v>
      </c>
      <c r="D16" s="92"/>
    </row>
    <row r="17" spans="1:4" ht="15" x14ac:dyDescent="0.3">
      <c r="A17" s="95" t="s">
        <v>73</v>
      </c>
      <c r="B17" s="92" t="s">
        <v>90</v>
      </c>
      <c r="C17" s="112" t="s">
        <v>117</v>
      </c>
      <c r="D17" s="92"/>
    </row>
    <row r="18" spans="1:4" ht="15" x14ac:dyDescent="0.3">
      <c r="A18" s="95" t="s">
        <v>46</v>
      </c>
      <c r="B18" s="92" t="s">
        <v>45</v>
      </c>
      <c r="C18" s="112" t="s">
        <v>118</v>
      </c>
      <c r="D18" s="92"/>
    </row>
    <row r="19" spans="1:4" ht="15" x14ac:dyDescent="0.3">
      <c r="A19" s="95" t="s">
        <v>99</v>
      </c>
      <c r="B19" s="92" t="s">
        <v>95</v>
      </c>
      <c r="C19" s="112" t="s">
        <v>98</v>
      </c>
      <c r="D19" s="92"/>
    </row>
    <row r="20" spans="1:4" ht="15" x14ac:dyDescent="0.3">
      <c r="A20" s="95" t="s">
        <v>76</v>
      </c>
      <c r="B20" s="92" t="s">
        <v>75</v>
      </c>
      <c r="C20" s="112" t="s">
        <v>119</v>
      </c>
      <c r="D20" s="92"/>
    </row>
    <row r="21" spans="1:4" ht="15" x14ac:dyDescent="0.3">
      <c r="A21" s="95" t="s">
        <v>48</v>
      </c>
      <c r="B21" s="92" t="s">
        <v>47</v>
      </c>
      <c r="C21" s="112" t="s">
        <v>120</v>
      </c>
      <c r="D21" s="92"/>
    </row>
    <row r="22" spans="1:4" ht="15" x14ac:dyDescent="0.3">
      <c r="A22" s="95" t="s">
        <v>79</v>
      </c>
      <c r="B22" s="92" t="s">
        <v>77</v>
      </c>
      <c r="C22" s="112" t="s">
        <v>91</v>
      </c>
      <c r="D22" s="92"/>
    </row>
    <row r="23" spans="1:4" ht="15" x14ac:dyDescent="0.3">
      <c r="A23" s="95" t="s">
        <v>82</v>
      </c>
      <c r="B23" s="92" t="s">
        <v>80</v>
      </c>
      <c r="C23" s="112" t="s">
        <v>92</v>
      </c>
      <c r="D23" s="92"/>
    </row>
    <row r="24" spans="1:4" ht="15" x14ac:dyDescent="0.3">
      <c r="A24" s="92"/>
      <c r="B24" s="92"/>
      <c r="C24" s="95" t="s">
        <v>93</v>
      </c>
      <c r="D24" s="92"/>
    </row>
    <row r="26" spans="1:4" ht="38.25" customHeight="1" x14ac:dyDescent="0.2">
      <c r="A26" s="113" t="s">
        <v>100</v>
      </c>
      <c r="B26" s="113"/>
      <c r="C26" s="113"/>
    </row>
  </sheetData>
  <mergeCells count="1">
    <mergeCell ref="A26:C26"/>
  </mergeCells>
  <hyperlinks>
    <hyperlink ref="A6" location="'L4'!A1" display="Barema 1"/>
    <hyperlink ref="A7" location="'L3'!A1" display="Barema 7"/>
    <hyperlink ref="A8" location="'L2'!A1" display="Barema 8"/>
    <hyperlink ref="A9" location="'A1'!A1" display="Barema 9"/>
    <hyperlink ref="A10" location="'A2'!A1" display="Barema 10"/>
    <hyperlink ref="A11" location="'A3'!A1" display="Barema 12"/>
    <hyperlink ref="A12" location="'MV2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B1B!A1" display="Barema 18"/>
    <hyperlink ref="A18" location="'MV1'!A1" display="Barema 20"/>
    <hyperlink ref="A20" location="'L1'!A1" display="Barema 21"/>
    <hyperlink ref="A21" location="'K3'!A1" display="Barema 23"/>
    <hyperlink ref="A22" location="'G1'!A1" display="Barema 26"/>
    <hyperlink ref="A23" location="GS!A1" display="Barema 27"/>
    <hyperlink ref="C24" location="GEW!A1" display="Gewaarborgd inkomen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/>
  </sheetViews>
  <sheetFormatPr defaultRowHeight="12.75" x14ac:dyDescent="0.2"/>
  <cols>
    <col min="1" max="1" width="23.75" style="1" bestFit="1" customWidth="1"/>
    <col min="2" max="7" width="12.125" style="1" customWidth="1"/>
    <col min="8" max="8" width="17.375" style="16" bestFit="1" customWidth="1"/>
    <col min="9" max="16384" width="9" style="1"/>
  </cols>
  <sheetData>
    <row r="1" spans="1:8" ht="28.5" customHeight="1" x14ac:dyDescent="0.2">
      <c r="B1" s="116" t="s">
        <v>11</v>
      </c>
      <c r="C1" s="117"/>
      <c r="D1" s="117"/>
      <c r="E1" s="117"/>
      <c r="F1" s="117"/>
      <c r="G1" s="118"/>
      <c r="H1" s="17" t="s">
        <v>14</v>
      </c>
    </row>
    <row r="2" spans="1:8" x14ac:dyDescent="0.2">
      <c r="A2" s="114" t="s">
        <v>10</v>
      </c>
      <c r="B2" s="122" t="s">
        <v>12</v>
      </c>
      <c r="C2" s="123"/>
      <c r="D2" s="124"/>
      <c r="E2" s="122" t="s">
        <v>13</v>
      </c>
      <c r="F2" s="123"/>
      <c r="G2" s="124"/>
      <c r="H2" s="120"/>
    </row>
    <row r="3" spans="1:8" x14ac:dyDescent="0.2">
      <c r="A3" s="115"/>
      <c r="B3" s="6" t="s">
        <v>6</v>
      </c>
      <c r="C3" s="3" t="s">
        <v>9</v>
      </c>
      <c r="D3" s="7" t="s">
        <v>8</v>
      </c>
      <c r="E3" s="6" t="s">
        <v>6</v>
      </c>
      <c r="F3" s="3" t="s">
        <v>9</v>
      </c>
      <c r="G3" s="7" t="s">
        <v>8</v>
      </c>
      <c r="H3" s="121"/>
    </row>
    <row r="4" spans="1:8" x14ac:dyDescent="0.2">
      <c r="A4" s="4">
        <v>41730</v>
      </c>
      <c r="B4" s="8"/>
      <c r="C4" s="9"/>
      <c r="D4" s="10"/>
      <c r="E4" s="11"/>
      <c r="F4" s="9"/>
      <c r="G4" s="10"/>
      <c r="H4" s="16" t="s">
        <v>15</v>
      </c>
    </row>
    <row r="5" spans="1:8" x14ac:dyDescent="0.2">
      <c r="A5" s="5" t="s">
        <v>0</v>
      </c>
      <c r="B5" s="11"/>
      <c r="C5" s="9">
        <v>3130.87</v>
      </c>
      <c r="D5" s="110"/>
      <c r="E5" s="11"/>
      <c r="F5" s="9">
        <v>54.78</v>
      </c>
      <c r="G5" s="10"/>
      <c r="H5" s="119" t="s">
        <v>17</v>
      </c>
    </row>
    <row r="6" spans="1:8" x14ac:dyDescent="0.2">
      <c r="A6" s="5" t="s">
        <v>1</v>
      </c>
      <c r="B6" s="11">
        <v>620.24</v>
      </c>
      <c r="C6" s="9">
        <f t="shared" ref="C6:C10" si="0">C5+B6</f>
        <v>3751.1099999999997</v>
      </c>
      <c r="D6" s="19">
        <f>B6/(C$11-C$5)</f>
        <v>0.25856369252831635</v>
      </c>
      <c r="E6" s="11">
        <v>10.86</v>
      </c>
      <c r="F6" s="9">
        <f t="shared" ref="F6:F10" si="1">F5+E6</f>
        <v>65.64</v>
      </c>
      <c r="G6" s="10">
        <f>E6/(F$11-F$5)</f>
        <v>0.25869461648403996</v>
      </c>
      <c r="H6" s="119"/>
    </row>
    <row r="7" spans="1:8" x14ac:dyDescent="0.2">
      <c r="A7" s="5" t="s">
        <v>2</v>
      </c>
      <c r="B7" s="11">
        <v>355.87</v>
      </c>
      <c r="C7" s="9">
        <f t="shared" si="0"/>
        <v>4106.9799999999996</v>
      </c>
      <c r="D7" s="19">
        <f t="shared" ref="D7:D11" si="2">B7/(C$11-C$5)</f>
        <v>0.14835396178906865</v>
      </c>
      <c r="E7" s="11">
        <v>6.23</v>
      </c>
      <c r="F7" s="9">
        <f t="shared" si="1"/>
        <v>71.87</v>
      </c>
      <c r="G7" s="10">
        <f t="shared" ref="G7:G11" si="3">E7/(F$11-F$5)</f>
        <v>0.14840400190566935</v>
      </c>
      <c r="H7" s="119"/>
    </row>
    <row r="8" spans="1:8" x14ac:dyDescent="0.2">
      <c r="A8" s="5" t="s">
        <v>3</v>
      </c>
      <c r="B8" s="11">
        <v>355.87</v>
      </c>
      <c r="C8" s="9">
        <f t="shared" si="0"/>
        <v>4462.8499999999995</v>
      </c>
      <c r="D8" s="19">
        <f t="shared" si="2"/>
        <v>0.14835396178906865</v>
      </c>
      <c r="E8" s="11">
        <v>6.23</v>
      </c>
      <c r="F8" s="9">
        <f t="shared" si="1"/>
        <v>78.100000000000009</v>
      </c>
      <c r="G8" s="10">
        <f t="shared" si="3"/>
        <v>0.14840400190566935</v>
      </c>
      <c r="H8" s="119"/>
    </row>
    <row r="9" spans="1:8" x14ac:dyDescent="0.2">
      <c r="A9" s="5" t="s">
        <v>4</v>
      </c>
      <c r="B9" s="11">
        <v>355.87</v>
      </c>
      <c r="C9" s="9">
        <f>C8+B9</f>
        <v>4818.7199999999993</v>
      </c>
      <c r="D9" s="19">
        <f t="shared" si="2"/>
        <v>0.14835396178906865</v>
      </c>
      <c r="E9" s="11">
        <v>6.23</v>
      </c>
      <c r="F9" s="9">
        <f t="shared" si="1"/>
        <v>84.330000000000013</v>
      </c>
      <c r="G9" s="10">
        <f t="shared" si="3"/>
        <v>0.14840400190566935</v>
      </c>
      <c r="H9" s="119"/>
    </row>
    <row r="10" spans="1:8" x14ac:dyDescent="0.2">
      <c r="A10" s="5" t="s">
        <v>5</v>
      </c>
      <c r="B10" s="11">
        <v>355.07</v>
      </c>
      <c r="C10" s="9">
        <f t="shared" si="0"/>
        <v>5173.7899999999991</v>
      </c>
      <c r="D10" s="19">
        <f t="shared" si="2"/>
        <v>0.14802046031540902</v>
      </c>
      <c r="E10" s="11">
        <v>6.2</v>
      </c>
      <c r="F10" s="9">
        <f t="shared" si="1"/>
        <v>90.530000000000015</v>
      </c>
      <c r="G10" s="10">
        <f t="shared" si="3"/>
        <v>0.14768937589328252</v>
      </c>
      <c r="H10" s="119"/>
    </row>
    <row r="11" spans="1:8" s="2" customFormat="1" ht="13.5" thickBot="1" x14ac:dyDescent="0.25">
      <c r="A11" s="12" t="s">
        <v>7</v>
      </c>
      <c r="B11" s="13">
        <v>355.86999999999989</v>
      </c>
      <c r="C11" s="14">
        <v>5529.66</v>
      </c>
      <c r="D11" s="20">
        <f t="shared" si="2"/>
        <v>0.14835396178906862</v>
      </c>
      <c r="E11" s="13">
        <v>6.2299999999999898</v>
      </c>
      <c r="F11" s="14">
        <v>96.76</v>
      </c>
      <c r="G11" s="15">
        <f t="shared" si="3"/>
        <v>0.1484040019056691</v>
      </c>
      <c r="H11" s="18" t="s">
        <v>16</v>
      </c>
    </row>
    <row r="13" spans="1:8" x14ac:dyDescent="0.2">
      <c r="D13" s="109">
        <f>SUM(D6:D11)</f>
        <v>1</v>
      </c>
      <c r="G13" s="109">
        <f>SUM(G6:G11)</f>
        <v>0.99999999999999978</v>
      </c>
    </row>
  </sheetData>
  <mergeCells count="6">
    <mergeCell ref="A2:A3"/>
    <mergeCell ref="B1:G1"/>
    <mergeCell ref="H5:H10"/>
    <mergeCell ref="H2:H3"/>
    <mergeCell ref="B2:D2"/>
    <mergeCell ref="E2:G2"/>
  </mergeCells>
  <phoneticPr fontId="0" type="noConversion"/>
  <printOptions gridLines="1"/>
  <pageMargins left="0.74803149606299213" right="0.74803149606299213" top="1.1811023622047245" bottom="0.98425196850393704" header="0.51181102362204722" footer="0.51181102362204722"/>
  <pageSetup paperSize="9" scale="99" orientation="landscape" r:id="rId1"/>
  <headerFooter alignWithMargins="0">
    <oddHeader>&amp;L&amp;"Verdana,Vet"&amp;11BVR 22/11/2013 SUBSIDIËRING OPVANG BABY'S EN PEUTERS
TOEPASSING ARTIKEL 59 §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ht="16.5" x14ac:dyDescent="0.3">
      <c r="A1" s="21" t="s">
        <v>41</v>
      </c>
      <c r="B1" s="21" t="s">
        <v>19</v>
      </c>
      <c r="C1" s="21" t="s">
        <v>42</v>
      </c>
      <c r="D1" s="21"/>
      <c r="E1" s="22"/>
      <c r="G1" s="56"/>
      <c r="H1" s="56"/>
      <c r="I1" s="56"/>
      <c r="J1" s="56"/>
      <c r="K1" s="56"/>
      <c r="L1" s="104">
        <f>D8</f>
        <v>42552</v>
      </c>
      <c r="O1" s="24" t="s">
        <v>43</v>
      </c>
      <c r="AR1"/>
      <c r="AS1"/>
    </row>
    <row r="2" spans="1:47" ht="16.5" x14ac:dyDescent="0.3">
      <c r="A2" s="21"/>
      <c r="B2" s="21"/>
      <c r="C2" s="21"/>
      <c r="D2" s="21"/>
      <c r="E2" s="57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AH2" s="105" t="s">
        <v>130</v>
      </c>
      <c r="AI2" s="106"/>
      <c r="AJ2" s="106"/>
    </row>
    <row r="3" spans="1:47" ht="17.25" x14ac:dyDescent="0.35">
      <c r="A3" s="21"/>
      <c r="B3" s="21"/>
      <c r="C3" s="21"/>
      <c r="D3" s="21"/>
      <c r="E3"/>
      <c r="F3"/>
      <c r="G3"/>
      <c r="H3"/>
      <c r="I3"/>
      <c r="J3"/>
      <c r="K3" s="27"/>
      <c r="L3" s="27"/>
      <c r="M3" s="27"/>
      <c r="N3" s="23" t="s">
        <v>21</v>
      </c>
      <c r="O3" s="71">
        <f>Inhoud!$C$4</f>
        <v>1.2936000000000001</v>
      </c>
      <c r="P3" s="27"/>
      <c r="Q3" s="58"/>
      <c r="R3" s="58"/>
      <c r="S3" s="58"/>
      <c r="T3" s="58"/>
      <c r="U3" s="58"/>
      <c r="V3" s="58"/>
      <c r="W3" s="58"/>
      <c r="X3" s="58"/>
      <c r="AH3" s="81" t="s">
        <v>94</v>
      </c>
      <c r="AK3" s="91">
        <v>129.11000000000001</v>
      </c>
    </row>
    <row r="4" spans="1:47" ht="15.75" x14ac:dyDescent="0.35">
      <c r="A4" s="24"/>
      <c r="E4"/>
      <c r="F4"/>
      <c r="G4"/>
      <c r="H4"/>
      <c r="I4"/>
      <c r="J4"/>
      <c r="K4" s="58"/>
      <c r="L4" s="58"/>
      <c r="M4" s="58"/>
      <c r="Y4"/>
      <c r="Z4"/>
      <c r="AA4"/>
      <c r="AB4"/>
      <c r="AC4"/>
      <c r="AD4"/>
      <c r="AE4"/>
      <c r="AF4"/>
      <c r="AG4"/>
      <c r="AH4" s="81" t="s">
        <v>49</v>
      </c>
      <c r="AR4"/>
      <c r="AS4"/>
    </row>
    <row r="6" spans="1:47" x14ac:dyDescent="0.3">
      <c r="A6" s="28"/>
      <c r="B6" s="134" t="s">
        <v>22</v>
      </c>
      <c r="C6" s="149"/>
      <c r="D6" s="149"/>
      <c r="E6" s="135"/>
      <c r="F6" s="134" t="s">
        <v>23</v>
      </c>
      <c r="G6" s="135"/>
      <c r="H6" s="146" t="s">
        <v>38</v>
      </c>
      <c r="I6" s="147"/>
      <c r="J6" s="147"/>
      <c r="K6" s="147"/>
      <c r="L6" s="147"/>
      <c r="M6" s="147"/>
      <c r="N6" s="147"/>
      <c r="O6" s="148"/>
      <c r="P6" s="134" t="s">
        <v>24</v>
      </c>
      <c r="Q6" s="137"/>
      <c r="R6" s="146" t="s">
        <v>39</v>
      </c>
      <c r="S6" s="147"/>
      <c r="T6" s="147"/>
      <c r="U6" s="147"/>
      <c r="V6" s="147"/>
      <c r="W6" s="147"/>
      <c r="X6" s="148"/>
      <c r="Y6" s="134" t="s">
        <v>25</v>
      </c>
      <c r="Z6" s="135"/>
      <c r="AA6" s="146" t="s">
        <v>40</v>
      </c>
      <c r="AB6" s="147"/>
      <c r="AC6" s="147"/>
      <c r="AD6" s="147"/>
      <c r="AE6" s="147"/>
      <c r="AF6" s="147"/>
      <c r="AG6" s="148"/>
      <c r="AH6" s="146" t="s">
        <v>101</v>
      </c>
      <c r="AI6" s="147"/>
      <c r="AJ6" s="147"/>
      <c r="AK6" s="147"/>
      <c r="AL6" s="147"/>
      <c r="AM6" s="147"/>
      <c r="AN6" s="148"/>
      <c r="AO6" s="146" t="s">
        <v>102</v>
      </c>
      <c r="AP6" s="147"/>
      <c r="AQ6" s="147"/>
      <c r="AR6" s="147"/>
      <c r="AS6" s="147"/>
      <c r="AT6" s="147"/>
      <c r="AU6" s="148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48" t="s">
        <v>37</v>
      </c>
      <c r="P7" s="150"/>
      <c r="Q7" s="151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48" t="s">
        <v>37</v>
      </c>
      <c r="Y7" s="152" t="s">
        <v>27</v>
      </c>
      <c r="Z7" s="151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4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3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3" t="s">
        <v>37</v>
      </c>
    </row>
    <row r="8" spans="1:47" x14ac:dyDescent="0.3">
      <c r="A8" s="32"/>
      <c r="B8" s="138" t="s">
        <v>30</v>
      </c>
      <c r="C8" s="139"/>
      <c r="D8" s="140">
        <f>Inhoud!$C$3</f>
        <v>42552</v>
      </c>
      <c r="E8" s="141"/>
      <c r="F8" s="144">
        <f>D8</f>
        <v>42552</v>
      </c>
      <c r="G8" s="145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2"/>
      <c r="Q8" s="143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2"/>
      <c r="Z8" s="143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4"/>
      <c r="C9" s="135"/>
      <c r="D9" s="136"/>
      <c r="E9" s="137"/>
      <c r="F9" s="59" t="s">
        <v>44</v>
      </c>
      <c r="G9" s="60"/>
      <c r="H9" s="64"/>
      <c r="I9" s="64"/>
      <c r="J9" s="64"/>
      <c r="K9" s="64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50"/>
      <c r="Y9" s="61"/>
      <c r="Z9" s="62"/>
      <c r="AA9" s="49"/>
      <c r="AB9" s="44"/>
      <c r="AC9" s="44"/>
      <c r="AD9" s="44"/>
      <c r="AE9" s="44"/>
      <c r="AF9" s="44"/>
      <c r="AG9" s="50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5">
        <v>14951.23</v>
      </c>
      <c r="C10" s="126"/>
      <c r="D10" s="125">
        <f t="shared" ref="D10:D37" si="0">B10*$O$3</f>
        <v>19340.911128</v>
      </c>
      <c r="E10" s="127">
        <f t="shared" ref="E10:E37" si="1">D10/40.3399</f>
        <v>479.44866318458895</v>
      </c>
      <c r="F10" s="132">
        <f t="shared" ref="F10:F37" si="2">B10/12*$O$3</f>
        <v>1611.7425940000001</v>
      </c>
      <c r="G10" s="133">
        <f t="shared" ref="G10:G37" si="3">F10/40.3399</f>
        <v>39.954055265382415</v>
      </c>
      <c r="H10" s="63">
        <f>ROUND(1531.93+(GEW!E12-1531.93)/2,2)</f>
        <v>1641.55</v>
      </c>
      <c r="I10" s="63">
        <f>GEW!$E$12</f>
        <v>1751.1635679999999</v>
      </c>
      <c r="J10" s="63">
        <f>GEW!$E$12</f>
        <v>1751.1635679999999</v>
      </c>
      <c r="K10" s="63">
        <f>GEW!$E$12</f>
        <v>1751.1635679999999</v>
      </c>
      <c r="L10" s="63">
        <f>GEW!$E$12</f>
        <v>1751.1635679999999</v>
      </c>
      <c r="M10" s="63">
        <f>GEW!$E$12</f>
        <v>1751.1635679999999</v>
      </c>
      <c r="N10" s="63">
        <f>GEW!$E$12</f>
        <v>1751.1635679999999</v>
      </c>
      <c r="O10" s="66">
        <f>GEW!$E$12</f>
        <v>1751.1635679999999</v>
      </c>
      <c r="P10" s="130">
        <f t="shared" ref="P10:P37" si="4">((B10&lt;19968.2)*913.03+(B10&gt;19968.2)*(B10&lt;20424.71)*(20424.71-B10+456.51)+(B10&gt;20424.71)*(B10&lt;22659.62)*456.51+(B10&gt;22659.62)*(B10&lt;23116.13)*(23116.13-B10))/12*$O$3</f>
        <v>98.424633999999998</v>
      </c>
      <c r="Q10" s="131">
        <f t="shared" ref="Q10:Q37" si="5">P10/40.3399</f>
        <v>2.4398829446776018</v>
      </c>
      <c r="R10" s="45">
        <f>$P10*SUM(Fasering!$D$5)</f>
        <v>0</v>
      </c>
      <c r="S10" s="45">
        <f>$P10*SUM(Fasering!$D$5:$D$6)</f>
        <v>25.449036802788072</v>
      </c>
      <c r="T10" s="45">
        <f>$P10*SUM(Fasering!$D$5:$D$7)</f>
        <v>40.050721194327139</v>
      </c>
      <c r="U10" s="45">
        <f>$P10*SUM(Fasering!$D$5:$D$8)</f>
        <v>54.652405585866212</v>
      </c>
      <c r="V10" s="45">
        <f>$P10*SUM(Fasering!$D$5:$D$9)</f>
        <v>69.254089977405272</v>
      </c>
      <c r="W10" s="45">
        <f>$P10*SUM(Fasering!$D$5:$D$10)</f>
        <v>83.822949608460945</v>
      </c>
      <c r="X10" s="55">
        <f>$P10*SUM(Fasering!$D$5:$D$11)</f>
        <v>98.424633999999998</v>
      </c>
      <c r="Y10" s="130">
        <f t="shared" ref="Y10:Y37" si="6">((B10&lt;19968.2)*456.51+(B10&gt;19968.2)*(B10&lt;20196.46)*(20196.46-B10+228.26)+(B10&gt;20196.46)*(B10&lt;22659.62)*228.26+(B10&gt;22659.62)*(B10&lt;22887.88)*(22887.88-B10))/12*$O$3</f>
        <v>49.211778000000002</v>
      </c>
      <c r="Z10" s="131">
        <f t="shared" ref="Z10:Z37" si="7">Y10/40.3399</f>
        <v>1.2199281108778157</v>
      </c>
      <c r="AA10" s="54">
        <f>$Y10*SUM(Fasering!$D$5)</f>
        <v>0</v>
      </c>
      <c r="AB10" s="45">
        <f>$Y10*SUM(Fasering!$D$5:$D$6)</f>
        <v>12.724379035563764</v>
      </c>
      <c r="AC10" s="45">
        <f>$Y10*SUM(Fasering!$D$5:$D$7)</f>
        <v>20.025141268547895</v>
      </c>
      <c r="AD10" s="45">
        <f>$Y10*SUM(Fasering!$D$5:$D$8)</f>
        <v>27.325903501532025</v>
      </c>
      <c r="AE10" s="45">
        <f>$Y10*SUM(Fasering!$D$5:$D$9)</f>
        <v>34.626665734516159</v>
      </c>
      <c r="AF10" s="45">
        <f>$Y10*SUM(Fasering!$D$5:$D$10)</f>
        <v>41.911015767015876</v>
      </c>
      <c r="AG10" s="55">
        <f>$Y10*SUM(Fasering!$D$5:$D$11)</f>
        <v>49.211778000000002</v>
      </c>
      <c r="AH10" s="5">
        <f>($AK$3+(I10+R10)*12*7.57%)*SUM(Fasering!$D$5)</f>
        <v>0</v>
      </c>
      <c r="AI10" s="9">
        <f>($AK$3+(J10+S10)*12*7.57%)*SUM(Fasering!$D$5:$D$6)</f>
        <v>450.67260923191157</v>
      </c>
      <c r="AJ10" s="9">
        <f>($AK$3+(K10+T10)*12*7.57%)*SUM(Fasering!$D$5:$D$7)</f>
        <v>714.64874801606697</v>
      </c>
      <c r="AK10" s="9">
        <f>($AK$3+(L10+U10)*12*7.57%)*SUM(Fasering!$D$5:$D$8)</f>
        <v>982.56047116895854</v>
      </c>
      <c r="AL10" s="9">
        <f>($AK$3+(M10+V10)*12*7.57%)*SUM(Fasering!$D$5:$D$9)</f>
        <v>1254.4077786905866</v>
      </c>
      <c r="AM10" s="9">
        <f>($AK$3+(N10+W10)*12*7.57%)*SUM(Fasering!$D$5:$D$10)</f>
        <v>1529.5662936782514</v>
      </c>
      <c r="AN10" s="86">
        <f>($AK$3+(O10+X10)*12*7.57%)*SUM(Fasering!$D$5:$D$11)</f>
        <v>1809.2759226968001</v>
      </c>
      <c r="AO10" s="5">
        <f>($AK$3+(I10+AA10)*12*7.57%)*SUM(Fasering!$D$5)</f>
        <v>0</v>
      </c>
      <c r="AP10" s="9">
        <f>($AK$3+(J10+AB10)*12*7.57%)*SUM(Fasering!$D$5:$D$6)</f>
        <v>447.68385105351723</v>
      </c>
      <c r="AQ10" s="9">
        <f>($AK$3+(K10+AC10)*12*7.57%)*SUM(Fasering!$D$5:$D$7)</f>
        <v>707.2464126064159</v>
      </c>
      <c r="AR10" s="9">
        <f>($AK$3+(L10+AD10)*12*7.57%)*SUM(Fasering!$D$5:$D$8)</f>
        <v>968.77674479135521</v>
      </c>
      <c r="AS10" s="9">
        <f>($AK$3+(M10+AE10)*12*7.57%)*SUM(Fasering!$D$5:$D$9)</f>
        <v>1232.2748476083345</v>
      </c>
      <c r="AT10" s="9">
        <f>($AK$3+(N10+AF10)*12*7.57%)*SUM(Fasering!$D$5:$D$10)</f>
        <v>1497.1417437971661</v>
      </c>
      <c r="AU10" s="86">
        <f>($AK$3+(O10+AG10)*12*7.57%)*SUM(Fasering!$D$5:$D$11)</f>
        <v>1764.5709643064001</v>
      </c>
    </row>
    <row r="11" spans="1:47" x14ac:dyDescent="0.3">
      <c r="A11" s="32">
        <f t="shared" ref="A11:A37" si="8">+A10+1</f>
        <v>1</v>
      </c>
      <c r="B11" s="125">
        <v>15149.02</v>
      </c>
      <c r="C11" s="126"/>
      <c r="D11" s="125">
        <f t="shared" si="0"/>
        <v>19596.772272000002</v>
      </c>
      <c r="E11" s="127">
        <f t="shared" si="1"/>
        <v>485.79129526845634</v>
      </c>
      <c r="F11" s="132">
        <f t="shared" si="2"/>
        <v>1633.0643560000001</v>
      </c>
      <c r="G11" s="133">
        <f t="shared" si="3"/>
        <v>40.482607939038026</v>
      </c>
      <c r="H11" s="63">
        <f t="shared" ref="H11:H37" si="9">$H$10</f>
        <v>1641.55</v>
      </c>
      <c r="I11" s="63">
        <f>GEW!$E$12</f>
        <v>1751.1635679999999</v>
      </c>
      <c r="J11" s="63">
        <f>GEW!$E$12</f>
        <v>1751.1635679999999</v>
      </c>
      <c r="K11" s="63">
        <f>GEW!$E$12</f>
        <v>1751.1635679999999</v>
      </c>
      <c r="L11" s="63">
        <f>GEW!$E$12</f>
        <v>1751.1635679999999</v>
      </c>
      <c r="M11" s="63">
        <f>GEW!$E$12</f>
        <v>1751.1635679999999</v>
      </c>
      <c r="N11" s="63">
        <f>GEW!$E$12</f>
        <v>1751.1635679999999</v>
      </c>
      <c r="O11" s="66">
        <f>GEW!$E$12</f>
        <v>1751.1635679999999</v>
      </c>
      <c r="P11" s="130">
        <f t="shared" si="4"/>
        <v>98.424633999999998</v>
      </c>
      <c r="Q11" s="131">
        <f t="shared" si="5"/>
        <v>2.4398829446776018</v>
      </c>
      <c r="R11" s="45">
        <f>$P11*SUM(Fasering!$D$5)</f>
        <v>0</v>
      </c>
      <c r="S11" s="45">
        <f>$P11*SUM(Fasering!$D$5:$D$6)</f>
        <v>25.449036802788072</v>
      </c>
      <c r="T11" s="45">
        <f>$P11*SUM(Fasering!$D$5:$D$7)</f>
        <v>40.050721194327139</v>
      </c>
      <c r="U11" s="45">
        <f>$P11*SUM(Fasering!$D$5:$D$8)</f>
        <v>54.652405585866212</v>
      </c>
      <c r="V11" s="45">
        <f>$P11*SUM(Fasering!$D$5:$D$9)</f>
        <v>69.254089977405272</v>
      </c>
      <c r="W11" s="45">
        <f>$P11*SUM(Fasering!$D$5:$D$10)</f>
        <v>83.822949608460945</v>
      </c>
      <c r="X11" s="55">
        <f>$P11*SUM(Fasering!$D$5:$D$11)</f>
        <v>98.424633999999998</v>
      </c>
      <c r="Y11" s="130">
        <f t="shared" si="6"/>
        <v>49.211778000000002</v>
      </c>
      <c r="Z11" s="131">
        <f t="shared" si="7"/>
        <v>1.2199281108778157</v>
      </c>
      <c r="AA11" s="54">
        <f>$Y11*SUM(Fasering!$D$5)</f>
        <v>0</v>
      </c>
      <c r="AB11" s="45">
        <f>$Y11*SUM(Fasering!$D$5:$D$6)</f>
        <v>12.724379035563764</v>
      </c>
      <c r="AC11" s="45">
        <f>$Y11*SUM(Fasering!$D$5:$D$7)</f>
        <v>20.025141268547895</v>
      </c>
      <c r="AD11" s="45">
        <f>$Y11*SUM(Fasering!$D$5:$D$8)</f>
        <v>27.325903501532025</v>
      </c>
      <c r="AE11" s="45">
        <f>$Y11*SUM(Fasering!$D$5:$D$9)</f>
        <v>34.626665734516159</v>
      </c>
      <c r="AF11" s="45">
        <f>$Y11*SUM(Fasering!$D$5:$D$10)</f>
        <v>41.911015767015876</v>
      </c>
      <c r="AG11" s="55">
        <f>$Y11*SUM(Fasering!$D$5:$D$11)</f>
        <v>49.211778000000002</v>
      </c>
      <c r="AH11" s="5">
        <f>($AK$3+(I11+R11)*12*7.57%)*SUM(Fasering!$D$5)</f>
        <v>0</v>
      </c>
      <c r="AI11" s="9">
        <f>($AK$3+(J11+S11)*12*7.57%)*SUM(Fasering!$D$5:$D$6)</f>
        <v>450.67260923191157</v>
      </c>
      <c r="AJ11" s="9">
        <f>($AK$3+(K11+T11)*12*7.57%)*SUM(Fasering!$D$5:$D$7)</f>
        <v>714.64874801606697</v>
      </c>
      <c r="AK11" s="9">
        <f>($AK$3+(L11+U11)*12*7.57%)*SUM(Fasering!$D$5:$D$8)</f>
        <v>982.56047116895854</v>
      </c>
      <c r="AL11" s="9">
        <f>($AK$3+(M11+V11)*12*7.57%)*SUM(Fasering!$D$5:$D$9)</f>
        <v>1254.4077786905866</v>
      </c>
      <c r="AM11" s="9">
        <f>($AK$3+(N11+W11)*12*7.57%)*SUM(Fasering!$D$5:$D$10)</f>
        <v>1529.5662936782514</v>
      </c>
      <c r="AN11" s="86">
        <f>($AK$3+(O11+X11)*12*7.57%)*SUM(Fasering!$D$5:$D$11)</f>
        <v>1809.2759226968001</v>
      </c>
      <c r="AO11" s="5">
        <f>($AK$3+(I11+AA11)*12*7.57%)*SUM(Fasering!$D$5)</f>
        <v>0</v>
      </c>
      <c r="AP11" s="9">
        <f>($AK$3+(J11+AB11)*12*7.57%)*SUM(Fasering!$D$5:$D$6)</f>
        <v>447.68385105351723</v>
      </c>
      <c r="AQ11" s="9">
        <f>($AK$3+(K11+AC11)*12*7.57%)*SUM(Fasering!$D$5:$D$7)</f>
        <v>707.2464126064159</v>
      </c>
      <c r="AR11" s="9">
        <f>($AK$3+(L11+AD11)*12*7.57%)*SUM(Fasering!$D$5:$D$8)</f>
        <v>968.77674479135521</v>
      </c>
      <c r="AS11" s="9">
        <f>($AK$3+(M11+AE11)*12*7.57%)*SUM(Fasering!$D$5:$D$9)</f>
        <v>1232.2748476083345</v>
      </c>
      <c r="AT11" s="9">
        <f>($AK$3+(N11+AF11)*12*7.57%)*SUM(Fasering!$D$5:$D$10)</f>
        <v>1497.1417437971661</v>
      </c>
      <c r="AU11" s="86">
        <f>($AK$3+(O11+AG11)*12*7.57%)*SUM(Fasering!$D$5:$D$11)</f>
        <v>1764.5709643064001</v>
      </c>
    </row>
    <row r="12" spans="1:47" x14ac:dyDescent="0.3">
      <c r="A12" s="32">
        <f t="shared" si="8"/>
        <v>2</v>
      </c>
      <c r="B12" s="125">
        <v>15346.47</v>
      </c>
      <c r="C12" s="126"/>
      <c r="D12" s="125">
        <f t="shared" si="0"/>
        <v>19852.193592</v>
      </c>
      <c r="E12" s="127">
        <f t="shared" si="1"/>
        <v>492.12302440015964</v>
      </c>
      <c r="F12" s="132">
        <f t="shared" si="2"/>
        <v>1654.3494660000001</v>
      </c>
      <c r="G12" s="133">
        <f t="shared" si="3"/>
        <v>41.010252033346639</v>
      </c>
      <c r="H12" s="63">
        <f t="shared" si="9"/>
        <v>1641.55</v>
      </c>
      <c r="I12" s="63">
        <f>GEW!$E$12</f>
        <v>1751.1635679999999</v>
      </c>
      <c r="J12" s="63">
        <f>GEW!$E$12</f>
        <v>1751.1635679999999</v>
      </c>
      <c r="K12" s="63">
        <f>GEW!$E$12</f>
        <v>1751.1635679999999</v>
      </c>
      <c r="L12" s="63">
        <f>GEW!$E$12</f>
        <v>1751.1635679999999</v>
      </c>
      <c r="M12" s="63">
        <f>GEW!$E$12</f>
        <v>1751.1635679999999</v>
      </c>
      <c r="N12" s="63">
        <f>GEW!$E$12</f>
        <v>1751.1635679999999</v>
      </c>
      <c r="O12" s="66">
        <f>GEW!$E$12</f>
        <v>1751.1635679999999</v>
      </c>
      <c r="P12" s="130">
        <f t="shared" si="4"/>
        <v>98.424633999999998</v>
      </c>
      <c r="Q12" s="131">
        <f t="shared" si="5"/>
        <v>2.4398829446776018</v>
      </c>
      <c r="R12" s="45">
        <f>$P12*SUM(Fasering!$D$5)</f>
        <v>0</v>
      </c>
      <c r="S12" s="45">
        <f>$P12*SUM(Fasering!$D$5:$D$6)</f>
        <v>25.449036802788072</v>
      </c>
      <c r="T12" s="45">
        <f>$P12*SUM(Fasering!$D$5:$D$7)</f>
        <v>40.050721194327139</v>
      </c>
      <c r="U12" s="45">
        <f>$P12*SUM(Fasering!$D$5:$D$8)</f>
        <v>54.652405585866212</v>
      </c>
      <c r="V12" s="45">
        <f>$P12*SUM(Fasering!$D$5:$D$9)</f>
        <v>69.254089977405272</v>
      </c>
      <c r="W12" s="45">
        <f>$P12*SUM(Fasering!$D$5:$D$10)</f>
        <v>83.822949608460945</v>
      </c>
      <c r="X12" s="55">
        <f>$P12*SUM(Fasering!$D$5:$D$11)</f>
        <v>98.424633999999998</v>
      </c>
      <c r="Y12" s="130">
        <f t="shared" si="6"/>
        <v>49.211778000000002</v>
      </c>
      <c r="Z12" s="131">
        <f t="shared" si="7"/>
        <v>1.2199281108778157</v>
      </c>
      <c r="AA12" s="54">
        <f>$Y12*SUM(Fasering!$D$5)</f>
        <v>0</v>
      </c>
      <c r="AB12" s="45">
        <f>$Y12*SUM(Fasering!$D$5:$D$6)</f>
        <v>12.724379035563764</v>
      </c>
      <c r="AC12" s="45">
        <f>$Y12*SUM(Fasering!$D$5:$D$7)</f>
        <v>20.025141268547895</v>
      </c>
      <c r="AD12" s="45">
        <f>$Y12*SUM(Fasering!$D$5:$D$8)</f>
        <v>27.325903501532025</v>
      </c>
      <c r="AE12" s="45">
        <f>$Y12*SUM(Fasering!$D$5:$D$9)</f>
        <v>34.626665734516159</v>
      </c>
      <c r="AF12" s="45">
        <f>$Y12*SUM(Fasering!$D$5:$D$10)</f>
        <v>41.911015767015876</v>
      </c>
      <c r="AG12" s="55">
        <f>$Y12*SUM(Fasering!$D$5:$D$11)</f>
        <v>49.211778000000002</v>
      </c>
      <c r="AH12" s="5">
        <f>($AK$3+(I12+R12)*12*7.57%)*SUM(Fasering!$D$5)</f>
        <v>0</v>
      </c>
      <c r="AI12" s="9">
        <f>($AK$3+(J12+S12)*12*7.57%)*SUM(Fasering!$D$5:$D$6)</f>
        <v>450.67260923191157</v>
      </c>
      <c r="AJ12" s="9">
        <f>($AK$3+(K12+T12)*12*7.57%)*SUM(Fasering!$D$5:$D$7)</f>
        <v>714.64874801606697</v>
      </c>
      <c r="AK12" s="9">
        <f>($AK$3+(L12+U12)*12*7.57%)*SUM(Fasering!$D$5:$D$8)</f>
        <v>982.56047116895854</v>
      </c>
      <c r="AL12" s="9">
        <f>($AK$3+(M12+V12)*12*7.57%)*SUM(Fasering!$D$5:$D$9)</f>
        <v>1254.4077786905866</v>
      </c>
      <c r="AM12" s="9">
        <f>($AK$3+(N12+W12)*12*7.57%)*SUM(Fasering!$D$5:$D$10)</f>
        <v>1529.5662936782514</v>
      </c>
      <c r="AN12" s="86">
        <f>($AK$3+(O12+X12)*12*7.57%)*SUM(Fasering!$D$5:$D$11)</f>
        <v>1809.2759226968001</v>
      </c>
      <c r="AO12" s="5">
        <f>($AK$3+(I12+AA12)*12*7.57%)*SUM(Fasering!$D$5)</f>
        <v>0</v>
      </c>
      <c r="AP12" s="9">
        <f>($AK$3+(J12+AB12)*12*7.57%)*SUM(Fasering!$D$5:$D$6)</f>
        <v>447.68385105351723</v>
      </c>
      <c r="AQ12" s="9">
        <f>($AK$3+(K12+AC12)*12*7.57%)*SUM(Fasering!$D$5:$D$7)</f>
        <v>707.2464126064159</v>
      </c>
      <c r="AR12" s="9">
        <f>($AK$3+(L12+AD12)*12*7.57%)*SUM(Fasering!$D$5:$D$8)</f>
        <v>968.77674479135521</v>
      </c>
      <c r="AS12" s="9">
        <f>($AK$3+(M12+AE12)*12*7.57%)*SUM(Fasering!$D$5:$D$9)</f>
        <v>1232.2748476083345</v>
      </c>
      <c r="AT12" s="9">
        <f>($AK$3+(N12+AF12)*12*7.57%)*SUM(Fasering!$D$5:$D$10)</f>
        <v>1497.1417437971661</v>
      </c>
      <c r="AU12" s="86">
        <f>($AK$3+(O12+AG12)*12*7.57%)*SUM(Fasering!$D$5:$D$11)</f>
        <v>1764.5709643064001</v>
      </c>
    </row>
    <row r="13" spans="1:47" x14ac:dyDescent="0.3">
      <c r="A13" s="32">
        <f t="shared" si="8"/>
        <v>3</v>
      </c>
      <c r="B13" s="125">
        <v>15544.26</v>
      </c>
      <c r="C13" s="126"/>
      <c r="D13" s="125">
        <f t="shared" si="0"/>
        <v>20108.054736000002</v>
      </c>
      <c r="E13" s="127">
        <f t="shared" si="1"/>
        <v>498.46565648402702</v>
      </c>
      <c r="F13" s="132">
        <f t="shared" si="2"/>
        <v>1675.6712280000002</v>
      </c>
      <c r="G13" s="133">
        <f t="shared" si="3"/>
        <v>41.538804707002249</v>
      </c>
      <c r="H13" s="63">
        <f t="shared" si="9"/>
        <v>1641.55</v>
      </c>
      <c r="I13" s="63">
        <f>GEW!$E$12</f>
        <v>1751.1635679999999</v>
      </c>
      <c r="J13" s="63">
        <f>GEW!$E$12</f>
        <v>1751.1635679999999</v>
      </c>
      <c r="K13" s="63">
        <f>GEW!$E$12</f>
        <v>1751.1635679999999</v>
      </c>
      <c r="L13" s="63">
        <f>GEW!$E$12</f>
        <v>1751.1635679999999</v>
      </c>
      <c r="M13" s="63">
        <f>GEW!$E$12</f>
        <v>1751.1635679999999</v>
      </c>
      <c r="N13" s="63">
        <f>GEW!$E$12</f>
        <v>1751.1635679999999</v>
      </c>
      <c r="O13" s="66">
        <f>GEW!$E$12</f>
        <v>1751.1635679999999</v>
      </c>
      <c r="P13" s="130">
        <f t="shared" si="4"/>
        <v>98.424633999999998</v>
      </c>
      <c r="Q13" s="131">
        <f t="shared" si="5"/>
        <v>2.4398829446776018</v>
      </c>
      <c r="R13" s="45">
        <f>$P13*SUM(Fasering!$D$5)</f>
        <v>0</v>
      </c>
      <c r="S13" s="45">
        <f>$P13*SUM(Fasering!$D$5:$D$6)</f>
        <v>25.449036802788072</v>
      </c>
      <c r="T13" s="45">
        <f>$P13*SUM(Fasering!$D$5:$D$7)</f>
        <v>40.050721194327139</v>
      </c>
      <c r="U13" s="45">
        <f>$P13*SUM(Fasering!$D$5:$D$8)</f>
        <v>54.652405585866212</v>
      </c>
      <c r="V13" s="45">
        <f>$P13*SUM(Fasering!$D$5:$D$9)</f>
        <v>69.254089977405272</v>
      </c>
      <c r="W13" s="45">
        <f>$P13*SUM(Fasering!$D$5:$D$10)</f>
        <v>83.822949608460945</v>
      </c>
      <c r="X13" s="55">
        <f>$P13*SUM(Fasering!$D$5:$D$11)</f>
        <v>98.424633999999998</v>
      </c>
      <c r="Y13" s="130">
        <f t="shared" si="6"/>
        <v>49.211778000000002</v>
      </c>
      <c r="Z13" s="131">
        <f t="shared" si="7"/>
        <v>1.2199281108778157</v>
      </c>
      <c r="AA13" s="54">
        <f>$Y13*SUM(Fasering!$D$5)</f>
        <v>0</v>
      </c>
      <c r="AB13" s="45">
        <f>$Y13*SUM(Fasering!$D$5:$D$6)</f>
        <v>12.724379035563764</v>
      </c>
      <c r="AC13" s="45">
        <f>$Y13*SUM(Fasering!$D$5:$D$7)</f>
        <v>20.025141268547895</v>
      </c>
      <c r="AD13" s="45">
        <f>$Y13*SUM(Fasering!$D$5:$D$8)</f>
        <v>27.325903501532025</v>
      </c>
      <c r="AE13" s="45">
        <f>$Y13*SUM(Fasering!$D$5:$D$9)</f>
        <v>34.626665734516159</v>
      </c>
      <c r="AF13" s="45">
        <f>$Y13*SUM(Fasering!$D$5:$D$10)</f>
        <v>41.911015767015876</v>
      </c>
      <c r="AG13" s="55">
        <f>$Y13*SUM(Fasering!$D$5:$D$11)</f>
        <v>49.211778000000002</v>
      </c>
      <c r="AH13" s="5">
        <f>($AK$3+(I13+R13)*12*7.57%)*SUM(Fasering!$D$5)</f>
        <v>0</v>
      </c>
      <c r="AI13" s="9">
        <f>($AK$3+(J13+S13)*12*7.57%)*SUM(Fasering!$D$5:$D$6)</f>
        <v>450.67260923191157</v>
      </c>
      <c r="AJ13" s="9">
        <f>($AK$3+(K13+T13)*12*7.57%)*SUM(Fasering!$D$5:$D$7)</f>
        <v>714.64874801606697</v>
      </c>
      <c r="AK13" s="9">
        <f>($AK$3+(L13+U13)*12*7.57%)*SUM(Fasering!$D$5:$D$8)</f>
        <v>982.56047116895854</v>
      </c>
      <c r="AL13" s="9">
        <f>($AK$3+(M13+V13)*12*7.57%)*SUM(Fasering!$D$5:$D$9)</f>
        <v>1254.4077786905866</v>
      </c>
      <c r="AM13" s="9">
        <f>($AK$3+(N13+W13)*12*7.57%)*SUM(Fasering!$D$5:$D$10)</f>
        <v>1529.5662936782514</v>
      </c>
      <c r="AN13" s="86">
        <f>($AK$3+(O13+X13)*12*7.57%)*SUM(Fasering!$D$5:$D$11)</f>
        <v>1809.2759226968001</v>
      </c>
      <c r="AO13" s="5">
        <f>($AK$3+(I13+AA13)*12*7.57%)*SUM(Fasering!$D$5)</f>
        <v>0</v>
      </c>
      <c r="AP13" s="9">
        <f>($AK$3+(J13+AB13)*12*7.57%)*SUM(Fasering!$D$5:$D$6)</f>
        <v>447.68385105351723</v>
      </c>
      <c r="AQ13" s="9">
        <f>($AK$3+(K13+AC13)*12*7.57%)*SUM(Fasering!$D$5:$D$7)</f>
        <v>707.2464126064159</v>
      </c>
      <c r="AR13" s="9">
        <f>($AK$3+(L13+AD13)*12*7.57%)*SUM(Fasering!$D$5:$D$8)</f>
        <v>968.77674479135521</v>
      </c>
      <c r="AS13" s="9">
        <f>($AK$3+(M13+AE13)*12*7.57%)*SUM(Fasering!$D$5:$D$9)</f>
        <v>1232.2748476083345</v>
      </c>
      <c r="AT13" s="9">
        <f>($AK$3+(N13+AF13)*12*7.57%)*SUM(Fasering!$D$5:$D$10)</f>
        <v>1497.1417437971661</v>
      </c>
      <c r="AU13" s="86">
        <f>($AK$3+(O13+AG13)*12*7.57%)*SUM(Fasering!$D$5:$D$11)</f>
        <v>1764.5709643064001</v>
      </c>
    </row>
    <row r="14" spans="1:47" x14ac:dyDescent="0.3">
      <c r="A14" s="32">
        <f t="shared" si="8"/>
        <v>4</v>
      </c>
      <c r="B14" s="125">
        <v>15776.73</v>
      </c>
      <c r="C14" s="126"/>
      <c r="D14" s="125">
        <f t="shared" si="0"/>
        <v>20408.777928</v>
      </c>
      <c r="E14" s="127">
        <f t="shared" si="1"/>
        <v>505.92038968862096</v>
      </c>
      <c r="F14" s="132">
        <f t="shared" si="2"/>
        <v>1700.7314940000001</v>
      </c>
      <c r="G14" s="133">
        <f t="shared" si="3"/>
        <v>42.160032474051746</v>
      </c>
      <c r="H14" s="63">
        <f t="shared" si="9"/>
        <v>1641.55</v>
      </c>
      <c r="I14" s="63">
        <f>GEW!$E$12</f>
        <v>1751.1635679999999</v>
      </c>
      <c r="J14" s="63">
        <f>GEW!$E$12</f>
        <v>1751.1635679999999</v>
      </c>
      <c r="K14" s="63">
        <f>GEW!$E$12</f>
        <v>1751.1635679999999</v>
      </c>
      <c r="L14" s="63">
        <f>GEW!$E$12</f>
        <v>1751.1635679999999</v>
      </c>
      <c r="M14" s="63">
        <f>GEW!$E$12</f>
        <v>1751.1635679999999</v>
      </c>
      <c r="N14" s="63">
        <f>GEW!$E$12</f>
        <v>1751.1635679999999</v>
      </c>
      <c r="O14" s="66">
        <f>GEW!$E$12</f>
        <v>1751.1635679999999</v>
      </c>
      <c r="P14" s="130">
        <f t="shared" si="4"/>
        <v>98.424633999999998</v>
      </c>
      <c r="Q14" s="131">
        <f t="shared" si="5"/>
        <v>2.4398829446776018</v>
      </c>
      <c r="R14" s="45">
        <f>$P14*SUM(Fasering!$D$5)</f>
        <v>0</v>
      </c>
      <c r="S14" s="45">
        <f>$P14*SUM(Fasering!$D$5:$D$6)</f>
        <v>25.449036802788072</v>
      </c>
      <c r="T14" s="45">
        <f>$P14*SUM(Fasering!$D$5:$D$7)</f>
        <v>40.050721194327139</v>
      </c>
      <c r="U14" s="45">
        <f>$P14*SUM(Fasering!$D$5:$D$8)</f>
        <v>54.652405585866212</v>
      </c>
      <c r="V14" s="45">
        <f>$P14*SUM(Fasering!$D$5:$D$9)</f>
        <v>69.254089977405272</v>
      </c>
      <c r="W14" s="45">
        <f>$P14*SUM(Fasering!$D$5:$D$10)</f>
        <v>83.822949608460945</v>
      </c>
      <c r="X14" s="55">
        <f>$P14*SUM(Fasering!$D$5:$D$11)</f>
        <v>98.424633999999998</v>
      </c>
      <c r="Y14" s="130">
        <f t="shared" si="6"/>
        <v>49.211778000000002</v>
      </c>
      <c r="Z14" s="131">
        <f t="shared" si="7"/>
        <v>1.2199281108778157</v>
      </c>
      <c r="AA14" s="54">
        <f>$Y14*SUM(Fasering!$D$5)</f>
        <v>0</v>
      </c>
      <c r="AB14" s="45">
        <f>$Y14*SUM(Fasering!$D$5:$D$6)</f>
        <v>12.724379035563764</v>
      </c>
      <c r="AC14" s="45">
        <f>$Y14*SUM(Fasering!$D$5:$D$7)</f>
        <v>20.025141268547895</v>
      </c>
      <c r="AD14" s="45">
        <f>$Y14*SUM(Fasering!$D$5:$D$8)</f>
        <v>27.325903501532025</v>
      </c>
      <c r="AE14" s="45">
        <f>$Y14*SUM(Fasering!$D$5:$D$9)</f>
        <v>34.626665734516159</v>
      </c>
      <c r="AF14" s="45">
        <f>$Y14*SUM(Fasering!$D$5:$D$10)</f>
        <v>41.911015767015876</v>
      </c>
      <c r="AG14" s="55">
        <f>$Y14*SUM(Fasering!$D$5:$D$11)</f>
        <v>49.211778000000002</v>
      </c>
      <c r="AH14" s="5">
        <f>($AK$3+(I14+R14)*12*7.57%)*SUM(Fasering!$D$5)</f>
        <v>0</v>
      </c>
      <c r="AI14" s="9">
        <f>($AK$3+(J14+S14)*12*7.57%)*SUM(Fasering!$D$5:$D$6)</f>
        <v>450.67260923191157</v>
      </c>
      <c r="AJ14" s="9">
        <f>($AK$3+(K14+T14)*12*7.57%)*SUM(Fasering!$D$5:$D$7)</f>
        <v>714.64874801606697</v>
      </c>
      <c r="AK14" s="9">
        <f>($AK$3+(L14+U14)*12*7.57%)*SUM(Fasering!$D$5:$D$8)</f>
        <v>982.56047116895854</v>
      </c>
      <c r="AL14" s="9">
        <f>($AK$3+(M14+V14)*12*7.57%)*SUM(Fasering!$D$5:$D$9)</f>
        <v>1254.4077786905866</v>
      </c>
      <c r="AM14" s="9">
        <f>($AK$3+(N14+W14)*12*7.57%)*SUM(Fasering!$D$5:$D$10)</f>
        <v>1529.5662936782514</v>
      </c>
      <c r="AN14" s="86">
        <f>($AK$3+(O14+X14)*12*7.57%)*SUM(Fasering!$D$5:$D$11)</f>
        <v>1809.2759226968001</v>
      </c>
      <c r="AO14" s="5">
        <f>($AK$3+(I14+AA14)*12*7.57%)*SUM(Fasering!$D$5)</f>
        <v>0</v>
      </c>
      <c r="AP14" s="9">
        <f>($AK$3+(J14+AB14)*12*7.57%)*SUM(Fasering!$D$5:$D$6)</f>
        <v>447.68385105351723</v>
      </c>
      <c r="AQ14" s="9">
        <f>($AK$3+(K14+AC14)*12*7.57%)*SUM(Fasering!$D$5:$D$7)</f>
        <v>707.2464126064159</v>
      </c>
      <c r="AR14" s="9">
        <f>($AK$3+(L14+AD14)*12*7.57%)*SUM(Fasering!$D$5:$D$8)</f>
        <v>968.77674479135521</v>
      </c>
      <c r="AS14" s="9">
        <f>($AK$3+(M14+AE14)*12*7.57%)*SUM(Fasering!$D$5:$D$9)</f>
        <v>1232.2748476083345</v>
      </c>
      <c r="AT14" s="9">
        <f>($AK$3+(N14+AF14)*12*7.57%)*SUM(Fasering!$D$5:$D$10)</f>
        <v>1497.1417437971661</v>
      </c>
      <c r="AU14" s="86">
        <f>($AK$3+(O14+AG14)*12*7.57%)*SUM(Fasering!$D$5:$D$11)</f>
        <v>1764.5709643064001</v>
      </c>
    </row>
    <row r="15" spans="1:47" x14ac:dyDescent="0.3">
      <c r="A15" s="32">
        <f t="shared" si="8"/>
        <v>5</v>
      </c>
      <c r="B15" s="125">
        <v>15948.33</v>
      </c>
      <c r="C15" s="126"/>
      <c r="D15" s="125">
        <f t="shared" si="0"/>
        <v>20630.759688000002</v>
      </c>
      <c r="E15" s="127">
        <f t="shared" si="1"/>
        <v>511.4231737807977</v>
      </c>
      <c r="F15" s="132">
        <f t="shared" si="2"/>
        <v>1719.2299740000001</v>
      </c>
      <c r="G15" s="133">
        <f t="shared" si="3"/>
        <v>42.618597815066472</v>
      </c>
      <c r="H15" s="63">
        <f t="shared" si="9"/>
        <v>1641.55</v>
      </c>
      <c r="I15" s="63">
        <f>GEW!$E$12</f>
        <v>1751.1635679999999</v>
      </c>
      <c r="J15" s="63">
        <f>GEW!$E$12</f>
        <v>1751.1635679999999</v>
      </c>
      <c r="K15" s="63">
        <f>GEW!$E$12</f>
        <v>1751.1635679999999</v>
      </c>
      <c r="L15" s="63">
        <f>GEW!$E$12</f>
        <v>1751.1635679999999</v>
      </c>
      <c r="M15" s="63">
        <f>GEW!$E$12</f>
        <v>1751.1635679999999</v>
      </c>
      <c r="N15" s="63">
        <f>GEW!$E$12</f>
        <v>1751.1635679999999</v>
      </c>
      <c r="O15" s="66">
        <f>GEW!$E$12</f>
        <v>1751.1635679999999</v>
      </c>
      <c r="P15" s="130">
        <f t="shared" si="4"/>
        <v>98.424633999999998</v>
      </c>
      <c r="Q15" s="131">
        <f t="shared" si="5"/>
        <v>2.4398829446776018</v>
      </c>
      <c r="R15" s="45">
        <f>$P15*SUM(Fasering!$D$5)</f>
        <v>0</v>
      </c>
      <c r="S15" s="45">
        <f>$P15*SUM(Fasering!$D$5:$D$6)</f>
        <v>25.449036802788072</v>
      </c>
      <c r="T15" s="45">
        <f>$P15*SUM(Fasering!$D$5:$D$7)</f>
        <v>40.050721194327139</v>
      </c>
      <c r="U15" s="45">
        <f>$P15*SUM(Fasering!$D$5:$D$8)</f>
        <v>54.652405585866212</v>
      </c>
      <c r="V15" s="45">
        <f>$P15*SUM(Fasering!$D$5:$D$9)</f>
        <v>69.254089977405272</v>
      </c>
      <c r="W15" s="45">
        <f>$P15*SUM(Fasering!$D$5:$D$10)</f>
        <v>83.822949608460945</v>
      </c>
      <c r="X15" s="55">
        <f>$P15*SUM(Fasering!$D$5:$D$11)</f>
        <v>98.424633999999998</v>
      </c>
      <c r="Y15" s="130">
        <f t="shared" si="6"/>
        <v>49.211778000000002</v>
      </c>
      <c r="Z15" s="131">
        <f t="shared" si="7"/>
        <v>1.2199281108778157</v>
      </c>
      <c r="AA15" s="54">
        <f>$Y15*SUM(Fasering!$D$5)</f>
        <v>0</v>
      </c>
      <c r="AB15" s="45">
        <f>$Y15*SUM(Fasering!$D$5:$D$6)</f>
        <v>12.724379035563764</v>
      </c>
      <c r="AC15" s="45">
        <f>$Y15*SUM(Fasering!$D$5:$D$7)</f>
        <v>20.025141268547895</v>
      </c>
      <c r="AD15" s="45">
        <f>$Y15*SUM(Fasering!$D$5:$D$8)</f>
        <v>27.325903501532025</v>
      </c>
      <c r="AE15" s="45">
        <f>$Y15*SUM(Fasering!$D$5:$D$9)</f>
        <v>34.626665734516159</v>
      </c>
      <c r="AF15" s="45">
        <f>$Y15*SUM(Fasering!$D$5:$D$10)</f>
        <v>41.911015767015876</v>
      </c>
      <c r="AG15" s="55">
        <f>$Y15*SUM(Fasering!$D$5:$D$11)</f>
        <v>49.211778000000002</v>
      </c>
      <c r="AH15" s="5">
        <f>($AK$3+(I15+R15)*12*7.57%)*SUM(Fasering!$D$5)</f>
        <v>0</v>
      </c>
      <c r="AI15" s="9">
        <f>($AK$3+(J15+S15)*12*7.57%)*SUM(Fasering!$D$5:$D$6)</f>
        <v>450.67260923191157</v>
      </c>
      <c r="AJ15" s="9">
        <f>($AK$3+(K15+T15)*12*7.57%)*SUM(Fasering!$D$5:$D$7)</f>
        <v>714.64874801606697</v>
      </c>
      <c r="AK15" s="9">
        <f>($AK$3+(L15+U15)*12*7.57%)*SUM(Fasering!$D$5:$D$8)</f>
        <v>982.56047116895854</v>
      </c>
      <c r="AL15" s="9">
        <f>($AK$3+(M15+V15)*12*7.57%)*SUM(Fasering!$D$5:$D$9)</f>
        <v>1254.4077786905866</v>
      </c>
      <c r="AM15" s="9">
        <f>($AK$3+(N15+W15)*12*7.57%)*SUM(Fasering!$D$5:$D$10)</f>
        <v>1529.5662936782514</v>
      </c>
      <c r="AN15" s="86">
        <f>($AK$3+(O15+X15)*12*7.57%)*SUM(Fasering!$D$5:$D$11)</f>
        <v>1809.2759226968001</v>
      </c>
      <c r="AO15" s="5">
        <f>($AK$3+(I15+AA15)*12*7.57%)*SUM(Fasering!$D$5)</f>
        <v>0</v>
      </c>
      <c r="AP15" s="9">
        <f>($AK$3+(J15+AB15)*12*7.57%)*SUM(Fasering!$D$5:$D$6)</f>
        <v>447.68385105351723</v>
      </c>
      <c r="AQ15" s="9">
        <f>($AK$3+(K15+AC15)*12*7.57%)*SUM(Fasering!$D$5:$D$7)</f>
        <v>707.2464126064159</v>
      </c>
      <c r="AR15" s="9">
        <f>($AK$3+(L15+AD15)*12*7.57%)*SUM(Fasering!$D$5:$D$8)</f>
        <v>968.77674479135521</v>
      </c>
      <c r="AS15" s="9">
        <f>($AK$3+(M15+AE15)*12*7.57%)*SUM(Fasering!$D$5:$D$9)</f>
        <v>1232.2748476083345</v>
      </c>
      <c r="AT15" s="9">
        <f>($AK$3+(N15+AF15)*12*7.57%)*SUM(Fasering!$D$5:$D$10)</f>
        <v>1497.1417437971661</v>
      </c>
      <c r="AU15" s="86">
        <f>($AK$3+(O15+AG15)*12*7.57%)*SUM(Fasering!$D$5:$D$11)</f>
        <v>1764.5709643064001</v>
      </c>
    </row>
    <row r="16" spans="1:47" x14ac:dyDescent="0.3">
      <c r="A16" s="32">
        <f t="shared" si="8"/>
        <v>6</v>
      </c>
      <c r="B16" s="125">
        <v>16569.150000000001</v>
      </c>
      <c r="C16" s="126"/>
      <c r="D16" s="125">
        <f t="shared" si="0"/>
        <v>21433.852440000002</v>
      </c>
      <c r="E16" s="127">
        <f t="shared" si="1"/>
        <v>531.33132308210986</v>
      </c>
      <c r="F16" s="125">
        <f t="shared" si="2"/>
        <v>1786.1543700000002</v>
      </c>
      <c r="G16" s="127">
        <f t="shared" si="3"/>
        <v>44.277610256842486</v>
      </c>
      <c r="H16" s="63">
        <f t="shared" si="9"/>
        <v>1641.55</v>
      </c>
      <c r="I16" s="63">
        <f>GEW!$E$12+($F16-GEW!$E$12)*SUM(Fasering!$D$5)</f>
        <v>1751.1635679999999</v>
      </c>
      <c r="J16" s="63">
        <f>GEW!$E$12+($F16-GEW!$E$12)*SUM(Fasering!$D$5:$D$6)</f>
        <v>1760.2109189696473</v>
      </c>
      <c r="K16" s="63">
        <f>GEW!$E$12+($F16-GEW!$E$12)*SUM(Fasering!$D$5:$D$7)</f>
        <v>1765.4019430725241</v>
      </c>
      <c r="L16" s="63">
        <f>GEW!$E$12+($F16-GEW!$E$12)*SUM(Fasering!$D$5:$D$8)</f>
        <v>1770.5929671754011</v>
      </c>
      <c r="M16" s="63">
        <f>GEW!$E$12+($F16-GEW!$E$12)*SUM(Fasering!$D$5:$D$9)</f>
        <v>1775.7839912782779</v>
      </c>
      <c r="N16" s="63">
        <f>GEW!$E$12+($F16-GEW!$E$12)*SUM(Fasering!$D$5:$D$10)</f>
        <v>1780.9633458971232</v>
      </c>
      <c r="O16" s="66">
        <f>GEW!$E$12+($F16-GEW!$E$12)*SUM(Fasering!$D$5:$D$11)</f>
        <v>1786.1543700000002</v>
      </c>
      <c r="P16" s="130">
        <f t="shared" si="4"/>
        <v>98.424633999999998</v>
      </c>
      <c r="Q16" s="131">
        <f t="shared" si="5"/>
        <v>2.4398829446776018</v>
      </c>
      <c r="R16" s="45">
        <f>$P16*SUM(Fasering!$D$5)</f>
        <v>0</v>
      </c>
      <c r="S16" s="45">
        <f>$P16*SUM(Fasering!$D$5:$D$6)</f>
        <v>25.449036802788072</v>
      </c>
      <c r="T16" s="45">
        <f>$P16*SUM(Fasering!$D$5:$D$7)</f>
        <v>40.050721194327139</v>
      </c>
      <c r="U16" s="45">
        <f>$P16*SUM(Fasering!$D$5:$D$8)</f>
        <v>54.652405585866212</v>
      </c>
      <c r="V16" s="45">
        <f>$P16*SUM(Fasering!$D$5:$D$9)</f>
        <v>69.254089977405272</v>
      </c>
      <c r="W16" s="45">
        <f>$P16*SUM(Fasering!$D$5:$D$10)</f>
        <v>83.822949608460945</v>
      </c>
      <c r="X16" s="55">
        <f>$P16*SUM(Fasering!$D$5:$D$11)</f>
        <v>98.424633999999998</v>
      </c>
      <c r="Y16" s="130">
        <f t="shared" si="6"/>
        <v>49.211778000000002</v>
      </c>
      <c r="Z16" s="131">
        <f t="shared" si="7"/>
        <v>1.2199281108778157</v>
      </c>
      <c r="AA16" s="54">
        <f>$Y16*SUM(Fasering!$D$5)</f>
        <v>0</v>
      </c>
      <c r="AB16" s="45">
        <f>$Y16*SUM(Fasering!$D$5:$D$6)</f>
        <v>12.724379035563764</v>
      </c>
      <c r="AC16" s="45">
        <f>$Y16*SUM(Fasering!$D$5:$D$7)</f>
        <v>20.025141268547895</v>
      </c>
      <c r="AD16" s="45">
        <f>$Y16*SUM(Fasering!$D$5:$D$8)</f>
        <v>27.325903501532025</v>
      </c>
      <c r="AE16" s="45">
        <f>$Y16*SUM(Fasering!$D$5:$D$9)</f>
        <v>34.626665734516159</v>
      </c>
      <c r="AF16" s="45">
        <f>$Y16*SUM(Fasering!$D$5:$D$10)</f>
        <v>41.911015767015876</v>
      </c>
      <c r="AG16" s="55">
        <f>$Y16*SUM(Fasering!$D$5:$D$11)</f>
        <v>49.211778000000002</v>
      </c>
      <c r="AH16" s="5">
        <f>($AK$3+(I16+R16)*12*7.57%)*SUM(Fasering!$D$5)</f>
        <v>0</v>
      </c>
      <c r="AI16" s="9">
        <f>($AK$3+(J16+S16)*12*7.57%)*SUM(Fasering!$D$5:$D$6)</f>
        <v>452.79764431717638</v>
      </c>
      <c r="AJ16" s="9">
        <f>($AK$3+(K16+T16)*12*7.57%)*SUM(Fasering!$D$5:$D$7)</f>
        <v>719.91187789125001</v>
      </c>
      <c r="AK16" s="9">
        <f>($AK$3+(L16+U16)*12*7.57%)*SUM(Fasering!$D$5:$D$8)</f>
        <v>992.36082984964355</v>
      </c>
      <c r="AL16" s="9">
        <f>($AK$3+(M16+V16)*12*7.57%)*SUM(Fasering!$D$5:$D$9)</f>
        <v>1270.1445001923566</v>
      </c>
      <c r="AM16" s="9">
        <f>($AK$3+(N16+W16)*12*7.57%)*SUM(Fasering!$D$5:$D$10)</f>
        <v>1552.6204526327363</v>
      </c>
      <c r="AN16" s="86">
        <f>($AK$3+(O16+X16)*12*7.57%)*SUM(Fasering!$D$5:$D$11)</f>
        <v>1841.0615672336003</v>
      </c>
      <c r="AO16" s="5">
        <f>($AK$3+(I16+AA16)*12*7.57%)*SUM(Fasering!$D$5)</f>
        <v>0</v>
      </c>
      <c r="AP16" s="9">
        <f>($AK$3+(J16+AB16)*12*7.57%)*SUM(Fasering!$D$5:$D$6)</f>
        <v>449.80888613878199</v>
      </c>
      <c r="AQ16" s="9">
        <f>($AK$3+(K16+AC16)*12*7.57%)*SUM(Fasering!$D$5:$D$7)</f>
        <v>712.50954248159917</v>
      </c>
      <c r="AR16" s="9">
        <f>($AK$3+(L16+AD16)*12*7.57%)*SUM(Fasering!$D$5:$D$8)</f>
        <v>978.57710347204022</v>
      </c>
      <c r="AS16" s="9">
        <f>($AK$3+(M16+AE16)*12*7.57%)*SUM(Fasering!$D$5:$D$9)</f>
        <v>1248.0115691101048</v>
      </c>
      <c r="AT16" s="9">
        <f>($AK$3+(N16+AF16)*12*7.57%)*SUM(Fasering!$D$5:$D$10)</f>
        <v>1520.1959027516509</v>
      </c>
      <c r="AU16" s="86">
        <f>($AK$3+(O16+AG16)*12*7.57%)*SUM(Fasering!$D$5:$D$11)</f>
        <v>1796.3566088432003</v>
      </c>
    </row>
    <row r="17" spans="1:47" x14ac:dyDescent="0.3">
      <c r="A17" s="32">
        <f t="shared" si="8"/>
        <v>7</v>
      </c>
      <c r="B17" s="125">
        <v>16684.13</v>
      </c>
      <c r="C17" s="126"/>
      <c r="D17" s="125">
        <f t="shared" si="0"/>
        <v>21582.590568000003</v>
      </c>
      <c r="E17" s="127">
        <f t="shared" si="1"/>
        <v>535.01844496391914</v>
      </c>
      <c r="F17" s="125">
        <f t="shared" si="2"/>
        <v>1798.5492140000001</v>
      </c>
      <c r="G17" s="127">
        <f t="shared" si="3"/>
        <v>44.584870413659928</v>
      </c>
      <c r="H17" s="63">
        <f t="shared" si="9"/>
        <v>1641.55</v>
      </c>
      <c r="I17" s="63">
        <f>GEW!$E$12+($F17-GEW!$E$12)*SUM(Fasering!$D$5)</f>
        <v>1751.1635679999999</v>
      </c>
      <c r="J17" s="63">
        <f>GEW!$E$12+($F17-GEW!$E$12)*SUM(Fasering!$D$5:$D$6)</f>
        <v>1763.4157756025995</v>
      </c>
      <c r="K17" s="63">
        <f>GEW!$E$12+($F17-GEW!$E$12)*SUM(Fasering!$D$5:$D$7)</f>
        <v>1770.4456239186341</v>
      </c>
      <c r="L17" s="63">
        <f>GEW!$E$12+($F17-GEW!$E$12)*SUM(Fasering!$D$5:$D$8)</f>
        <v>1777.4754722346684</v>
      </c>
      <c r="M17" s="63">
        <f>GEW!$E$12+($F17-GEW!$E$12)*SUM(Fasering!$D$5:$D$9)</f>
        <v>1784.5053205507027</v>
      </c>
      <c r="N17" s="63">
        <f>GEW!$E$12+($F17-GEW!$E$12)*SUM(Fasering!$D$5:$D$10)</f>
        <v>1791.5193656839658</v>
      </c>
      <c r="O17" s="66">
        <f>GEW!$E$12+($F17-GEW!$E$12)*SUM(Fasering!$D$5:$D$11)</f>
        <v>1798.5492140000001</v>
      </c>
      <c r="P17" s="130">
        <f t="shared" si="4"/>
        <v>98.424633999999998</v>
      </c>
      <c r="Q17" s="131">
        <f t="shared" si="5"/>
        <v>2.4398829446776018</v>
      </c>
      <c r="R17" s="45">
        <f>$P17*SUM(Fasering!$D$5)</f>
        <v>0</v>
      </c>
      <c r="S17" s="45">
        <f>$P17*SUM(Fasering!$D$5:$D$6)</f>
        <v>25.449036802788072</v>
      </c>
      <c r="T17" s="45">
        <f>$P17*SUM(Fasering!$D$5:$D$7)</f>
        <v>40.050721194327139</v>
      </c>
      <c r="U17" s="45">
        <f>$P17*SUM(Fasering!$D$5:$D$8)</f>
        <v>54.652405585866212</v>
      </c>
      <c r="V17" s="45">
        <f>$P17*SUM(Fasering!$D$5:$D$9)</f>
        <v>69.254089977405272</v>
      </c>
      <c r="W17" s="45">
        <f>$P17*SUM(Fasering!$D$5:$D$10)</f>
        <v>83.822949608460945</v>
      </c>
      <c r="X17" s="55">
        <f>$P17*SUM(Fasering!$D$5:$D$11)</f>
        <v>98.424633999999998</v>
      </c>
      <c r="Y17" s="130">
        <f t="shared" si="6"/>
        <v>49.211778000000002</v>
      </c>
      <c r="Z17" s="131">
        <f t="shared" si="7"/>
        <v>1.2199281108778157</v>
      </c>
      <c r="AA17" s="54">
        <f>$Y17*SUM(Fasering!$D$5)</f>
        <v>0</v>
      </c>
      <c r="AB17" s="45">
        <f>$Y17*SUM(Fasering!$D$5:$D$6)</f>
        <v>12.724379035563764</v>
      </c>
      <c r="AC17" s="45">
        <f>$Y17*SUM(Fasering!$D$5:$D$7)</f>
        <v>20.025141268547895</v>
      </c>
      <c r="AD17" s="45">
        <f>$Y17*SUM(Fasering!$D$5:$D$8)</f>
        <v>27.325903501532025</v>
      </c>
      <c r="AE17" s="45">
        <f>$Y17*SUM(Fasering!$D$5:$D$9)</f>
        <v>34.626665734516159</v>
      </c>
      <c r="AF17" s="45">
        <f>$Y17*SUM(Fasering!$D$5:$D$10)</f>
        <v>41.911015767015876</v>
      </c>
      <c r="AG17" s="55">
        <f>$Y17*SUM(Fasering!$D$5:$D$11)</f>
        <v>49.211778000000002</v>
      </c>
      <c r="AH17" s="5">
        <f>($AK$3+(I17+R17)*12*7.57%)*SUM(Fasering!$D$5)</f>
        <v>0</v>
      </c>
      <c r="AI17" s="9">
        <f>($AK$3+(J17+S17)*12*7.57%)*SUM(Fasering!$D$5:$D$6)</f>
        <v>453.5503986660587</v>
      </c>
      <c r="AJ17" s="9">
        <f>($AK$3+(K17+T17)*12*7.57%)*SUM(Fasering!$D$5:$D$7)</f>
        <v>721.77624423971611</v>
      </c>
      <c r="AK17" s="9">
        <f>($AK$3+(L17+U17)*12*7.57%)*SUM(Fasering!$D$5:$D$8)</f>
        <v>995.83242552759157</v>
      </c>
      <c r="AL17" s="9">
        <f>($AK$3+(M17+V17)*12*7.57%)*SUM(Fasering!$D$5:$D$9)</f>
        <v>1275.7189425296851</v>
      </c>
      <c r="AM17" s="9">
        <f>($AK$3+(N17+W17)*12*7.57%)*SUM(Fasering!$D$5:$D$10)</f>
        <v>1560.786961756821</v>
      </c>
      <c r="AN17" s="86">
        <f>($AK$3+(O17+X17)*12*7.57%)*SUM(Fasering!$D$5:$D$11)</f>
        <v>1852.3210435232004</v>
      </c>
      <c r="AO17" s="5">
        <f>($AK$3+(I17+AA17)*12*7.57%)*SUM(Fasering!$D$5)</f>
        <v>0</v>
      </c>
      <c r="AP17" s="9">
        <f>($AK$3+(J17+AB17)*12*7.57%)*SUM(Fasering!$D$5:$D$6)</f>
        <v>450.56164048766431</v>
      </c>
      <c r="AQ17" s="9">
        <f>($AK$3+(K17+AC17)*12*7.57%)*SUM(Fasering!$D$5:$D$7)</f>
        <v>714.37390883006503</v>
      </c>
      <c r="AR17" s="9">
        <f>($AK$3+(L17+AD17)*12*7.57%)*SUM(Fasering!$D$5:$D$8)</f>
        <v>982.04869914998824</v>
      </c>
      <c r="AS17" s="9">
        <f>($AK$3+(M17+AE17)*12*7.57%)*SUM(Fasering!$D$5:$D$9)</f>
        <v>1253.5860114474335</v>
      </c>
      <c r="AT17" s="9">
        <f>($AK$3+(N17+AF17)*12*7.57%)*SUM(Fasering!$D$5:$D$10)</f>
        <v>1528.3624118757357</v>
      </c>
      <c r="AU17" s="86">
        <f>($AK$3+(O17+AG17)*12*7.57%)*SUM(Fasering!$D$5:$D$11)</f>
        <v>1807.6160851328004</v>
      </c>
    </row>
    <row r="18" spans="1:47" x14ac:dyDescent="0.3">
      <c r="A18" s="32">
        <f t="shared" si="8"/>
        <v>8</v>
      </c>
      <c r="B18" s="125">
        <v>17361.599999999999</v>
      </c>
      <c r="C18" s="126"/>
      <c r="D18" s="125">
        <f t="shared" si="0"/>
        <v>22458.965759999999</v>
      </c>
      <c r="E18" s="127">
        <f t="shared" si="1"/>
        <v>556.74321850078957</v>
      </c>
      <c r="F18" s="125">
        <f t="shared" si="2"/>
        <v>1871.5804800000001</v>
      </c>
      <c r="G18" s="127">
        <f t="shared" si="3"/>
        <v>46.395268208399131</v>
      </c>
      <c r="H18" s="63">
        <f t="shared" si="9"/>
        <v>1641.55</v>
      </c>
      <c r="I18" s="63">
        <f>GEW!$E$12+($F18-GEW!$E$12)*SUM(Fasering!$D$5)</f>
        <v>1751.1635679999999</v>
      </c>
      <c r="J18" s="63">
        <f>GEW!$E$12+($F18-GEW!$E$12)*SUM(Fasering!$D$5:$D$6)</f>
        <v>1782.2990094095774</v>
      </c>
      <c r="K18" s="63">
        <f>GEW!$E$12+($F18-GEW!$E$12)*SUM(Fasering!$D$5:$D$7)</f>
        <v>1800.1633353711829</v>
      </c>
      <c r="L18" s="63">
        <f>GEW!$E$12+($F18-GEW!$E$12)*SUM(Fasering!$D$5:$D$8)</f>
        <v>1818.0276613327887</v>
      </c>
      <c r="M18" s="63">
        <f>GEW!$E$12+($F18-GEW!$E$12)*SUM(Fasering!$D$5:$D$9)</f>
        <v>1835.8919872943943</v>
      </c>
      <c r="N18" s="63">
        <f>GEW!$E$12+($F18-GEW!$E$12)*SUM(Fasering!$D$5:$D$10)</f>
        <v>1853.7161540383945</v>
      </c>
      <c r="O18" s="66">
        <f>GEW!$E$12+($F18-GEW!$E$12)*SUM(Fasering!$D$5:$D$11)</f>
        <v>1871.5804800000001</v>
      </c>
      <c r="P18" s="130">
        <f t="shared" si="4"/>
        <v>98.424633999999998</v>
      </c>
      <c r="Q18" s="131">
        <f t="shared" si="5"/>
        <v>2.4398829446776018</v>
      </c>
      <c r="R18" s="45">
        <f>$P18*SUM(Fasering!$D$5)</f>
        <v>0</v>
      </c>
      <c r="S18" s="45">
        <f>$P18*SUM(Fasering!$D$5:$D$6)</f>
        <v>25.449036802788072</v>
      </c>
      <c r="T18" s="45">
        <f>$P18*SUM(Fasering!$D$5:$D$7)</f>
        <v>40.050721194327139</v>
      </c>
      <c r="U18" s="45">
        <f>$P18*SUM(Fasering!$D$5:$D$8)</f>
        <v>54.652405585866212</v>
      </c>
      <c r="V18" s="45">
        <f>$P18*SUM(Fasering!$D$5:$D$9)</f>
        <v>69.254089977405272</v>
      </c>
      <c r="W18" s="45">
        <f>$P18*SUM(Fasering!$D$5:$D$10)</f>
        <v>83.822949608460945</v>
      </c>
      <c r="X18" s="55">
        <f>$P18*SUM(Fasering!$D$5:$D$11)</f>
        <v>98.424633999999998</v>
      </c>
      <c r="Y18" s="130">
        <f t="shared" si="6"/>
        <v>49.211778000000002</v>
      </c>
      <c r="Z18" s="131">
        <f t="shared" si="7"/>
        <v>1.2199281108778157</v>
      </c>
      <c r="AA18" s="54">
        <f>$Y18*SUM(Fasering!$D$5)</f>
        <v>0</v>
      </c>
      <c r="AB18" s="45">
        <f>$Y18*SUM(Fasering!$D$5:$D$6)</f>
        <v>12.724379035563764</v>
      </c>
      <c r="AC18" s="45">
        <f>$Y18*SUM(Fasering!$D$5:$D$7)</f>
        <v>20.025141268547895</v>
      </c>
      <c r="AD18" s="45">
        <f>$Y18*SUM(Fasering!$D$5:$D$8)</f>
        <v>27.325903501532025</v>
      </c>
      <c r="AE18" s="45">
        <f>$Y18*SUM(Fasering!$D$5:$D$9)</f>
        <v>34.626665734516159</v>
      </c>
      <c r="AF18" s="45">
        <f>$Y18*SUM(Fasering!$D$5:$D$10)</f>
        <v>41.911015767015876</v>
      </c>
      <c r="AG18" s="55">
        <f>$Y18*SUM(Fasering!$D$5:$D$11)</f>
        <v>49.211778000000002</v>
      </c>
      <c r="AH18" s="5">
        <f>($AK$3+(I18+R18)*12*7.57%)*SUM(Fasering!$D$5)</f>
        <v>0</v>
      </c>
      <c r="AI18" s="9">
        <f>($AK$3+(J18+S18)*12*7.57%)*SUM(Fasering!$D$5:$D$6)</f>
        <v>457.98567861680971</v>
      </c>
      <c r="AJ18" s="9">
        <f>($AK$3+(K18+T18)*12*7.57%)*SUM(Fasering!$D$5:$D$7)</f>
        <v>732.76121788813475</v>
      </c>
      <c r="AK18" s="9">
        <f>($AK$3+(L18+U18)*12*7.57%)*SUM(Fasering!$D$5:$D$8)</f>
        <v>1016.2873039754909</v>
      </c>
      <c r="AL18" s="9">
        <f>($AK$3+(M18+V18)*12*7.57%)*SUM(Fasering!$D$5:$D$9)</f>
        <v>1308.563936878877</v>
      </c>
      <c r="AM18" s="9">
        <f>($AK$3+(N18+W18)*12*7.57%)*SUM(Fasering!$D$5:$D$10)</f>
        <v>1608.9045903556537</v>
      </c>
      <c r="AN18" s="86">
        <f>($AK$3+(O18+X18)*12*7.57%)*SUM(Fasering!$D$5:$D$11)</f>
        <v>1918.6626455576002</v>
      </c>
      <c r="AO18" s="5">
        <f>($AK$3+(I18+AA18)*12*7.57%)*SUM(Fasering!$D$5)</f>
        <v>0</v>
      </c>
      <c r="AP18" s="9">
        <f>($AK$3+(J18+AB18)*12*7.57%)*SUM(Fasering!$D$5:$D$6)</f>
        <v>454.99692043841532</v>
      </c>
      <c r="AQ18" s="9">
        <f>($AK$3+(K18+AC18)*12*7.57%)*SUM(Fasering!$D$5:$D$7)</f>
        <v>725.35888247848413</v>
      </c>
      <c r="AR18" s="9">
        <f>($AK$3+(L18+AD18)*12*7.57%)*SUM(Fasering!$D$5:$D$8)</f>
        <v>1002.5035775978876</v>
      </c>
      <c r="AS18" s="9">
        <f>($AK$3+(M18+AE18)*12*7.57%)*SUM(Fasering!$D$5:$D$9)</f>
        <v>1286.4310057966254</v>
      </c>
      <c r="AT18" s="9">
        <f>($AK$3+(N18+AF18)*12*7.57%)*SUM(Fasering!$D$5:$D$10)</f>
        <v>1576.4800404745679</v>
      </c>
      <c r="AU18" s="86">
        <f>($AK$3+(O18+AG18)*12*7.57%)*SUM(Fasering!$D$5:$D$11)</f>
        <v>1873.9576871672002</v>
      </c>
    </row>
    <row r="19" spans="1:47" x14ac:dyDescent="0.3">
      <c r="A19" s="32">
        <f t="shared" si="8"/>
        <v>9</v>
      </c>
      <c r="B19" s="125">
        <v>17419.93</v>
      </c>
      <c r="C19" s="126"/>
      <c r="D19" s="125">
        <f t="shared" si="0"/>
        <v>22534.421448000001</v>
      </c>
      <c r="E19" s="127">
        <f t="shared" si="1"/>
        <v>558.61371614704058</v>
      </c>
      <c r="F19" s="125">
        <f t="shared" si="2"/>
        <v>1877.8684540000002</v>
      </c>
      <c r="G19" s="127">
        <f t="shared" si="3"/>
        <v>46.551143012253384</v>
      </c>
      <c r="H19" s="63">
        <f t="shared" si="9"/>
        <v>1641.55</v>
      </c>
      <c r="I19" s="63">
        <f>GEW!$E$12+($F19-GEW!$E$12)*SUM(Fasering!$D$5)</f>
        <v>1751.1635679999999</v>
      </c>
      <c r="J19" s="63">
        <f>GEW!$E$12+($F19-GEW!$E$12)*SUM(Fasering!$D$5:$D$6)</f>
        <v>1783.9248511855394</v>
      </c>
      <c r="K19" s="63">
        <f>GEW!$E$12+($F19-GEW!$E$12)*SUM(Fasering!$D$5:$D$7)</f>
        <v>1802.7220230016717</v>
      </c>
      <c r="L19" s="63">
        <f>GEW!$E$12+($F19-GEW!$E$12)*SUM(Fasering!$D$5:$D$8)</f>
        <v>1821.519194817804</v>
      </c>
      <c r="M19" s="63">
        <f>GEW!$E$12+($F19-GEW!$E$12)*SUM(Fasering!$D$5:$D$9)</f>
        <v>1840.3163666339365</v>
      </c>
      <c r="N19" s="63">
        <f>GEW!$E$12+($F19-GEW!$E$12)*SUM(Fasering!$D$5:$D$10)</f>
        <v>1859.0712821838679</v>
      </c>
      <c r="O19" s="66">
        <f>GEW!$E$12+($F19-GEW!$E$12)*SUM(Fasering!$D$5:$D$11)</f>
        <v>1877.8684540000002</v>
      </c>
      <c r="P19" s="130">
        <f t="shared" si="4"/>
        <v>98.424633999999998</v>
      </c>
      <c r="Q19" s="131">
        <f t="shared" si="5"/>
        <v>2.4398829446776018</v>
      </c>
      <c r="R19" s="45">
        <f>$P19*SUM(Fasering!$D$5)</f>
        <v>0</v>
      </c>
      <c r="S19" s="45">
        <f>$P19*SUM(Fasering!$D$5:$D$6)</f>
        <v>25.449036802788072</v>
      </c>
      <c r="T19" s="45">
        <f>$P19*SUM(Fasering!$D$5:$D$7)</f>
        <v>40.050721194327139</v>
      </c>
      <c r="U19" s="45">
        <f>$P19*SUM(Fasering!$D$5:$D$8)</f>
        <v>54.652405585866212</v>
      </c>
      <c r="V19" s="45">
        <f>$P19*SUM(Fasering!$D$5:$D$9)</f>
        <v>69.254089977405272</v>
      </c>
      <c r="W19" s="45">
        <f>$P19*SUM(Fasering!$D$5:$D$10)</f>
        <v>83.822949608460945</v>
      </c>
      <c r="X19" s="55">
        <f>$P19*SUM(Fasering!$D$5:$D$11)</f>
        <v>98.424633999999998</v>
      </c>
      <c r="Y19" s="130">
        <f t="shared" si="6"/>
        <v>49.211778000000002</v>
      </c>
      <c r="Z19" s="131">
        <f t="shared" si="7"/>
        <v>1.2199281108778157</v>
      </c>
      <c r="AA19" s="54">
        <f>$Y19*SUM(Fasering!$D$5)</f>
        <v>0</v>
      </c>
      <c r="AB19" s="45">
        <f>$Y19*SUM(Fasering!$D$5:$D$6)</f>
        <v>12.724379035563764</v>
      </c>
      <c r="AC19" s="45">
        <f>$Y19*SUM(Fasering!$D$5:$D$7)</f>
        <v>20.025141268547895</v>
      </c>
      <c r="AD19" s="45">
        <f>$Y19*SUM(Fasering!$D$5:$D$8)</f>
        <v>27.325903501532025</v>
      </c>
      <c r="AE19" s="45">
        <f>$Y19*SUM(Fasering!$D$5:$D$9)</f>
        <v>34.626665734516159</v>
      </c>
      <c r="AF19" s="45">
        <f>$Y19*SUM(Fasering!$D$5:$D$10)</f>
        <v>41.911015767015876</v>
      </c>
      <c r="AG19" s="55">
        <f>$Y19*SUM(Fasering!$D$5:$D$11)</f>
        <v>49.211778000000002</v>
      </c>
      <c r="AH19" s="5">
        <f>($AK$3+(I19+R19)*12*7.57%)*SUM(Fasering!$D$5)</f>
        <v>0</v>
      </c>
      <c r="AI19" s="9">
        <f>($AK$3+(J19+S19)*12*7.57%)*SUM(Fasering!$D$5:$D$6)</f>
        <v>458.36755512724898</v>
      </c>
      <c r="AJ19" s="9">
        <f>($AK$3+(K19+T19)*12*7.57%)*SUM(Fasering!$D$5:$D$7)</f>
        <v>733.70702141140862</v>
      </c>
      <c r="AK19" s="9">
        <f>($AK$3+(L19+U19)*12*7.57%)*SUM(Fasering!$D$5:$D$8)</f>
        <v>1018.0484639676173</v>
      </c>
      <c r="AL19" s="9">
        <f>($AK$3+(M19+V19)*12*7.57%)*SUM(Fasering!$D$5:$D$9)</f>
        <v>1311.3918827958748</v>
      </c>
      <c r="AM19" s="9">
        <f>($AK$3+(N19+W19)*12*7.57%)*SUM(Fasering!$D$5:$D$10)</f>
        <v>1613.0475063167585</v>
      </c>
      <c r="AN19" s="86">
        <f>($AK$3+(O19+X19)*12*7.57%)*SUM(Fasering!$D$5:$D$11)</f>
        <v>1924.3746411392003</v>
      </c>
      <c r="AO19" s="5">
        <f>($AK$3+(I19+AA19)*12*7.57%)*SUM(Fasering!$D$5)</f>
        <v>0</v>
      </c>
      <c r="AP19" s="9">
        <f>($AK$3+(J19+AB19)*12*7.57%)*SUM(Fasering!$D$5:$D$6)</f>
        <v>455.37879694885459</v>
      </c>
      <c r="AQ19" s="9">
        <f>($AK$3+(K19+AC19)*12*7.57%)*SUM(Fasering!$D$5:$D$7)</f>
        <v>726.30468600175777</v>
      </c>
      <c r="AR19" s="9">
        <f>($AK$3+(L19+AD19)*12*7.57%)*SUM(Fasering!$D$5:$D$8)</f>
        <v>1004.264737590014</v>
      </c>
      <c r="AS19" s="9">
        <f>($AK$3+(M19+AE19)*12*7.57%)*SUM(Fasering!$D$5:$D$9)</f>
        <v>1289.2589517136232</v>
      </c>
      <c r="AT19" s="9">
        <f>($AK$3+(N19+AF19)*12*7.57%)*SUM(Fasering!$D$5:$D$10)</f>
        <v>1580.6229564356731</v>
      </c>
      <c r="AU19" s="86">
        <f>($AK$3+(O19+AG19)*12*7.57%)*SUM(Fasering!$D$5:$D$11)</f>
        <v>1879.6696827488004</v>
      </c>
    </row>
    <row r="20" spans="1:47" x14ac:dyDescent="0.3">
      <c r="A20" s="32">
        <f t="shared" si="8"/>
        <v>10</v>
      </c>
      <c r="B20" s="125">
        <v>18154.060000000001</v>
      </c>
      <c r="C20" s="126"/>
      <c r="D20" s="125">
        <f t="shared" si="0"/>
        <v>23484.092016000002</v>
      </c>
      <c r="E20" s="127">
        <f t="shared" si="1"/>
        <v>582.15543459453306</v>
      </c>
      <c r="F20" s="125">
        <f t="shared" si="2"/>
        <v>1957.0076680000002</v>
      </c>
      <c r="G20" s="127">
        <f t="shared" si="3"/>
        <v>48.512952882877748</v>
      </c>
      <c r="H20" s="63">
        <f t="shared" si="9"/>
        <v>1641.55</v>
      </c>
      <c r="I20" s="63">
        <f>GEW!$E$12+($F20-GEW!$E$12)*SUM(Fasering!$D$5)</f>
        <v>1751.1635679999999</v>
      </c>
      <c r="J20" s="63">
        <f>GEW!$E$12+($F20-GEW!$E$12)*SUM(Fasering!$D$5:$D$6)</f>
        <v>1804.3873785811679</v>
      </c>
      <c r="K20" s="63">
        <f>GEW!$E$12+($F20-GEW!$E$12)*SUM(Fasering!$D$5:$D$7)</f>
        <v>1834.9251663270734</v>
      </c>
      <c r="L20" s="63">
        <f>GEW!$E$12+($F20-GEW!$E$12)*SUM(Fasering!$D$5:$D$8)</f>
        <v>1865.4629540729786</v>
      </c>
      <c r="M20" s="63">
        <f>GEW!$E$12+($F20-GEW!$E$12)*SUM(Fasering!$D$5:$D$9)</f>
        <v>1896.0007418188839</v>
      </c>
      <c r="N20" s="63">
        <f>GEW!$E$12+($F20-GEW!$E$12)*SUM(Fasering!$D$5:$D$10)</f>
        <v>1926.469880254095</v>
      </c>
      <c r="O20" s="66">
        <f>GEW!$E$12+($F20-GEW!$E$12)*SUM(Fasering!$D$5:$D$11)</f>
        <v>1957.0076680000002</v>
      </c>
      <c r="P20" s="125">
        <f t="shared" si="4"/>
        <v>98.424633999999998</v>
      </c>
      <c r="Q20" s="127">
        <f t="shared" si="5"/>
        <v>2.4398829446776018</v>
      </c>
      <c r="R20" s="45">
        <f>$P20*SUM(Fasering!$D$5)</f>
        <v>0</v>
      </c>
      <c r="S20" s="45">
        <f>$P20*SUM(Fasering!$D$5:$D$6)</f>
        <v>25.449036802788072</v>
      </c>
      <c r="T20" s="45">
        <f>$P20*SUM(Fasering!$D$5:$D$7)</f>
        <v>40.050721194327139</v>
      </c>
      <c r="U20" s="45">
        <f>$P20*SUM(Fasering!$D$5:$D$8)</f>
        <v>54.652405585866212</v>
      </c>
      <c r="V20" s="45">
        <f>$P20*SUM(Fasering!$D$5:$D$9)</f>
        <v>69.254089977405272</v>
      </c>
      <c r="W20" s="45">
        <f>$P20*SUM(Fasering!$D$5:$D$10)</f>
        <v>83.822949608460945</v>
      </c>
      <c r="X20" s="55">
        <f>$P20*SUM(Fasering!$D$5:$D$11)</f>
        <v>98.424633999999998</v>
      </c>
      <c r="Y20" s="125">
        <f t="shared" si="6"/>
        <v>49.211778000000002</v>
      </c>
      <c r="Z20" s="127">
        <f t="shared" si="7"/>
        <v>1.2199281108778157</v>
      </c>
      <c r="AA20" s="54">
        <f>$Y20*SUM(Fasering!$D$5)</f>
        <v>0</v>
      </c>
      <c r="AB20" s="45">
        <f>$Y20*SUM(Fasering!$D$5:$D$6)</f>
        <v>12.724379035563764</v>
      </c>
      <c r="AC20" s="45">
        <f>$Y20*SUM(Fasering!$D$5:$D$7)</f>
        <v>20.025141268547895</v>
      </c>
      <c r="AD20" s="45">
        <f>$Y20*SUM(Fasering!$D$5:$D$8)</f>
        <v>27.325903501532025</v>
      </c>
      <c r="AE20" s="45">
        <f>$Y20*SUM(Fasering!$D$5:$D$9)</f>
        <v>34.626665734516159</v>
      </c>
      <c r="AF20" s="45">
        <f>$Y20*SUM(Fasering!$D$5:$D$10)</f>
        <v>41.911015767015876</v>
      </c>
      <c r="AG20" s="55">
        <f>$Y20*SUM(Fasering!$D$5:$D$11)</f>
        <v>49.211778000000002</v>
      </c>
      <c r="AH20" s="5">
        <f>($AK$3+(I20+R20)*12*7.57%)*SUM(Fasering!$D$5)</f>
        <v>0</v>
      </c>
      <c r="AI20" s="9">
        <f>($AK$3+(J20+S20)*12*7.57%)*SUM(Fasering!$D$5:$D$6)</f>
        <v>463.17377838472879</v>
      </c>
      <c r="AJ20" s="9">
        <f>($AK$3+(K20+T20)*12*7.57%)*SUM(Fasering!$D$5:$D$7)</f>
        <v>745.6107200320323</v>
      </c>
      <c r="AK20" s="9">
        <f>($AK$3+(L20+U20)*12*7.57%)*SUM(Fasering!$D$5:$D$8)</f>
        <v>1040.2140800317327</v>
      </c>
      <c r="AL20" s="9">
        <f>($AK$3+(M20+V20)*12*7.57%)*SUM(Fasering!$D$5:$D$9)</f>
        <v>1346.9838583838305</v>
      </c>
      <c r="AM20" s="9">
        <f>($AK$3+(N20+W20)*12*7.57%)*SUM(Fasering!$D$5:$D$10)</f>
        <v>1665.1894383333213</v>
      </c>
      <c r="AN20" s="86">
        <f>($AK$3+(O20+X20)*12*7.57%)*SUM(Fasering!$D$5:$D$11)</f>
        <v>1996.2647031368001</v>
      </c>
      <c r="AO20" s="5">
        <f>($AK$3+(I20+AA20)*12*7.57%)*SUM(Fasering!$D$5)</f>
        <v>0</v>
      </c>
      <c r="AP20" s="9">
        <f>($AK$3+(J20+AB20)*12*7.57%)*SUM(Fasering!$D$5:$D$6)</f>
        <v>460.18502020633429</v>
      </c>
      <c r="AQ20" s="9">
        <f>($AK$3+(K20+AC20)*12*7.57%)*SUM(Fasering!$D$5:$D$7)</f>
        <v>738.20838462238123</v>
      </c>
      <c r="AR20" s="9">
        <f>($AK$3+(L20+AD20)*12*7.57%)*SUM(Fasering!$D$5:$D$8)</f>
        <v>1026.430353654129</v>
      </c>
      <c r="AS20" s="9">
        <f>($AK$3+(M20+AE20)*12*7.57%)*SUM(Fasering!$D$5:$D$9)</f>
        <v>1324.8509273015784</v>
      </c>
      <c r="AT20" s="9">
        <f>($AK$3+(N20+AF20)*12*7.57%)*SUM(Fasering!$D$5:$D$10)</f>
        <v>1632.7648884522359</v>
      </c>
      <c r="AU20" s="86">
        <f>($AK$3+(O20+AG20)*12*7.57%)*SUM(Fasering!$D$5:$D$11)</f>
        <v>1951.5597447464006</v>
      </c>
    </row>
    <row r="21" spans="1:47" x14ac:dyDescent="0.3">
      <c r="A21" s="32">
        <f t="shared" si="8"/>
        <v>11</v>
      </c>
      <c r="B21" s="125">
        <v>18156.099999999999</v>
      </c>
      <c r="C21" s="126"/>
      <c r="D21" s="125">
        <f t="shared" si="0"/>
        <v>23486.730960000001</v>
      </c>
      <c r="E21" s="127">
        <f t="shared" si="1"/>
        <v>582.22085230751691</v>
      </c>
      <c r="F21" s="125">
        <f t="shared" si="2"/>
        <v>1957.22758</v>
      </c>
      <c r="G21" s="127">
        <f t="shared" si="3"/>
        <v>48.518404358959742</v>
      </c>
      <c r="H21" s="63">
        <f t="shared" si="9"/>
        <v>1641.55</v>
      </c>
      <c r="I21" s="63">
        <f>GEW!$E$12+($F21-GEW!$E$12)*SUM(Fasering!$D$5)</f>
        <v>1751.1635679999999</v>
      </c>
      <c r="J21" s="63">
        <f>GEW!$E$12+($F21-GEW!$E$12)*SUM(Fasering!$D$5:$D$6)</f>
        <v>1804.4442398399192</v>
      </c>
      <c r="K21" s="63">
        <f>GEW!$E$12+($F21-GEW!$E$12)*SUM(Fasering!$D$5:$D$7)</f>
        <v>1835.0146524022693</v>
      </c>
      <c r="L21" s="63">
        <f>GEW!$E$12+($F21-GEW!$E$12)*SUM(Fasering!$D$5:$D$8)</f>
        <v>1865.5850649646197</v>
      </c>
      <c r="M21" s="63">
        <f>GEW!$E$12+($F21-GEW!$E$12)*SUM(Fasering!$D$5:$D$9)</f>
        <v>1896.1554775269699</v>
      </c>
      <c r="N21" s="63">
        <f>GEW!$E$12+($F21-GEW!$E$12)*SUM(Fasering!$D$5:$D$10)</f>
        <v>1926.6571674376498</v>
      </c>
      <c r="O21" s="66">
        <f>GEW!$E$12+($F21-GEW!$E$12)*SUM(Fasering!$D$5:$D$11)</f>
        <v>1957.22758</v>
      </c>
      <c r="P21" s="125">
        <f t="shared" si="4"/>
        <v>98.424633999999998</v>
      </c>
      <c r="Q21" s="127">
        <f t="shared" si="5"/>
        <v>2.4398829446776018</v>
      </c>
      <c r="R21" s="45">
        <f>$P21*SUM(Fasering!$D$5)</f>
        <v>0</v>
      </c>
      <c r="S21" s="45">
        <f>$P21*SUM(Fasering!$D$5:$D$6)</f>
        <v>25.449036802788072</v>
      </c>
      <c r="T21" s="45">
        <f>$P21*SUM(Fasering!$D$5:$D$7)</f>
        <v>40.050721194327139</v>
      </c>
      <c r="U21" s="45">
        <f>$P21*SUM(Fasering!$D$5:$D$8)</f>
        <v>54.652405585866212</v>
      </c>
      <c r="V21" s="45">
        <f>$P21*SUM(Fasering!$D$5:$D$9)</f>
        <v>69.254089977405272</v>
      </c>
      <c r="W21" s="45">
        <f>$P21*SUM(Fasering!$D$5:$D$10)</f>
        <v>83.822949608460945</v>
      </c>
      <c r="X21" s="55">
        <f>$P21*SUM(Fasering!$D$5:$D$11)</f>
        <v>98.424633999999998</v>
      </c>
      <c r="Y21" s="125">
        <f t="shared" si="6"/>
        <v>49.211778000000002</v>
      </c>
      <c r="Z21" s="127">
        <f t="shared" si="7"/>
        <v>1.2199281108778157</v>
      </c>
      <c r="AA21" s="54">
        <f>$Y21*SUM(Fasering!$D$5)</f>
        <v>0</v>
      </c>
      <c r="AB21" s="45">
        <f>$Y21*SUM(Fasering!$D$5:$D$6)</f>
        <v>12.724379035563764</v>
      </c>
      <c r="AC21" s="45">
        <f>$Y21*SUM(Fasering!$D$5:$D$7)</f>
        <v>20.025141268547895</v>
      </c>
      <c r="AD21" s="45">
        <f>$Y21*SUM(Fasering!$D$5:$D$8)</f>
        <v>27.325903501532025</v>
      </c>
      <c r="AE21" s="45">
        <f>$Y21*SUM(Fasering!$D$5:$D$9)</f>
        <v>34.626665734516159</v>
      </c>
      <c r="AF21" s="45">
        <f>$Y21*SUM(Fasering!$D$5:$D$10)</f>
        <v>41.911015767015876</v>
      </c>
      <c r="AG21" s="55">
        <f>$Y21*SUM(Fasering!$D$5:$D$11)</f>
        <v>49.211778000000002</v>
      </c>
      <c r="AH21" s="5">
        <f>($AK$3+(I21+R21)*12*7.57%)*SUM(Fasering!$D$5)</f>
        <v>0</v>
      </c>
      <c r="AI21" s="9">
        <f>($AK$3+(J21+S21)*12*7.57%)*SUM(Fasering!$D$5:$D$6)</f>
        <v>463.18713391500984</v>
      </c>
      <c r="AJ21" s="9">
        <f>($AK$3+(K21+T21)*12*7.57%)*SUM(Fasering!$D$5:$D$7)</f>
        <v>745.64379802255985</v>
      </c>
      <c r="AK21" s="9">
        <f>($AK$3+(L21+U21)*12*7.57%)*SUM(Fasering!$D$5:$D$8)</f>
        <v>1040.275673832246</v>
      </c>
      <c r="AL21" s="9">
        <f>($AK$3+(M21+V21)*12*7.57%)*SUM(Fasering!$D$5:$D$9)</f>
        <v>1347.0827613440681</v>
      </c>
      <c r="AM21" s="9">
        <f>($AK$3+(N21+W21)*12*7.57%)*SUM(Fasering!$D$5:$D$10)</f>
        <v>1665.3343303024733</v>
      </c>
      <c r="AN21" s="86">
        <f>($AK$3+(O21+X21)*12*7.57%)*SUM(Fasering!$D$5:$D$11)</f>
        <v>1996.4644711976002</v>
      </c>
      <c r="AO21" s="5">
        <f>($AK$3+(I21+AA21)*12*7.57%)*SUM(Fasering!$D$5)</f>
        <v>0</v>
      </c>
      <c r="AP21" s="9">
        <f>($AK$3+(J21+AB21)*12*7.57%)*SUM(Fasering!$D$5:$D$6)</f>
        <v>460.19837573661545</v>
      </c>
      <c r="AQ21" s="9">
        <f>($AK$3+(K21+AC21)*12*7.57%)*SUM(Fasering!$D$5:$D$7)</f>
        <v>738.24146261290878</v>
      </c>
      <c r="AR21" s="9">
        <f>($AK$3+(L21+AD21)*12*7.57%)*SUM(Fasering!$D$5:$D$8)</f>
        <v>1026.4919474546425</v>
      </c>
      <c r="AS21" s="9">
        <f>($AK$3+(M21+AE21)*12*7.57%)*SUM(Fasering!$D$5:$D$9)</f>
        <v>1324.9498302618165</v>
      </c>
      <c r="AT21" s="9">
        <f>($AK$3+(N21+AF21)*12*7.57%)*SUM(Fasering!$D$5:$D$10)</f>
        <v>1632.9097804213879</v>
      </c>
      <c r="AU21" s="86">
        <f>($AK$3+(O21+AG21)*12*7.57%)*SUM(Fasering!$D$5:$D$11)</f>
        <v>1951.7595128072003</v>
      </c>
    </row>
    <row r="22" spans="1:47" x14ac:dyDescent="0.3">
      <c r="A22" s="32">
        <f t="shared" si="8"/>
        <v>12</v>
      </c>
      <c r="B22" s="125">
        <v>18946.509999999998</v>
      </c>
      <c r="C22" s="126"/>
      <c r="D22" s="125">
        <f t="shared" si="0"/>
        <v>24509.205335999999</v>
      </c>
      <c r="E22" s="127">
        <f t="shared" si="1"/>
        <v>607.56733001321265</v>
      </c>
      <c r="F22" s="125">
        <f t="shared" si="2"/>
        <v>2042.4337780000001</v>
      </c>
      <c r="G22" s="127">
        <f t="shared" si="3"/>
        <v>50.630610834434393</v>
      </c>
      <c r="H22" s="63">
        <f t="shared" si="9"/>
        <v>1641.55</v>
      </c>
      <c r="I22" s="63">
        <f>GEW!$E$12+($F22-GEW!$E$12)*SUM(Fasering!$D$5)</f>
        <v>1751.1635679999999</v>
      </c>
      <c r="J22" s="63">
        <f>GEW!$E$12+($F22-GEW!$E$12)*SUM(Fasering!$D$5:$D$6)</f>
        <v>1826.4754690210982</v>
      </c>
      <c r="K22" s="63">
        <f>GEW!$E$12+($F22-GEW!$E$12)*SUM(Fasering!$D$5:$D$7)</f>
        <v>1869.6865586257322</v>
      </c>
      <c r="L22" s="63">
        <f>GEW!$E$12+($F22-GEW!$E$12)*SUM(Fasering!$D$5:$D$8)</f>
        <v>1912.8976482303663</v>
      </c>
      <c r="M22" s="63">
        <f>GEW!$E$12+($F22-GEW!$E$12)*SUM(Fasering!$D$5:$D$9)</f>
        <v>1956.1087378350003</v>
      </c>
      <c r="N22" s="63">
        <f>GEW!$E$12+($F22-GEW!$E$12)*SUM(Fasering!$D$5:$D$10)</f>
        <v>1999.222688395366</v>
      </c>
      <c r="O22" s="66">
        <f>GEW!$E$12+($F22-GEW!$E$12)*SUM(Fasering!$D$5:$D$11)</f>
        <v>2042.4337780000001</v>
      </c>
      <c r="P22" s="125">
        <f t="shared" si="4"/>
        <v>98.424633999999998</v>
      </c>
      <c r="Q22" s="127">
        <f t="shared" si="5"/>
        <v>2.4398829446776018</v>
      </c>
      <c r="R22" s="45">
        <f>$P22*SUM(Fasering!$D$5)</f>
        <v>0</v>
      </c>
      <c r="S22" s="45">
        <f>$P22*SUM(Fasering!$D$5:$D$6)</f>
        <v>25.449036802788072</v>
      </c>
      <c r="T22" s="45">
        <f>$P22*SUM(Fasering!$D$5:$D$7)</f>
        <v>40.050721194327139</v>
      </c>
      <c r="U22" s="45">
        <f>$P22*SUM(Fasering!$D$5:$D$8)</f>
        <v>54.652405585866212</v>
      </c>
      <c r="V22" s="45">
        <f>$P22*SUM(Fasering!$D$5:$D$9)</f>
        <v>69.254089977405272</v>
      </c>
      <c r="W22" s="45">
        <f>$P22*SUM(Fasering!$D$5:$D$10)</f>
        <v>83.822949608460945</v>
      </c>
      <c r="X22" s="55">
        <f>$P22*SUM(Fasering!$D$5:$D$11)</f>
        <v>98.424633999999998</v>
      </c>
      <c r="Y22" s="125">
        <f t="shared" si="6"/>
        <v>49.211778000000002</v>
      </c>
      <c r="Z22" s="127">
        <f t="shared" si="7"/>
        <v>1.2199281108778157</v>
      </c>
      <c r="AA22" s="54">
        <f>$Y22*SUM(Fasering!$D$5)</f>
        <v>0</v>
      </c>
      <c r="AB22" s="45">
        <f>$Y22*SUM(Fasering!$D$5:$D$6)</f>
        <v>12.724379035563764</v>
      </c>
      <c r="AC22" s="45">
        <f>$Y22*SUM(Fasering!$D$5:$D$7)</f>
        <v>20.025141268547895</v>
      </c>
      <c r="AD22" s="45">
        <f>$Y22*SUM(Fasering!$D$5:$D$8)</f>
        <v>27.325903501532025</v>
      </c>
      <c r="AE22" s="45">
        <f>$Y22*SUM(Fasering!$D$5:$D$9)</f>
        <v>34.626665734516159</v>
      </c>
      <c r="AF22" s="45">
        <f>$Y22*SUM(Fasering!$D$5:$D$10)</f>
        <v>41.911015767015876</v>
      </c>
      <c r="AG22" s="55">
        <f>$Y22*SUM(Fasering!$D$5:$D$11)</f>
        <v>49.211778000000002</v>
      </c>
      <c r="AH22" s="5">
        <f>($AK$3+(I22+R22)*12*7.57%)*SUM(Fasering!$D$5)</f>
        <v>0</v>
      </c>
      <c r="AI22" s="9">
        <f>($AK$3+(J22+S22)*12*7.57%)*SUM(Fasering!$D$5:$D$6)</f>
        <v>468.36181268436212</v>
      </c>
      <c r="AJ22" s="9">
        <f>($AK$3+(K22+T22)*12*7.57%)*SUM(Fasering!$D$5:$D$7)</f>
        <v>758.46006002891704</v>
      </c>
      <c r="AK22" s="9">
        <f>($AK$3+(L22+U22)*12*7.57%)*SUM(Fasering!$D$5:$D$8)</f>
        <v>1064.14055415758</v>
      </c>
      <c r="AL22" s="9">
        <f>($AK$3+(M22+V22)*12*7.57%)*SUM(Fasering!$D$5:$D$9)</f>
        <v>1385.4032950703509</v>
      </c>
      <c r="AM22" s="9">
        <f>($AK$3+(N22+W22)*12*7.57%)*SUM(Fasering!$D$5:$D$10)</f>
        <v>1721.4735760562387</v>
      </c>
      <c r="AN22" s="86">
        <f>($AK$3+(O22+X22)*12*7.57%)*SUM(Fasering!$D$5:$D$11)</f>
        <v>2073.8657814608005</v>
      </c>
      <c r="AO22" s="5">
        <f>($AK$3+(I22+AA22)*12*7.57%)*SUM(Fasering!$D$5)</f>
        <v>0</v>
      </c>
      <c r="AP22" s="9">
        <f>($AK$3+(J22+AB22)*12*7.57%)*SUM(Fasering!$D$5:$D$6)</f>
        <v>465.37305450596773</v>
      </c>
      <c r="AQ22" s="9">
        <f>($AK$3+(K22+AC22)*12*7.57%)*SUM(Fasering!$D$5:$D$7)</f>
        <v>751.0577246192662</v>
      </c>
      <c r="AR22" s="9">
        <f>($AK$3+(L22+AD22)*12*7.57%)*SUM(Fasering!$D$5:$D$8)</f>
        <v>1050.3568277799766</v>
      </c>
      <c r="AS22" s="9">
        <f>($AK$3+(M22+AE22)*12*7.57%)*SUM(Fasering!$D$5:$D$9)</f>
        <v>1363.2703639880992</v>
      </c>
      <c r="AT22" s="9">
        <f>($AK$3+(N22+AF22)*12*7.57%)*SUM(Fasering!$D$5:$D$10)</f>
        <v>1689.0490261751529</v>
      </c>
      <c r="AU22" s="86">
        <f>($AK$3+(O22+AG22)*12*7.57%)*SUM(Fasering!$D$5:$D$11)</f>
        <v>2029.1608230704001</v>
      </c>
    </row>
    <row r="23" spans="1:47" x14ac:dyDescent="0.3">
      <c r="A23" s="32">
        <f t="shared" si="8"/>
        <v>13</v>
      </c>
      <c r="B23" s="125">
        <v>18946.509999999998</v>
      </c>
      <c r="C23" s="126"/>
      <c r="D23" s="125">
        <f t="shared" si="0"/>
        <v>24509.205335999999</v>
      </c>
      <c r="E23" s="127">
        <f t="shared" si="1"/>
        <v>607.56733001321265</v>
      </c>
      <c r="F23" s="125">
        <f t="shared" si="2"/>
        <v>2042.4337780000001</v>
      </c>
      <c r="G23" s="127">
        <f t="shared" si="3"/>
        <v>50.630610834434393</v>
      </c>
      <c r="H23" s="63">
        <f t="shared" si="9"/>
        <v>1641.55</v>
      </c>
      <c r="I23" s="63">
        <f>GEW!$E$12+($F23-GEW!$E$12)*SUM(Fasering!$D$5)</f>
        <v>1751.1635679999999</v>
      </c>
      <c r="J23" s="63">
        <f>GEW!$E$12+($F23-GEW!$E$12)*SUM(Fasering!$D$5:$D$6)</f>
        <v>1826.4754690210982</v>
      </c>
      <c r="K23" s="63">
        <f>GEW!$E$12+($F23-GEW!$E$12)*SUM(Fasering!$D$5:$D$7)</f>
        <v>1869.6865586257322</v>
      </c>
      <c r="L23" s="63">
        <f>GEW!$E$12+($F23-GEW!$E$12)*SUM(Fasering!$D$5:$D$8)</f>
        <v>1912.8976482303663</v>
      </c>
      <c r="M23" s="63">
        <f>GEW!$E$12+($F23-GEW!$E$12)*SUM(Fasering!$D$5:$D$9)</f>
        <v>1956.1087378350003</v>
      </c>
      <c r="N23" s="63">
        <f>GEW!$E$12+($F23-GEW!$E$12)*SUM(Fasering!$D$5:$D$10)</f>
        <v>1999.222688395366</v>
      </c>
      <c r="O23" s="66">
        <f>GEW!$E$12+($F23-GEW!$E$12)*SUM(Fasering!$D$5:$D$11)</f>
        <v>2042.4337780000001</v>
      </c>
      <c r="P23" s="125">
        <f t="shared" si="4"/>
        <v>98.424633999999998</v>
      </c>
      <c r="Q23" s="127">
        <f t="shared" si="5"/>
        <v>2.4398829446776018</v>
      </c>
      <c r="R23" s="45">
        <f>$P23*SUM(Fasering!$D$5)</f>
        <v>0</v>
      </c>
      <c r="S23" s="45">
        <f>$P23*SUM(Fasering!$D$5:$D$6)</f>
        <v>25.449036802788072</v>
      </c>
      <c r="T23" s="45">
        <f>$P23*SUM(Fasering!$D$5:$D$7)</f>
        <v>40.050721194327139</v>
      </c>
      <c r="U23" s="45">
        <f>$P23*SUM(Fasering!$D$5:$D$8)</f>
        <v>54.652405585866212</v>
      </c>
      <c r="V23" s="45">
        <f>$P23*SUM(Fasering!$D$5:$D$9)</f>
        <v>69.254089977405272</v>
      </c>
      <c r="W23" s="45">
        <f>$P23*SUM(Fasering!$D$5:$D$10)</f>
        <v>83.822949608460945</v>
      </c>
      <c r="X23" s="55">
        <f>$P23*SUM(Fasering!$D$5:$D$11)</f>
        <v>98.424633999999998</v>
      </c>
      <c r="Y23" s="125">
        <f t="shared" si="6"/>
        <v>49.211778000000002</v>
      </c>
      <c r="Z23" s="127">
        <f t="shared" si="7"/>
        <v>1.2199281108778157</v>
      </c>
      <c r="AA23" s="54">
        <f>$Y23*SUM(Fasering!$D$5)</f>
        <v>0</v>
      </c>
      <c r="AB23" s="45">
        <f>$Y23*SUM(Fasering!$D$5:$D$6)</f>
        <v>12.724379035563764</v>
      </c>
      <c r="AC23" s="45">
        <f>$Y23*SUM(Fasering!$D$5:$D$7)</f>
        <v>20.025141268547895</v>
      </c>
      <c r="AD23" s="45">
        <f>$Y23*SUM(Fasering!$D$5:$D$8)</f>
        <v>27.325903501532025</v>
      </c>
      <c r="AE23" s="45">
        <f>$Y23*SUM(Fasering!$D$5:$D$9)</f>
        <v>34.626665734516159</v>
      </c>
      <c r="AF23" s="45">
        <f>$Y23*SUM(Fasering!$D$5:$D$10)</f>
        <v>41.911015767015876</v>
      </c>
      <c r="AG23" s="55">
        <f>$Y23*SUM(Fasering!$D$5:$D$11)</f>
        <v>49.211778000000002</v>
      </c>
      <c r="AH23" s="5">
        <f>($AK$3+(I23+R23)*12*7.57%)*SUM(Fasering!$D$5)</f>
        <v>0</v>
      </c>
      <c r="AI23" s="9">
        <f>($AK$3+(J23+S23)*12*7.57%)*SUM(Fasering!$D$5:$D$6)</f>
        <v>468.36181268436212</v>
      </c>
      <c r="AJ23" s="9">
        <f>($AK$3+(K23+T23)*12*7.57%)*SUM(Fasering!$D$5:$D$7)</f>
        <v>758.46006002891704</v>
      </c>
      <c r="AK23" s="9">
        <f>($AK$3+(L23+U23)*12*7.57%)*SUM(Fasering!$D$5:$D$8)</f>
        <v>1064.14055415758</v>
      </c>
      <c r="AL23" s="9">
        <f>($AK$3+(M23+V23)*12*7.57%)*SUM(Fasering!$D$5:$D$9)</f>
        <v>1385.4032950703509</v>
      </c>
      <c r="AM23" s="9">
        <f>($AK$3+(N23+W23)*12*7.57%)*SUM(Fasering!$D$5:$D$10)</f>
        <v>1721.4735760562387</v>
      </c>
      <c r="AN23" s="86">
        <f>($AK$3+(O23+X23)*12*7.57%)*SUM(Fasering!$D$5:$D$11)</f>
        <v>2073.8657814608005</v>
      </c>
      <c r="AO23" s="5">
        <f>($AK$3+(I23+AA23)*12*7.57%)*SUM(Fasering!$D$5)</f>
        <v>0</v>
      </c>
      <c r="AP23" s="9">
        <f>($AK$3+(J23+AB23)*12*7.57%)*SUM(Fasering!$D$5:$D$6)</f>
        <v>465.37305450596773</v>
      </c>
      <c r="AQ23" s="9">
        <f>($AK$3+(K23+AC23)*12*7.57%)*SUM(Fasering!$D$5:$D$7)</f>
        <v>751.0577246192662</v>
      </c>
      <c r="AR23" s="9">
        <f>($AK$3+(L23+AD23)*12*7.57%)*SUM(Fasering!$D$5:$D$8)</f>
        <v>1050.3568277799766</v>
      </c>
      <c r="AS23" s="9">
        <f>($AK$3+(M23+AE23)*12*7.57%)*SUM(Fasering!$D$5:$D$9)</f>
        <v>1363.2703639880992</v>
      </c>
      <c r="AT23" s="9">
        <f>($AK$3+(N23+AF23)*12*7.57%)*SUM(Fasering!$D$5:$D$10)</f>
        <v>1689.0490261751529</v>
      </c>
      <c r="AU23" s="86">
        <f>($AK$3+(O23+AG23)*12*7.57%)*SUM(Fasering!$D$5:$D$11)</f>
        <v>2029.1608230704001</v>
      </c>
    </row>
    <row r="24" spans="1:47" x14ac:dyDescent="0.3">
      <c r="A24" s="32">
        <f t="shared" si="8"/>
        <v>14</v>
      </c>
      <c r="B24" s="125">
        <v>19738.97</v>
      </c>
      <c r="C24" s="126"/>
      <c r="D24" s="125">
        <f t="shared" si="0"/>
        <v>25534.331592000002</v>
      </c>
      <c r="E24" s="127">
        <f t="shared" si="1"/>
        <v>632.97954610695615</v>
      </c>
      <c r="F24" s="125">
        <f t="shared" si="2"/>
        <v>2127.8609660000002</v>
      </c>
      <c r="G24" s="127">
        <f t="shared" si="3"/>
        <v>52.748295508913017</v>
      </c>
      <c r="H24" s="63">
        <f t="shared" si="9"/>
        <v>1641.55</v>
      </c>
      <c r="I24" s="63">
        <f>GEW!$E$12+($F24-GEW!$E$12)*SUM(Fasering!$D$5)</f>
        <v>1751.1635679999999</v>
      </c>
      <c r="J24" s="63">
        <f>GEW!$E$12+($F24-GEW!$E$12)*SUM(Fasering!$D$5:$D$6)</f>
        <v>1848.5638381926888</v>
      </c>
      <c r="K24" s="63">
        <f>GEW!$E$12+($F24-GEW!$E$12)*SUM(Fasering!$D$5:$D$7)</f>
        <v>1904.4483895816225</v>
      </c>
      <c r="L24" s="63">
        <f>GEW!$E$12+($F24-GEW!$E$12)*SUM(Fasering!$D$5:$D$8)</f>
        <v>1960.3329409705561</v>
      </c>
      <c r="M24" s="63">
        <f>GEW!$E$12+($F24-GEW!$E$12)*SUM(Fasering!$D$5:$D$9)</f>
        <v>2016.2174923594898</v>
      </c>
      <c r="N24" s="63">
        <f>GEW!$E$12+($F24-GEW!$E$12)*SUM(Fasering!$D$5:$D$10)</f>
        <v>2071.9764146110665</v>
      </c>
      <c r="O24" s="66">
        <f>GEW!$E$12+($F24-GEW!$E$12)*SUM(Fasering!$D$5:$D$11)</f>
        <v>2127.8609660000002</v>
      </c>
      <c r="P24" s="125">
        <f t="shared" si="4"/>
        <v>98.424633999999998</v>
      </c>
      <c r="Q24" s="127">
        <f t="shared" si="5"/>
        <v>2.4398829446776018</v>
      </c>
      <c r="R24" s="45">
        <f>$P24*SUM(Fasering!$D$5)</f>
        <v>0</v>
      </c>
      <c r="S24" s="45">
        <f>$P24*SUM(Fasering!$D$5:$D$6)</f>
        <v>25.449036802788072</v>
      </c>
      <c r="T24" s="45">
        <f>$P24*SUM(Fasering!$D$5:$D$7)</f>
        <v>40.050721194327139</v>
      </c>
      <c r="U24" s="45">
        <f>$P24*SUM(Fasering!$D$5:$D$8)</f>
        <v>54.652405585866212</v>
      </c>
      <c r="V24" s="45">
        <f>$P24*SUM(Fasering!$D$5:$D$9)</f>
        <v>69.254089977405272</v>
      </c>
      <c r="W24" s="45">
        <f>$P24*SUM(Fasering!$D$5:$D$10)</f>
        <v>83.822949608460945</v>
      </c>
      <c r="X24" s="55">
        <f>$P24*SUM(Fasering!$D$5:$D$11)</f>
        <v>98.424633999999998</v>
      </c>
      <c r="Y24" s="125">
        <f t="shared" si="6"/>
        <v>49.211778000000002</v>
      </c>
      <c r="Z24" s="127">
        <f t="shared" si="7"/>
        <v>1.2199281108778157</v>
      </c>
      <c r="AA24" s="54">
        <f>$Y24*SUM(Fasering!$D$5)</f>
        <v>0</v>
      </c>
      <c r="AB24" s="45">
        <f>$Y24*SUM(Fasering!$D$5:$D$6)</f>
        <v>12.724379035563764</v>
      </c>
      <c r="AC24" s="45">
        <f>$Y24*SUM(Fasering!$D$5:$D$7)</f>
        <v>20.025141268547895</v>
      </c>
      <c r="AD24" s="45">
        <f>$Y24*SUM(Fasering!$D$5:$D$8)</f>
        <v>27.325903501532025</v>
      </c>
      <c r="AE24" s="45">
        <f>$Y24*SUM(Fasering!$D$5:$D$9)</f>
        <v>34.626665734516159</v>
      </c>
      <c r="AF24" s="45">
        <f>$Y24*SUM(Fasering!$D$5:$D$10)</f>
        <v>41.911015767015876</v>
      </c>
      <c r="AG24" s="55">
        <f>$Y24*SUM(Fasering!$D$5:$D$11)</f>
        <v>49.211778000000002</v>
      </c>
      <c r="AH24" s="5">
        <f>($AK$3+(I24+R24)*12*7.57%)*SUM(Fasering!$D$5)</f>
        <v>0</v>
      </c>
      <c r="AI24" s="9">
        <f>($AK$3+(J24+S24)*12*7.57%)*SUM(Fasering!$D$5:$D$6)</f>
        <v>473.54991245228121</v>
      </c>
      <c r="AJ24" s="9">
        <f>($AK$3+(K24+T24)*12*7.57%)*SUM(Fasering!$D$5:$D$7)</f>
        <v>771.30956217281425</v>
      </c>
      <c r="AK24" s="9">
        <f>($AK$3+(L24+U24)*12*7.57%)*SUM(Fasering!$D$5:$D$8)</f>
        <v>1088.0673302138218</v>
      </c>
      <c r="AL24" s="9">
        <f>($AK$3+(M24+V24)*12*7.57%)*SUM(Fasering!$D$5:$D$9)</f>
        <v>1423.8232165753041</v>
      </c>
      <c r="AM24" s="9">
        <f>($AK$3+(N24+W24)*12*7.57%)*SUM(Fasering!$D$5:$D$10)</f>
        <v>1777.7584240339058</v>
      </c>
      <c r="AN24" s="86">
        <f>($AK$3+(O24+X24)*12*7.57%)*SUM(Fasering!$D$5:$D$11)</f>
        <v>2151.4678390400004</v>
      </c>
      <c r="AO24" s="5">
        <f>($AK$3+(I24+AA24)*12*7.57%)*SUM(Fasering!$D$5)</f>
        <v>0</v>
      </c>
      <c r="AP24" s="9">
        <f>($AK$3+(J24+AB24)*12*7.57%)*SUM(Fasering!$D$5:$D$6)</f>
        <v>470.56115427388681</v>
      </c>
      <c r="AQ24" s="9">
        <f>($AK$3+(K24+AC24)*12*7.57%)*SUM(Fasering!$D$5:$D$7)</f>
        <v>763.90722676316318</v>
      </c>
      <c r="AR24" s="9">
        <f>($AK$3+(L24+AD24)*12*7.57%)*SUM(Fasering!$D$5:$D$8)</f>
        <v>1074.2836038362184</v>
      </c>
      <c r="AS24" s="9">
        <f>($AK$3+(M24+AE24)*12*7.57%)*SUM(Fasering!$D$5:$D$9)</f>
        <v>1401.6902854930524</v>
      </c>
      <c r="AT24" s="9">
        <f>($AK$3+(N24+AF24)*12*7.57%)*SUM(Fasering!$D$5:$D$10)</f>
        <v>1745.3338741528207</v>
      </c>
      <c r="AU24" s="86">
        <f>($AK$3+(O24+AG24)*12*7.57%)*SUM(Fasering!$D$5:$D$11)</f>
        <v>2106.7628806496</v>
      </c>
    </row>
    <row r="25" spans="1:47" x14ac:dyDescent="0.3">
      <c r="A25" s="32">
        <f t="shared" si="8"/>
        <v>15</v>
      </c>
      <c r="B25" s="125">
        <v>19738.97</v>
      </c>
      <c r="C25" s="126"/>
      <c r="D25" s="125">
        <f t="shared" si="0"/>
        <v>25534.331592000002</v>
      </c>
      <c r="E25" s="127">
        <f t="shared" si="1"/>
        <v>632.97954610695615</v>
      </c>
      <c r="F25" s="125">
        <f t="shared" si="2"/>
        <v>2127.8609660000002</v>
      </c>
      <c r="G25" s="127">
        <f t="shared" si="3"/>
        <v>52.748295508913017</v>
      </c>
      <c r="H25" s="63">
        <f t="shared" si="9"/>
        <v>1641.55</v>
      </c>
      <c r="I25" s="63">
        <f>GEW!$E$12+($F25-GEW!$E$12)*SUM(Fasering!$D$5)</f>
        <v>1751.1635679999999</v>
      </c>
      <c r="J25" s="63">
        <f>GEW!$E$12+($F25-GEW!$E$12)*SUM(Fasering!$D$5:$D$6)</f>
        <v>1848.5638381926888</v>
      </c>
      <c r="K25" s="63">
        <f>GEW!$E$12+($F25-GEW!$E$12)*SUM(Fasering!$D$5:$D$7)</f>
        <v>1904.4483895816225</v>
      </c>
      <c r="L25" s="63">
        <f>GEW!$E$12+($F25-GEW!$E$12)*SUM(Fasering!$D$5:$D$8)</f>
        <v>1960.3329409705561</v>
      </c>
      <c r="M25" s="63">
        <f>GEW!$E$12+($F25-GEW!$E$12)*SUM(Fasering!$D$5:$D$9)</f>
        <v>2016.2174923594898</v>
      </c>
      <c r="N25" s="63">
        <f>GEW!$E$12+($F25-GEW!$E$12)*SUM(Fasering!$D$5:$D$10)</f>
        <v>2071.9764146110665</v>
      </c>
      <c r="O25" s="66">
        <f>GEW!$E$12+($F25-GEW!$E$12)*SUM(Fasering!$D$5:$D$11)</f>
        <v>2127.8609660000002</v>
      </c>
      <c r="P25" s="125">
        <f t="shared" si="4"/>
        <v>98.424633999999998</v>
      </c>
      <c r="Q25" s="127">
        <f t="shared" si="5"/>
        <v>2.4398829446776018</v>
      </c>
      <c r="R25" s="45">
        <f>$P25*SUM(Fasering!$D$5)</f>
        <v>0</v>
      </c>
      <c r="S25" s="45">
        <f>$P25*SUM(Fasering!$D$5:$D$6)</f>
        <v>25.449036802788072</v>
      </c>
      <c r="T25" s="45">
        <f>$P25*SUM(Fasering!$D$5:$D$7)</f>
        <v>40.050721194327139</v>
      </c>
      <c r="U25" s="45">
        <f>$P25*SUM(Fasering!$D$5:$D$8)</f>
        <v>54.652405585866212</v>
      </c>
      <c r="V25" s="45">
        <f>$P25*SUM(Fasering!$D$5:$D$9)</f>
        <v>69.254089977405272</v>
      </c>
      <c r="W25" s="45">
        <f>$P25*SUM(Fasering!$D$5:$D$10)</f>
        <v>83.822949608460945</v>
      </c>
      <c r="X25" s="55">
        <f>$P25*SUM(Fasering!$D$5:$D$11)</f>
        <v>98.424633999999998</v>
      </c>
      <c r="Y25" s="125">
        <f t="shared" si="6"/>
        <v>49.211778000000002</v>
      </c>
      <c r="Z25" s="127">
        <f t="shared" si="7"/>
        <v>1.2199281108778157</v>
      </c>
      <c r="AA25" s="54">
        <f>$Y25*SUM(Fasering!$D$5)</f>
        <v>0</v>
      </c>
      <c r="AB25" s="45">
        <f>$Y25*SUM(Fasering!$D$5:$D$6)</f>
        <v>12.724379035563764</v>
      </c>
      <c r="AC25" s="45">
        <f>$Y25*SUM(Fasering!$D$5:$D$7)</f>
        <v>20.025141268547895</v>
      </c>
      <c r="AD25" s="45">
        <f>$Y25*SUM(Fasering!$D$5:$D$8)</f>
        <v>27.325903501532025</v>
      </c>
      <c r="AE25" s="45">
        <f>$Y25*SUM(Fasering!$D$5:$D$9)</f>
        <v>34.626665734516159</v>
      </c>
      <c r="AF25" s="45">
        <f>$Y25*SUM(Fasering!$D$5:$D$10)</f>
        <v>41.911015767015876</v>
      </c>
      <c r="AG25" s="55">
        <f>$Y25*SUM(Fasering!$D$5:$D$11)</f>
        <v>49.211778000000002</v>
      </c>
      <c r="AH25" s="5">
        <f>($AK$3+(I25+R25)*12*7.57%)*SUM(Fasering!$D$5)</f>
        <v>0</v>
      </c>
      <c r="AI25" s="9">
        <f>($AK$3+(J25+S25)*12*7.57%)*SUM(Fasering!$D$5:$D$6)</f>
        <v>473.54991245228121</v>
      </c>
      <c r="AJ25" s="9">
        <f>($AK$3+(K25+T25)*12*7.57%)*SUM(Fasering!$D$5:$D$7)</f>
        <v>771.30956217281425</v>
      </c>
      <c r="AK25" s="9">
        <f>($AK$3+(L25+U25)*12*7.57%)*SUM(Fasering!$D$5:$D$8)</f>
        <v>1088.0673302138218</v>
      </c>
      <c r="AL25" s="9">
        <f>($AK$3+(M25+V25)*12*7.57%)*SUM(Fasering!$D$5:$D$9)</f>
        <v>1423.8232165753041</v>
      </c>
      <c r="AM25" s="9">
        <f>($AK$3+(N25+W25)*12*7.57%)*SUM(Fasering!$D$5:$D$10)</f>
        <v>1777.7584240339058</v>
      </c>
      <c r="AN25" s="86">
        <f>($AK$3+(O25+X25)*12*7.57%)*SUM(Fasering!$D$5:$D$11)</f>
        <v>2151.4678390400004</v>
      </c>
      <c r="AO25" s="5">
        <f>($AK$3+(I25+AA25)*12*7.57%)*SUM(Fasering!$D$5)</f>
        <v>0</v>
      </c>
      <c r="AP25" s="9">
        <f>($AK$3+(J25+AB25)*12*7.57%)*SUM(Fasering!$D$5:$D$6)</f>
        <v>470.56115427388681</v>
      </c>
      <c r="AQ25" s="9">
        <f>($AK$3+(K25+AC25)*12*7.57%)*SUM(Fasering!$D$5:$D$7)</f>
        <v>763.90722676316318</v>
      </c>
      <c r="AR25" s="9">
        <f>($AK$3+(L25+AD25)*12*7.57%)*SUM(Fasering!$D$5:$D$8)</f>
        <v>1074.2836038362184</v>
      </c>
      <c r="AS25" s="9">
        <f>($AK$3+(M25+AE25)*12*7.57%)*SUM(Fasering!$D$5:$D$9)</f>
        <v>1401.6902854930524</v>
      </c>
      <c r="AT25" s="9">
        <f>($AK$3+(N25+AF25)*12*7.57%)*SUM(Fasering!$D$5:$D$10)</f>
        <v>1745.3338741528207</v>
      </c>
      <c r="AU25" s="86">
        <f>($AK$3+(O25+AG25)*12*7.57%)*SUM(Fasering!$D$5:$D$11)</f>
        <v>2106.7628806496</v>
      </c>
    </row>
    <row r="26" spans="1:47" x14ac:dyDescent="0.3">
      <c r="A26" s="32">
        <f t="shared" si="8"/>
        <v>16</v>
      </c>
      <c r="B26" s="125">
        <v>20531.419999999998</v>
      </c>
      <c r="C26" s="126"/>
      <c r="D26" s="125">
        <f t="shared" si="0"/>
        <v>26559.444911999999</v>
      </c>
      <c r="E26" s="127">
        <f t="shared" si="1"/>
        <v>658.39144152563586</v>
      </c>
      <c r="F26" s="125">
        <f t="shared" si="2"/>
        <v>2213.2870760000001</v>
      </c>
      <c r="G26" s="127">
        <f t="shared" si="3"/>
        <v>54.865953460469662</v>
      </c>
      <c r="H26" s="63">
        <f t="shared" si="9"/>
        <v>1641.55</v>
      </c>
      <c r="I26" s="63">
        <f>GEW!$E$12+($F26-GEW!$E$12)*SUM(Fasering!$D$5)</f>
        <v>1751.1635679999999</v>
      </c>
      <c r="J26" s="63">
        <f>GEW!$E$12+($F26-GEW!$E$12)*SUM(Fasering!$D$5:$D$6)</f>
        <v>1870.6519286326188</v>
      </c>
      <c r="K26" s="63">
        <f>GEW!$E$12+($F26-GEW!$E$12)*SUM(Fasering!$D$5:$D$7)</f>
        <v>1939.2097818802813</v>
      </c>
      <c r="L26" s="63">
        <f>GEW!$E$12+($F26-GEW!$E$12)*SUM(Fasering!$D$5:$D$8)</f>
        <v>2007.7676351279438</v>
      </c>
      <c r="M26" s="63">
        <f>GEW!$E$12+($F26-GEW!$E$12)*SUM(Fasering!$D$5:$D$9)</f>
        <v>2076.3254883756063</v>
      </c>
      <c r="N26" s="63">
        <f>GEW!$E$12+($F26-GEW!$E$12)*SUM(Fasering!$D$5:$D$10)</f>
        <v>2144.7292227523376</v>
      </c>
      <c r="O26" s="66">
        <f>GEW!$E$12+($F26-GEW!$E$12)*SUM(Fasering!$D$5:$D$11)</f>
        <v>2213.2870760000001</v>
      </c>
      <c r="P26" s="125">
        <f t="shared" si="4"/>
        <v>49.211778000000002</v>
      </c>
      <c r="Q26" s="127">
        <f t="shared" si="5"/>
        <v>1.2199281108778157</v>
      </c>
      <c r="R26" s="45">
        <f>$P26*SUM(Fasering!$D$5)</f>
        <v>0</v>
      </c>
      <c r="S26" s="45">
        <f>$P26*SUM(Fasering!$D$5:$D$6)</f>
        <v>12.724379035563764</v>
      </c>
      <c r="T26" s="45">
        <f>$P26*SUM(Fasering!$D$5:$D$7)</f>
        <v>20.025141268547895</v>
      </c>
      <c r="U26" s="45">
        <f>$P26*SUM(Fasering!$D$5:$D$8)</f>
        <v>27.325903501532025</v>
      </c>
      <c r="V26" s="45">
        <f>$P26*SUM(Fasering!$D$5:$D$9)</f>
        <v>34.626665734516159</v>
      </c>
      <c r="W26" s="45">
        <f>$P26*SUM(Fasering!$D$5:$D$10)</f>
        <v>41.911015767015876</v>
      </c>
      <c r="X26" s="55">
        <f>$P26*SUM(Fasering!$D$5:$D$11)</f>
        <v>49.211778000000002</v>
      </c>
      <c r="Y26" s="125">
        <f t="shared" si="6"/>
        <v>24.606427999999998</v>
      </c>
      <c r="Z26" s="127">
        <f t="shared" si="7"/>
        <v>0.60997741689989304</v>
      </c>
      <c r="AA26" s="54">
        <f>$Y26*SUM(Fasering!$D$5)</f>
        <v>0</v>
      </c>
      <c r="AB26" s="45">
        <f>$Y26*SUM(Fasering!$D$5:$D$6)</f>
        <v>6.3623288836121539</v>
      </c>
      <c r="AC26" s="45">
        <f>$Y26*SUM(Fasering!$D$5:$D$7)</f>
        <v>10.012789962889622</v>
      </c>
      <c r="AD26" s="45">
        <f>$Y26*SUM(Fasering!$D$5:$D$8)</f>
        <v>13.663251042167092</v>
      </c>
      <c r="AE26" s="45">
        <f>$Y26*SUM(Fasering!$D$5:$D$9)</f>
        <v>17.31371212144456</v>
      </c>
      <c r="AF26" s="45">
        <f>$Y26*SUM(Fasering!$D$5:$D$10)</f>
        <v>20.955966920722531</v>
      </c>
      <c r="AG26" s="55">
        <f>$Y26*SUM(Fasering!$D$5:$D$11)</f>
        <v>24.606427999999998</v>
      </c>
      <c r="AH26" s="5">
        <f>($AK$3+(I26+R26)*12*7.57%)*SUM(Fasering!$D$5)</f>
        <v>0</v>
      </c>
      <c r="AI26" s="9">
        <f>($AK$3+(J26+S26)*12*7.57%)*SUM(Fasering!$D$5:$D$6)</f>
        <v>475.74918857352014</v>
      </c>
      <c r="AJ26" s="9">
        <f>($AK$3+(K26+T26)*12*7.57%)*SUM(Fasering!$D$5:$D$7)</f>
        <v>776.75656676004803</v>
      </c>
      <c r="AK26" s="9">
        <f>($AK$3+(L26+U26)*12*7.57%)*SUM(Fasering!$D$5:$D$8)</f>
        <v>1098.210077962066</v>
      </c>
      <c r="AL26" s="9">
        <f>($AK$3+(M26+V26)*12*7.57%)*SUM(Fasering!$D$5:$D$9)</f>
        <v>1440.1097221795733</v>
      </c>
      <c r="AM26" s="9">
        <f>($AK$3+(N26+W26)*12*7.57%)*SUM(Fasering!$D$5:$D$10)</f>
        <v>1801.6180118757377</v>
      </c>
      <c r="AN26" s="86">
        <f>($AK$3+(O26+X26)*12*7.57%)*SUM(Fasering!$D$5:$D$11)</f>
        <v>2184.3639589736003</v>
      </c>
      <c r="AO26" s="5">
        <f>($AK$3+(I26+AA26)*12*7.57%)*SUM(Fasering!$D$5)</f>
        <v>0</v>
      </c>
      <c r="AP26" s="9">
        <f>($AK$3+(J26+AB26)*12*7.57%)*SUM(Fasering!$D$5:$D$6)</f>
        <v>474.2548749526087</v>
      </c>
      <c r="AQ26" s="9">
        <f>($AK$3+(K26+AC26)*12*7.57%)*SUM(Fasering!$D$5:$D$7)</f>
        <v>773.05556120223503</v>
      </c>
      <c r="AR26" s="9">
        <f>($AK$3+(L26+AD26)*12*7.57%)*SUM(Fasering!$D$5:$D$8)</f>
        <v>1091.3185167036586</v>
      </c>
      <c r="AS26" s="9">
        <f>($AK$3+(M26+AE26)*12*7.57%)*SUM(Fasering!$D$5:$D$9)</f>
        <v>1429.0437414568794</v>
      </c>
      <c r="AT26" s="9">
        <f>($AK$3+(N26+AF26)*12*7.57%)*SUM(Fasering!$D$5:$D$10)</f>
        <v>1785.4064471899453</v>
      </c>
      <c r="AU26" s="86">
        <f>($AK$3+(O26+AG26)*12*7.57%)*SUM(Fasering!$D$5:$D$11)</f>
        <v>2162.0124590336004</v>
      </c>
    </row>
    <row r="27" spans="1:47" x14ac:dyDescent="0.3">
      <c r="A27" s="32">
        <f t="shared" si="8"/>
        <v>17</v>
      </c>
      <c r="B27" s="125">
        <v>20531.419999999998</v>
      </c>
      <c r="C27" s="126"/>
      <c r="D27" s="125">
        <f t="shared" si="0"/>
        <v>26559.444911999999</v>
      </c>
      <c r="E27" s="127">
        <f t="shared" si="1"/>
        <v>658.39144152563586</v>
      </c>
      <c r="F27" s="125">
        <f t="shared" si="2"/>
        <v>2213.2870760000001</v>
      </c>
      <c r="G27" s="127">
        <f t="shared" si="3"/>
        <v>54.865953460469662</v>
      </c>
      <c r="H27" s="63">
        <f t="shared" si="9"/>
        <v>1641.55</v>
      </c>
      <c r="I27" s="63">
        <f>GEW!$E$12+($F27-GEW!$E$12)*SUM(Fasering!$D$5)</f>
        <v>1751.1635679999999</v>
      </c>
      <c r="J27" s="63">
        <f>GEW!$E$12+($F27-GEW!$E$12)*SUM(Fasering!$D$5:$D$6)</f>
        <v>1870.6519286326188</v>
      </c>
      <c r="K27" s="63">
        <f>GEW!$E$12+($F27-GEW!$E$12)*SUM(Fasering!$D$5:$D$7)</f>
        <v>1939.2097818802813</v>
      </c>
      <c r="L27" s="63">
        <f>GEW!$E$12+($F27-GEW!$E$12)*SUM(Fasering!$D$5:$D$8)</f>
        <v>2007.7676351279438</v>
      </c>
      <c r="M27" s="63">
        <f>GEW!$E$12+($F27-GEW!$E$12)*SUM(Fasering!$D$5:$D$9)</f>
        <v>2076.3254883756063</v>
      </c>
      <c r="N27" s="63">
        <f>GEW!$E$12+($F27-GEW!$E$12)*SUM(Fasering!$D$5:$D$10)</f>
        <v>2144.7292227523376</v>
      </c>
      <c r="O27" s="66">
        <f>GEW!$E$12+($F27-GEW!$E$12)*SUM(Fasering!$D$5:$D$11)</f>
        <v>2213.2870760000001</v>
      </c>
      <c r="P27" s="125">
        <f t="shared" si="4"/>
        <v>49.211778000000002</v>
      </c>
      <c r="Q27" s="127">
        <f t="shared" si="5"/>
        <v>1.2199281108778157</v>
      </c>
      <c r="R27" s="45">
        <f>$P27*SUM(Fasering!$D$5)</f>
        <v>0</v>
      </c>
      <c r="S27" s="45">
        <f>$P27*SUM(Fasering!$D$5:$D$6)</f>
        <v>12.724379035563764</v>
      </c>
      <c r="T27" s="45">
        <f>$P27*SUM(Fasering!$D$5:$D$7)</f>
        <v>20.025141268547895</v>
      </c>
      <c r="U27" s="45">
        <f>$P27*SUM(Fasering!$D$5:$D$8)</f>
        <v>27.325903501532025</v>
      </c>
      <c r="V27" s="45">
        <f>$P27*SUM(Fasering!$D$5:$D$9)</f>
        <v>34.626665734516159</v>
      </c>
      <c r="W27" s="45">
        <f>$P27*SUM(Fasering!$D$5:$D$10)</f>
        <v>41.911015767015876</v>
      </c>
      <c r="X27" s="55">
        <f>$P27*SUM(Fasering!$D$5:$D$11)</f>
        <v>49.211778000000002</v>
      </c>
      <c r="Y27" s="125">
        <f t="shared" si="6"/>
        <v>24.606427999999998</v>
      </c>
      <c r="Z27" s="127">
        <f t="shared" si="7"/>
        <v>0.60997741689989304</v>
      </c>
      <c r="AA27" s="54">
        <f>$Y27*SUM(Fasering!$D$5)</f>
        <v>0</v>
      </c>
      <c r="AB27" s="45">
        <f>$Y27*SUM(Fasering!$D$5:$D$6)</f>
        <v>6.3623288836121539</v>
      </c>
      <c r="AC27" s="45">
        <f>$Y27*SUM(Fasering!$D$5:$D$7)</f>
        <v>10.012789962889622</v>
      </c>
      <c r="AD27" s="45">
        <f>$Y27*SUM(Fasering!$D$5:$D$8)</f>
        <v>13.663251042167092</v>
      </c>
      <c r="AE27" s="45">
        <f>$Y27*SUM(Fasering!$D$5:$D$9)</f>
        <v>17.31371212144456</v>
      </c>
      <c r="AF27" s="45">
        <f>$Y27*SUM(Fasering!$D$5:$D$10)</f>
        <v>20.955966920722531</v>
      </c>
      <c r="AG27" s="55">
        <f>$Y27*SUM(Fasering!$D$5:$D$11)</f>
        <v>24.606427999999998</v>
      </c>
      <c r="AH27" s="5">
        <f>($AK$3+(I27+R27)*12*7.57%)*SUM(Fasering!$D$5)</f>
        <v>0</v>
      </c>
      <c r="AI27" s="9">
        <f>($AK$3+(J27+S27)*12*7.57%)*SUM(Fasering!$D$5:$D$6)</f>
        <v>475.74918857352014</v>
      </c>
      <c r="AJ27" s="9">
        <f>($AK$3+(K27+T27)*12*7.57%)*SUM(Fasering!$D$5:$D$7)</f>
        <v>776.75656676004803</v>
      </c>
      <c r="AK27" s="9">
        <f>($AK$3+(L27+U27)*12*7.57%)*SUM(Fasering!$D$5:$D$8)</f>
        <v>1098.210077962066</v>
      </c>
      <c r="AL27" s="9">
        <f>($AK$3+(M27+V27)*12*7.57%)*SUM(Fasering!$D$5:$D$9)</f>
        <v>1440.1097221795733</v>
      </c>
      <c r="AM27" s="9">
        <f>($AK$3+(N27+W27)*12*7.57%)*SUM(Fasering!$D$5:$D$10)</f>
        <v>1801.6180118757377</v>
      </c>
      <c r="AN27" s="86">
        <f>($AK$3+(O27+X27)*12*7.57%)*SUM(Fasering!$D$5:$D$11)</f>
        <v>2184.3639589736003</v>
      </c>
      <c r="AO27" s="5">
        <f>($AK$3+(I27+AA27)*12*7.57%)*SUM(Fasering!$D$5)</f>
        <v>0</v>
      </c>
      <c r="AP27" s="9">
        <f>($AK$3+(J27+AB27)*12*7.57%)*SUM(Fasering!$D$5:$D$6)</f>
        <v>474.2548749526087</v>
      </c>
      <c r="AQ27" s="9">
        <f>($AK$3+(K27+AC27)*12*7.57%)*SUM(Fasering!$D$5:$D$7)</f>
        <v>773.05556120223503</v>
      </c>
      <c r="AR27" s="9">
        <f>($AK$3+(L27+AD27)*12*7.57%)*SUM(Fasering!$D$5:$D$8)</f>
        <v>1091.3185167036586</v>
      </c>
      <c r="AS27" s="9">
        <f>($AK$3+(M27+AE27)*12*7.57%)*SUM(Fasering!$D$5:$D$9)</f>
        <v>1429.0437414568794</v>
      </c>
      <c r="AT27" s="9">
        <f>($AK$3+(N27+AF27)*12*7.57%)*SUM(Fasering!$D$5:$D$10)</f>
        <v>1785.4064471899453</v>
      </c>
      <c r="AU27" s="86">
        <f>($AK$3+(O27+AG27)*12*7.57%)*SUM(Fasering!$D$5:$D$11)</f>
        <v>2162.0124590336004</v>
      </c>
    </row>
    <row r="28" spans="1:47" x14ac:dyDescent="0.3">
      <c r="A28" s="32">
        <f t="shared" si="8"/>
        <v>18</v>
      </c>
      <c r="B28" s="125">
        <v>21323.87</v>
      </c>
      <c r="C28" s="126"/>
      <c r="D28" s="125">
        <f t="shared" si="0"/>
        <v>27584.558231999999</v>
      </c>
      <c r="E28" s="127">
        <f t="shared" si="1"/>
        <v>683.80333694431567</v>
      </c>
      <c r="F28" s="125">
        <f t="shared" si="2"/>
        <v>2298.713186</v>
      </c>
      <c r="G28" s="127">
        <f t="shared" si="3"/>
        <v>56.983611412026306</v>
      </c>
      <c r="H28" s="63">
        <f t="shared" si="9"/>
        <v>1641.55</v>
      </c>
      <c r="I28" s="63">
        <f>GEW!$E$12+($F28-GEW!$E$12)*SUM(Fasering!$D$5)</f>
        <v>1751.1635679999999</v>
      </c>
      <c r="J28" s="63">
        <f>GEW!$E$12+($F28-GEW!$E$12)*SUM(Fasering!$D$5:$D$6)</f>
        <v>1892.7400190725491</v>
      </c>
      <c r="K28" s="63">
        <f>GEW!$E$12+($F28-GEW!$E$12)*SUM(Fasering!$D$5:$D$7)</f>
        <v>1973.9711741789401</v>
      </c>
      <c r="L28" s="63">
        <f>GEW!$E$12+($F28-GEW!$E$12)*SUM(Fasering!$D$5:$D$8)</f>
        <v>2055.2023292853314</v>
      </c>
      <c r="M28" s="63">
        <f>GEW!$E$12+($F28-GEW!$E$12)*SUM(Fasering!$D$5:$D$9)</f>
        <v>2136.4334843917222</v>
      </c>
      <c r="N28" s="63">
        <f>GEW!$E$12+($F28-GEW!$E$12)*SUM(Fasering!$D$5:$D$10)</f>
        <v>2217.4820308936087</v>
      </c>
      <c r="O28" s="66">
        <f>GEW!$E$12+($F28-GEW!$E$12)*SUM(Fasering!$D$5:$D$11)</f>
        <v>2298.713186</v>
      </c>
      <c r="P28" s="125">
        <f t="shared" si="4"/>
        <v>49.211778000000002</v>
      </c>
      <c r="Q28" s="127">
        <f t="shared" si="5"/>
        <v>1.2199281108778157</v>
      </c>
      <c r="R28" s="45">
        <f>$P28*SUM(Fasering!$D$5)</f>
        <v>0</v>
      </c>
      <c r="S28" s="45">
        <f>$P28*SUM(Fasering!$D$5:$D$6)</f>
        <v>12.724379035563764</v>
      </c>
      <c r="T28" s="45">
        <f>$P28*SUM(Fasering!$D$5:$D$7)</f>
        <v>20.025141268547895</v>
      </c>
      <c r="U28" s="45">
        <f>$P28*SUM(Fasering!$D$5:$D$8)</f>
        <v>27.325903501532025</v>
      </c>
      <c r="V28" s="45">
        <f>$P28*SUM(Fasering!$D$5:$D$9)</f>
        <v>34.626665734516159</v>
      </c>
      <c r="W28" s="45">
        <f>$P28*SUM(Fasering!$D$5:$D$10)</f>
        <v>41.911015767015876</v>
      </c>
      <c r="X28" s="55">
        <f>$P28*SUM(Fasering!$D$5:$D$11)</f>
        <v>49.211778000000002</v>
      </c>
      <c r="Y28" s="125">
        <f t="shared" si="6"/>
        <v>24.606427999999998</v>
      </c>
      <c r="Z28" s="127">
        <f t="shared" si="7"/>
        <v>0.60997741689989304</v>
      </c>
      <c r="AA28" s="54">
        <f>$Y28*SUM(Fasering!$D$5)</f>
        <v>0</v>
      </c>
      <c r="AB28" s="45">
        <f>$Y28*SUM(Fasering!$D$5:$D$6)</f>
        <v>6.3623288836121539</v>
      </c>
      <c r="AC28" s="45">
        <f>$Y28*SUM(Fasering!$D$5:$D$7)</f>
        <v>10.012789962889622</v>
      </c>
      <c r="AD28" s="45">
        <f>$Y28*SUM(Fasering!$D$5:$D$8)</f>
        <v>13.663251042167092</v>
      </c>
      <c r="AE28" s="45">
        <f>$Y28*SUM(Fasering!$D$5:$D$9)</f>
        <v>17.31371212144456</v>
      </c>
      <c r="AF28" s="45">
        <f>$Y28*SUM(Fasering!$D$5:$D$10)</f>
        <v>20.955966920722531</v>
      </c>
      <c r="AG28" s="55">
        <f>$Y28*SUM(Fasering!$D$5:$D$11)</f>
        <v>24.606427999999998</v>
      </c>
      <c r="AH28" s="5">
        <f>($AK$3+(I28+R28)*12*7.57%)*SUM(Fasering!$D$5)</f>
        <v>0</v>
      </c>
      <c r="AI28" s="9">
        <f>($AK$3+(J28+S28)*12*7.57%)*SUM(Fasering!$D$5:$D$6)</f>
        <v>480.93722287315359</v>
      </c>
      <c r="AJ28" s="9">
        <f>($AK$3+(K28+T28)*12*7.57%)*SUM(Fasering!$D$5:$D$7)</f>
        <v>789.60590675693288</v>
      </c>
      <c r="AK28" s="9">
        <f>($AK$3+(L28+U28)*12*7.57%)*SUM(Fasering!$D$5:$D$8)</f>
        <v>1122.1365520879131</v>
      </c>
      <c r="AL28" s="9">
        <f>($AK$3+(M28+V28)*12*7.57%)*SUM(Fasering!$D$5:$D$9)</f>
        <v>1478.5291588660932</v>
      </c>
      <c r="AM28" s="9">
        <f>($AK$3+(N28+W28)*12*7.57%)*SUM(Fasering!$D$5:$D$10)</f>
        <v>1857.9021495986547</v>
      </c>
      <c r="AN28" s="86">
        <f>($AK$3+(O28+X28)*12*7.57%)*SUM(Fasering!$D$5:$D$11)</f>
        <v>2261.9650372976002</v>
      </c>
      <c r="AO28" s="5">
        <f>($AK$3+(I28+AA28)*12*7.57%)*SUM(Fasering!$D$5)</f>
        <v>0</v>
      </c>
      <c r="AP28" s="9">
        <f>($AK$3+(J28+AB28)*12*7.57%)*SUM(Fasering!$D$5:$D$6)</f>
        <v>479.44290925224203</v>
      </c>
      <c r="AQ28" s="9">
        <f>($AK$3+(K28+AC28)*12*7.57%)*SUM(Fasering!$D$5:$D$7)</f>
        <v>785.90490119911988</v>
      </c>
      <c r="AR28" s="9">
        <f>($AK$3+(L28+AD28)*12*7.57%)*SUM(Fasering!$D$5:$D$8)</f>
        <v>1115.2449908295059</v>
      </c>
      <c r="AS28" s="9">
        <f>($AK$3+(M28+AE28)*12*7.57%)*SUM(Fasering!$D$5:$D$9)</f>
        <v>1467.4631781434</v>
      </c>
      <c r="AT28" s="9">
        <f>($AK$3+(N28+AF28)*12*7.57%)*SUM(Fasering!$D$5:$D$10)</f>
        <v>1841.6905849128623</v>
      </c>
      <c r="AU28" s="86">
        <f>($AK$3+(O28+AG28)*12*7.57%)*SUM(Fasering!$D$5:$D$11)</f>
        <v>2239.6135373576003</v>
      </c>
    </row>
    <row r="29" spans="1:47" x14ac:dyDescent="0.3">
      <c r="A29" s="32">
        <f t="shared" si="8"/>
        <v>19</v>
      </c>
      <c r="B29" s="125">
        <v>21323.87</v>
      </c>
      <c r="C29" s="126"/>
      <c r="D29" s="125">
        <f t="shared" si="0"/>
        <v>27584.558231999999</v>
      </c>
      <c r="E29" s="127">
        <f t="shared" si="1"/>
        <v>683.80333694431567</v>
      </c>
      <c r="F29" s="125">
        <f t="shared" si="2"/>
        <v>2298.713186</v>
      </c>
      <c r="G29" s="127">
        <f t="shared" si="3"/>
        <v>56.983611412026306</v>
      </c>
      <c r="H29" s="63">
        <f t="shared" si="9"/>
        <v>1641.55</v>
      </c>
      <c r="I29" s="63">
        <f>GEW!$E$12+($F29-GEW!$E$12)*SUM(Fasering!$D$5)</f>
        <v>1751.1635679999999</v>
      </c>
      <c r="J29" s="63">
        <f>GEW!$E$12+($F29-GEW!$E$12)*SUM(Fasering!$D$5:$D$6)</f>
        <v>1892.7400190725491</v>
      </c>
      <c r="K29" s="63">
        <f>GEW!$E$12+($F29-GEW!$E$12)*SUM(Fasering!$D$5:$D$7)</f>
        <v>1973.9711741789401</v>
      </c>
      <c r="L29" s="63">
        <f>GEW!$E$12+($F29-GEW!$E$12)*SUM(Fasering!$D$5:$D$8)</f>
        <v>2055.2023292853314</v>
      </c>
      <c r="M29" s="63">
        <f>GEW!$E$12+($F29-GEW!$E$12)*SUM(Fasering!$D$5:$D$9)</f>
        <v>2136.4334843917222</v>
      </c>
      <c r="N29" s="63">
        <f>GEW!$E$12+($F29-GEW!$E$12)*SUM(Fasering!$D$5:$D$10)</f>
        <v>2217.4820308936087</v>
      </c>
      <c r="O29" s="66">
        <f>GEW!$E$12+($F29-GEW!$E$12)*SUM(Fasering!$D$5:$D$11)</f>
        <v>2298.713186</v>
      </c>
      <c r="P29" s="125">
        <f t="shared" si="4"/>
        <v>49.211778000000002</v>
      </c>
      <c r="Q29" s="127">
        <f t="shared" si="5"/>
        <v>1.2199281108778157</v>
      </c>
      <c r="R29" s="45">
        <f>$P29*SUM(Fasering!$D$5)</f>
        <v>0</v>
      </c>
      <c r="S29" s="45">
        <f>$P29*SUM(Fasering!$D$5:$D$6)</f>
        <v>12.724379035563764</v>
      </c>
      <c r="T29" s="45">
        <f>$P29*SUM(Fasering!$D$5:$D$7)</f>
        <v>20.025141268547895</v>
      </c>
      <c r="U29" s="45">
        <f>$P29*SUM(Fasering!$D$5:$D$8)</f>
        <v>27.325903501532025</v>
      </c>
      <c r="V29" s="45">
        <f>$P29*SUM(Fasering!$D$5:$D$9)</f>
        <v>34.626665734516159</v>
      </c>
      <c r="W29" s="45">
        <f>$P29*SUM(Fasering!$D$5:$D$10)</f>
        <v>41.911015767015876</v>
      </c>
      <c r="X29" s="55">
        <f>$P29*SUM(Fasering!$D$5:$D$11)</f>
        <v>49.211778000000002</v>
      </c>
      <c r="Y29" s="125">
        <f t="shared" si="6"/>
        <v>24.606427999999998</v>
      </c>
      <c r="Z29" s="127">
        <f t="shared" si="7"/>
        <v>0.60997741689989304</v>
      </c>
      <c r="AA29" s="54">
        <f>$Y29*SUM(Fasering!$D$5)</f>
        <v>0</v>
      </c>
      <c r="AB29" s="45">
        <f>$Y29*SUM(Fasering!$D$5:$D$6)</f>
        <v>6.3623288836121539</v>
      </c>
      <c r="AC29" s="45">
        <f>$Y29*SUM(Fasering!$D$5:$D$7)</f>
        <v>10.012789962889622</v>
      </c>
      <c r="AD29" s="45">
        <f>$Y29*SUM(Fasering!$D$5:$D$8)</f>
        <v>13.663251042167092</v>
      </c>
      <c r="AE29" s="45">
        <f>$Y29*SUM(Fasering!$D$5:$D$9)</f>
        <v>17.31371212144456</v>
      </c>
      <c r="AF29" s="45">
        <f>$Y29*SUM(Fasering!$D$5:$D$10)</f>
        <v>20.955966920722531</v>
      </c>
      <c r="AG29" s="55">
        <f>$Y29*SUM(Fasering!$D$5:$D$11)</f>
        <v>24.606427999999998</v>
      </c>
      <c r="AH29" s="5">
        <f>($AK$3+(I29+R29)*12*7.57%)*SUM(Fasering!$D$5)</f>
        <v>0</v>
      </c>
      <c r="AI29" s="9">
        <f>($AK$3+(J29+S29)*12*7.57%)*SUM(Fasering!$D$5:$D$6)</f>
        <v>480.93722287315359</v>
      </c>
      <c r="AJ29" s="9">
        <f>($AK$3+(K29+T29)*12*7.57%)*SUM(Fasering!$D$5:$D$7)</f>
        <v>789.60590675693288</v>
      </c>
      <c r="AK29" s="9">
        <f>($AK$3+(L29+U29)*12*7.57%)*SUM(Fasering!$D$5:$D$8)</f>
        <v>1122.1365520879131</v>
      </c>
      <c r="AL29" s="9">
        <f>($AK$3+(M29+V29)*12*7.57%)*SUM(Fasering!$D$5:$D$9)</f>
        <v>1478.5291588660932</v>
      </c>
      <c r="AM29" s="9">
        <f>($AK$3+(N29+W29)*12*7.57%)*SUM(Fasering!$D$5:$D$10)</f>
        <v>1857.9021495986547</v>
      </c>
      <c r="AN29" s="86">
        <f>($AK$3+(O29+X29)*12*7.57%)*SUM(Fasering!$D$5:$D$11)</f>
        <v>2261.9650372976002</v>
      </c>
      <c r="AO29" s="5">
        <f>($AK$3+(I29+AA29)*12*7.57%)*SUM(Fasering!$D$5)</f>
        <v>0</v>
      </c>
      <c r="AP29" s="9">
        <f>($AK$3+(J29+AB29)*12*7.57%)*SUM(Fasering!$D$5:$D$6)</f>
        <v>479.44290925224203</v>
      </c>
      <c r="AQ29" s="9">
        <f>($AK$3+(K29+AC29)*12*7.57%)*SUM(Fasering!$D$5:$D$7)</f>
        <v>785.90490119911988</v>
      </c>
      <c r="AR29" s="9">
        <f>($AK$3+(L29+AD29)*12*7.57%)*SUM(Fasering!$D$5:$D$8)</f>
        <v>1115.2449908295059</v>
      </c>
      <c r="AS29" s="9">
        <f>($AK$3+(M29+AE29)*12*7.57%)*SUM(Fasering!$D$5:$D$9)</f>
        <v>1467.4631781434</v>
      </c>
      <c r="AT29" s="9">
        <f>($AK$3+(N29+AF29)*12*7.57%)*SUM(Fasering!$D$5:$D$10)</f>
        <v>1841.6905849128623</v>
      </c>
      <c r="AU29" s="86">
        <f>($AK$3+(O29+AG29)*12*7.57%)*SUM(Fasering!$D$5:$D$11)</f>
        <v>2239.6135373576003</v>
      </c>
    </row>
    <row r="30" spans="1:47" x14ac:dyDescent="0.3">
      <c r="A30" s="32">
        <f t="shared" si="8"/>
        <v>20</v>
      </c>
      <c r="B30" s="125">
        <v>22116.33</v>
      </c>
      <c r="C30" s="126"/>
      <c r="D30" s="125">
        <f t="shared" si="0"/>
        <v>28609.684488000003</v>
      </c>
      <c r="E30" s="127">
        <f t="shared" si="1"/>
        <v>709.21555303805917</v>
      </c>
      <c r="F30" s="125">
        <f t="shared" si="2"/>
        <v>2384.1403740000005</v>
      </c>
      <c r="G30" s="127">
        <f t="shared" si="3"/>
        <v>59.101296086504938</v>
      </c>
      <c r="H30" s="63">
        <f t="shared" si="9"/>
        <v>1641.55</v>
      </c>
      <c r="I30" s="63">
        <f>GEW!$E$12+($F30-GEW!$E$12)*SUM(Fasering!$D$5)</f>
        <v>1751.1635679999999</v>
      </c>
      <c r="J30" s="63">
        <f>GEW!$E$12+($F30-GEW!$E$12)*SUM(Fasering!$D$5:$D$6)</f>
        <v>1914.8283882441399</v>
      </c>
      <c r="K30" s="63">
        <f>GEW!$E$12+($F30-GEW!$E$12)*SUM(Fasering!$D$5:$D$7)</f>
        <v>2008.7330051348306</v>
      </c>
      <c r="L30" s="63">
        <f>GEW!$E$12+($F30-GEW!$E$12)*SUM(Fasering!$D$5:$D$8)</f>
        <v>2102.6376220255215</v>
      </c>
      <c r="M30" s="63">
        <f>GEW!$E$12+($F30-GEW!$E$12)*SUM(Fasering!$D$5:$D$9)</f>
        <v>2196.5422389162122</v>
      </c>
      <c r="N30" s="63">
        <f>GEW!$E$12+($F30-GEW!$E$12)*SUM(Fasering!$D$5:$D$10)</f>
        <v>2290.2357571093098</v>
      </c>
      <c r="O30" s="66">
        <f>GEW!$E$12+($F30-GEW!$E$12)*SUM(Fasering!$D$5:$D$11)</f>
        <v>2384.1403740000005</v>
      </c>
      <c r="P30" s="125">
        <f t="shared" si="4"/>
        <v>49.211778000000002</v>
      </c>
      <c r="Q30" s="127">
        <f t="shared" si="5"/>
        <v>1.2199281108778157</v>
      </c>
      <c r="R30" s="45">
        <f>$P30*SUM(Fasering!$D$5)</f>
        <v>0</v>
      </c>
      <c r="S30" s="45">
        <f>$P30*SUM(Fasering!$D$5:$D$6)</f>
        <v>12.724379035563764</v>
      </c>
      <c r="T30" s="45">
        <f>$P30*SUM(Fasering!$D$5:$D$7)</f>
        <v>20.025141268547895</v>
      </c>
      <c r="U30" s="45">
        <f>$P30*SUM(Fasering!$D$5:$D$8)</f>
        <v>27.325903501532025</v>
      </c>
      <c r="V30" s="45">
        <f>$P30*SUM(Fasering!$D$5:$D$9)</f>
        <v>34.626665734516159</v>
      </c>
      <c r="W30" s="45">
        <f>$P30*SUM(Fasering!$D$5:$D$10)</f>
        <v>41.911015767015876</v>
      </c>
      <c r="X30" s="55">
        <f>$P30*SUM(Fasering!$D$5:$D$11)</f>
        <v>49.211778000000002</v>
      </c>
      <c r="Y30" s="125">
        <f t="shared" si="6"/>
        <v>24.606427999999998</v>
      </c>
      <c r="Z30" s="127">
        <f t="shared" si="7"/>
        <v>0.60997741689989304</v>
      </c>
      <c r="AA30" s="54">
        <f>$Y30*SUM(Fasering!$D$5)</f>
        <v>0</v>
      </c>
      <c r="AB30" s="45">
        <f>$Y30*SUM(Fasering!$D$5:$D$6)</f>
        <v>6.3623288836121539</v>
      </c>
      <c r="AC30" s="45">
        <f>$Y30*SUM(Fasering!$D$5:$D$7)</f>
        <v>10.012789962889622</v>
      </c>
      <c r="AD30" s="45">
        <f>$Y30*SUM(Fasering!$D$5:$D$8)</f>
        <v>13.663251042167092</v>
      </c>
      <c r="AE30" s="45">
        <f>$Y30*SUM(Fasering!$D$5:$D$9)</f>
        <v>17.31371212144456</v>
      </c>
      <c r="AF30" s="45">
        <f>$Y30*SUM(Fasering!$D$5:$D$10)</f>
        <v>20.955966920722531</v>
      </c>
      <c r="AG30" s="55">
        <f>$Y30*SUM(Fasering!$D$5:$D$11)</f>
        <v>24.606427999999998</v>
      </c>
      <c r="AH30" s="5">
        <f>($AK$3+(I30+R30)*12*7.57%)*SUM(Fasering!$D$5)</f>
        <v>0</v>
      </c>
      <c r="AI30" s="9">
        <f>($AK$3+(J30+S30)*12*7.57%)*SUM(Fasering!$D$5:$D$6)</f>
        <v>486.12532264107267</v>
      </c>
      <c r="AJ30" s="9">
        <f>($AK$3+(K30+T30)*12*7.57%)*SUM(Fasering!$D$5:$D$7)</f>
        <v>802.45540890083021</v>
      </c>
      <c r="AK30" s="9">
        <f>($AK$3+(L30+U30)*12*7.57%)*SUM(Fasering!$D$5:$D$8)</f>
        <v>1146.0633281441551</v>
      </c>
      <c r="AL30" s="9">
        <f>($AK$3+(M30+V30)*12*7.57%)*SUM(Fasering!$D$5:$D$9)</f>
        <v>1516.9490803710466</v>
      </c>
      <c r="AM30" s="9">
        <f>($AK$3+(N30+W30)*12*7.57%)*SUM(Fasering!$D$5:$D$10)</f>
        <v>1914.1869975763227</v>
      </c>
      <c r="AN30" s="86">
        <f>($AK$3+(O30+X30)*12*7.57%)*SUM(Fasering!$D$5:$D$11)</f>
        <v>2339.5670948768006</v>
      </c>
      <c r="AO30" s="5">
        <f>($AK$3+(I30+AA30)*12*7.57%)*SUM(Fasering!$D$5)</f>
        <v>0</v>
      </c>
      <c r="AP30" s="9">
        <f>($AK$3+(J30+AB30)*12*7.57%)*SUM(Fasering!$D$5:$D$6)</f>
        <v>484.63100902016112</v>
      </c>
      <c r="AQ30" s="9">
        <f>($AK$3+(K30+AC30)*12*7.57%)*SUM(Fasering!$D$5:$D$7)</f>
        <v>798.75440334301709</v>
      </c>
      <c r="AR30" s="9">
        <f>($AK$3+(L30+AD30)*12*7.57%)*SUM(Fasering!$D$5:$D$8)</f>
        <v>1139.171766885748</v>
      </c>
      <c r="AS30" s="9">
        <f>($AK$3+(M30+AE30)*12*7.57%)*SUM(Fasering!$D$5:$D$9)</f>
        <v>1505.8830996483532</v>
      </c>
      <c r="AT30" s="9">
        <f>($AK$3+(N30+AF30)*12*7.57%)*SUM(Fasering!$D$5:$D$10)</f>
        <v>1897.975432890531</v>
      </c>
      <c r="AU30" s="86">
        <f>($AK$3+(O30+AG30)*12*7.57%)*SUM(Fasering!$D$5:$D$11)</f>
        <v>2317.2155949368007</v>
      </c>
    </row>
    <row r="31" spans="1:47" x14ac:dyDescent="0.3">
      <c r="A31" s="32">
        <f t="shared" si="8"/>
        <v>21</v>
      </c>
      <c r="B31" s="125">
        <v>22116.33</v>
      </c>
      <c r="C31" s="126"/>
      <c r="D31" s="125">
        <f t="shared" si="0"/>
        <v>28609.684488000003</v>
      </c>
      <c r="E31" s="127">
        <f t="shared" si="1"/>
        <v>709.21555303805917</v>
      </c>
      <c r="F31" s="125">
        <f t="shared" si="2"/>
        <v>2384.1403740000005</v>
      </c>
      <c r="G31" s="127">
        <f t="shared" si="3"/>
        <v>59.101296086504938</v>
      </c>
      <c r="H31" s="63">
        <f t="shared" si="9"/>
        <v>1641.55</v>
      </c>
      <c r="I31" s="63">
        <f>GEW!$E$12+($F31-GEW!$E$12)*SUM(Fasering!$D$5)</f>
        <v>1751.1635679999999</v>
      </c>
      <c r="J31" s="63">
        <f>GEW!$E$12+($F31-GEW!$E$12)*SUM(Fasering!$D$5:$D$6)</f>
        <v>1914.8283882441399</v>
      </c>
      <c r="K31" s="63">
        <f>GEW!$E$12+($F31-GEW!$E$12)*SUM(Fasering!$D$5:$D$7)</f>
        <v>2008.7330051348306</v>
      </c>
      <c r="L31" s="63">
        <f>GEW!$E$12+($F31-GEW!$E$12)*SUM(Fasering!$D$5:$D$8)</f>
        <v>2102.6376220255215</v>
      </c>
      <c r="M31" s="63">
        <f>GEW!$E$12+($F31-GEW!$E$12)*SUM(Fasering!$D$5:$D$9)</f>
        <v>2196.5422389162122</v>
      </c>
      <c r="N31" s="63">
        <f>GEW!$E$12+($F31-GEW!$E$12)*SUM(Fasering!$D$5:$D$10)</f>
        <v>2290.2357571093098</v>
      </c>
      <c r="O31" s="66">
        <f>GEW!$E$12+($F31-GEW!$E$12)*SUM(Fasering!$D$5:$D$11)</f>
        <v>2384.1403740000005</v>
      </c>
      <c r="P31" s="125">
        <f t="shared" si="4"/>
        <v>49.211778000000002</v>
      </c>
      <c r="Q31" s="127">
        <f t="shared" si="5"/>
        <v>1.2199281108778157</v>
      </c>
      <c r="R31" s="45">
        <f>$P31*SUM(Fasering!$D$5)</f>
        <v>0</v>
      </c>
      <c r="S31" s="45">
        <f>$P31*SUM(Fasering!$D$5:$D$6)</f>
        <v>12.724379035563764</v>
      </c>
      <c r="T31" s="45">
        <f>$P31*SUM(Fasering!$D$5:$D$7)</f>
        <v>20.025141268547895</v>
      </c>
      <c r="U31" s="45">
        <f>$P31*SUM(Fasering!$D$5:$D$8)</f>
        <v>27.325903501532025</v>
      </c>
      <c r="V31" s="45">
        <f>$P31*SUM(Fasering!$D$5:$D$9)</f>
        <v>34.626665734516159</v>
      </c>
      <c r="W31" s="45">
        <f>$P31*SUM(Fasering!$D$5:$D$10)</f>
        <v>41.911015767015876</v>
      </c>
      <c r="X31" s="55">
        <f>$P31*SUM(Fasering!$D$5:$D$11)</f>
        <v>49.211778000000002</v>
      </c>
      <c r="Y31" s="125">
        <f t="shared" si="6"/>
        <v>24.606427999999998</v>
      </c>
      <c r="Z31" s="127">
        <f t="shared" si="7"/>
        <v>0.60997741689989304</v>
      </c>
      <c r="AA31" s="54">
        <f>$Y31*SUM(Fasering!$D$5)</f>
        <v>0</v>
      </c>
      <c r="AB31" s="45">
        <f>$Y31*SUM(Fasering!$D$5:$D$6)</f>
        <v>6.3623288836121539</v>
      </c>
      <c r="AC31" s="45">
        <f>$Y31*SUM(Fasering!$D$5:$D$7)</f>
        <v>10.012789962889622</v>
      </c>
      <c r="AD31" s="45">
        <f>$Y31*SUM(Fasering!$D$5:$D$8)</f>
        <v>13.663251042167092</v>
      </c>
      <c r="AE31" s="45">
        <f>$Y31*SUM(Fasering!$D$5:$D$9)</f>
        <v>17.31371212144456</v>
      </c>
      <c r="AF31" s="45">
        <f>$Y31*SUM(Fasering!$D$5:$D$10)</f>
        <v>20.955966920722531</v>
      </c>
      <c r="AG31" s="55">
        <f>$Y31*SUM(Fasering!$D$5:$D$11)</f>
        <v>24.606427999999998</v>
      </c>
      <c r="AH31" s="5">
        <f>($AK$3+(I31+R31)*12*7.57%)*SUM(Fasering!$D$5)</f>
        <v>0</v>
      </c>
      <c r="AI31" s="9">
        <f>($AK$3+(J31+S31)*12*7.57%)*SUM(Fasering!$D$5:$D$6)</f>
        <v>486.12532264107267</v>
      </c>
      <c r="AJ31" s="9">
        <f>($AK$3+(K31+T31)*12*7.57%)*SUM(Fasering!$D$5:$D$7)</f>
        <v>802.45540890083021</v>
      </c>
      <c r="AK31" s="9">
        <f>($AK$3+(L31+U31)*12*7.57%)*SUM(Fasering!$D$5:$D$8)</f>
        <v>1146.0633281441551</v>
      </c>
      <c r="AL31" s="9">
        <f>($AK$3+(M31+V31)*12*7.57%)*SUM(Fasering!$D$5:$D$9)</f>
        <v>1516.9490803710466</v>
      </c>
      <c r="AM31" s="9">
        <f>($AK$3+(N31+W31)*12*7.57%)*SUM(Fasering!$D$5:$D$10)</f>
        <v>1914.1869975763227</v>
      </c>
      <c r="AN31" s="86">
        <f>($AK$3+(O31+X31)*12*7.57%)*SUM(Fasering!$D$5:$D$11)</f>
        <v>2339.5670948768006</v>
      </c>
      <c r="AO31" s="5">
        <f>($AK$3+(I31+AA31)*12*7.57%)*SUM(Fasering!$D$5)</f>
        <v>0</v>
      </c>
      <c r="AP31" s="9">
        <f>($AK$3+(J31+AB31)*12*7.57%)*SUM(Fasering!$D$5:$D$6)</f>
        <v>484.63100902016112</v>
      </c>
      <c r="AQ31" s="9">
        <f>($AK$3+(K31+AC31)*12*7.57%)*SUM(Fasering!$D$5:$D$7)</f>
        <v>798.75440334301709</v>
      </c>
      <c r="AR31" s="9">
        <f>($AK$3+(L31+AD31)*12*7.57%)*SUM(Fasering!$D$5:$D$8)</f>
        <v>1139.171766885748</v>
      </c>
      <c r="AS31" s="9">
        <f>($AK$3+(M31+AE31)*12*7.57%)*SUM(Fasering!$D$5:$D$9)</f>
        <v>1505.8830996483532</v>
      </c>
      <c r="AT31" s="9">
        <f>($AK$3+(N31+AF31)*12*7.57%)*SUM(Fasering!$D$5:$D$10)</f>
        <v>1897.975432890531</v>
      </c>
      <c r="AU31" s="86">
        <f>($AK$3+(O31+AG31)*12*7.57%)*SUM(Fasering!$D$5:$D$11)</f>
        <v>2317.2155949368007</v>
      </c>
    </row>
    <row r="32" spans="1:47" x14ac:dyDescent="0.3">
      <c r="A32" s="32">
        <f t="shared" si="8"/>
        <v>22</v>
      </c>
      <c r="B32" s="125">
        <v>22908.78</v>
      </c>
      <c r="C32" s="126"/>
      <c r="D32" s="125">
        <f t="shared" si="0"/>
        <v>29634.797807999999</v>
      </c>
      <c r="E32" s="127">
        <f t="shared" si="1"/>
        <v>734.62744845673888</v>
      </c>
      <c r="F32" s="125">
        <f t="shared" si="2"/>
        <v>2469.5664839999999</v>
      </c>
      <c r="G32" s="127">
        <f t="shared" si="3"/>
        <v>61.218954038061568</v>
      </c>
      <c r="H32" s="63">
        <f t="shared" si="9"/>
        <v>1641.55</v>
      </c>
      <c r="I32" s="63">
        <f>GEW!$E$12+($F32-GEW!$E$12)*SUM(Fasering!$D$5)</f>
        <v>1751.1635679999999</v>
      </c>
      <c r="J32" s="63">
        <f>GEW!$E$12+($F32-GEW!$E$12)*SUM(Fasering!$D$5:$D$6)</f>
        <v>1936.9164786840697</v>
      </c>
      <c r="K32" s="63">
        <f>GEW!$E$12+($F32-GEW!$E$12)*SUM(Fasering!$D$5:$D$7)</f>
        <v>2043.4943974334892</v>
      </c>
      <c r="L32" s="63">
        <f>GEW!$E$12+($F32-GEW!$E$12)*SUM(Fasering!$D$5:$D$8)</f>
        <v>2150.0723161829087</v>
      </c>
      <c r="M32" s="63">
        <f>GEW!$E$12+($F32-GEW!$E$12)*SUM(Fasering!$D$5:$D$9)</f>
        <v>2256.6502349323282</v>
      </c>
      <c r="N32" s="63">
        <f>GEW!$E$12+($F32-GEW!$E$12)*SUM(Fasering!$D$5:$D$10)</f>
        <v>2362.9885652505805</v>
      </c>
      <c r="O32" s="66">
        <f>GEW!$E$12+($F32-GEW!$E$12)*SUM(Fasering!$D$5:$D$11)</f>
        <v>2469.5664839999999</v>
      </c>
      <c r="P32" s="125">
        <f t="shared" si="4"/>
        <v>22.352330000000237</v>
      </c>
      <c r="Q32" s="127">
        <f t="shared" si="5"/>
        <v>0.55409978705946805</v>
      </c>
      <c r="R32" s="45">
        <f>$P32*SUM(Fasering!$D$5)</f>
        <v>0</v>
      </c>
      <c r="S32" s="45">
        <f>$P32*SUM(Fasering!$D$5:$D$6)</f>
        <v>5.7795009814115224</v>
      </c>
      <c r="T32" s="45">
        <f>$P32*SUM(Fasering!$D$5:$D$7)</f>
        <v>9.0955576921282102</v>
      </c>
      <c r="U32" s="45">
        <f>$P32*SUM(Fasering!$D$5:$D$8)</f>
        <v>12.411614402844899</v>
      </c>
      <c r="V32" s="45">
        <f>$P32*SUM(Fasering!$D$5:$D$9)</f>
        <v>15.727671113561588</v>
      </c>
      <c r="W32" s="45">
        <f>$P32*SUM(Fasering!$D$5:$D$10)</f>
        <v>19.03627328928355</v>
      </c>
      <c r="X32" s="55">
        <f>$P32*SUM(Fasering!$D$5:$D$11)</f>
        <v>22.352330000000237</v>
      </c>
      <c r="Y32" s="125">
        <f t="shared" si="6"/>
        <v>0</v>
      </c>
      <c r="Z32" s="127">
        <f t="shared" si="7"/>
        <v>0</v>
      </c>
      <c r="AA32" s="5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5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489.68214913441329</v>
      </c>
      <c r="AJ32" s="9">
        <f>($AK$3+(K32+T32)*12*7.57%)*SUM(Fasering!$D$5:$D$7)</f>
        <v>811.26469393699347</v>
      </c>
      <c r="AK32" s="9">
        <f>($AK$3+(L32+U32)*12*7.57%)*SUM(Fasering!$D$5:$D$8)</f>
        <v>1162.4669045563342</v>
      </c>
      <c r="AL32" s="9">
        <f>($AK$3+(M32+V32)*12*7.57%)*SUM(Fasering!$D$5:$D$9)</f>
        <v>1543.2887809924355</v>
      </c>
      <c r="AM32" s="9">
        <f>($AK$3+(N32+W32)*12*7.57%)*SUM(Fasering!$D$5:$D$10)</f>
        <v>1952.7744279296364</v>
      </c>
      <c r="AN32" s="86">
        <f>($AK$3+(O32+X32)*12*7.57%)*SUM(Fasering!$D$5:$D$11)</f>
        <v>2392.7690506376002</v>
      </c>
      <c r="AO32" s="5">
        <f>($AK$3+(I32+AA32)*12*7.57%)*SUM(Fasering!$D$5)</f>
        <v>0</v>
      </c>
      <c r="AP32" s="9">
        <f>($AK$3+(J32+AB32)*12*7.57%)*SUM(Fasering!$D$5:$D$6)</f>
        <v>488.32466423059714</v>
      </c>
      <c r="AQ32" s="9">
        <f>($AK$3+(K32+AC32)*12*7.57%)*SUM(Fasering!$D$5:$D$7)</f>
        <v>807.90257563507646</v>
      </c>
      <c r="AR32" s="9">
        <f>($AK$3+(L32+AD32)*12*7.57%)*SUM(Fasering!$D$5:$D$8)</f>
        <v>1156.2063778227932</v>
      </c>
      <c r="AS32" s="9">
        <f>($AK$3+(M32+AE32)*12*7.57%)*SUM(Fasering!$D$5:$D$9)</f>
        <v>1533.236070793748</v>
      </c>
      <c r="AT32" s="9">
        <f>($AK$3+(N32+AF32)*12*7.57%)*SUM(Fasering!$D$5:$D$10)</f>
        <v>1938.047295672905</v>
      </c>
      <c r="AU32" s="86">
        <f>($AK$3+(O32+AG32)*12*7.57%)*SUM(Fasering!$D$5:$D$11)</f>
        <v>2372.4641940656002</v>
      </c>
    </row>
    <row r="33" spans="1:47" x14ac:dyDescent="0.3">
      <c r="A33" s="32">
        <f t="shared" si="8"/>
        <v>23</v>
      </c>
      <c r="B33" s="125">
        <v>23701.23</v>
      </c>
      <c r="C33" s="126"/>
      <c r="D33" s="125">
        <f t="shared" si="0"/>
        <v>30659.911128</v>
      </c>
      <c r="E33" s="127">
        <f t="shared" si="1"/>
        <v>760.03934387541858</v>
      </c>
      <c r="F33" s="125">
        <f t="shared" si="2"/>
        <v>2554.9925940000003</v>
      </c>
      <c r="G33" s="127">
        <f t="shared" si="3"/>
        <v>63.336611989618227</v>
      </c>
      <c r="H33" s="63">
        <f t="shared" si="9"/>
        <v>1641.55</v>
      </c>
      <c r="I33" s="63">
        <f>GEW!$E$12+($F33-GEW!$E$12)*SUM(Fasering!$D$5)</f>
        <v>1751.1635679999999</v>
      </c>
      <c r="J33" s="63">
        <f>GEW!$E$12+($F33-GEW!$E$12)*SUM(Fasering!$D$5:$D$6)</f>
        <v>1959.004569124</v>
      </c>
      <c r="K33" s="63">
        <f>GEW!$E$12+($F33-GEW!$E$12)*SUM(Fasering!$D$5:$D$7)</f>
        <v>2078.2557897321485</v>
      </c>
      <c r="L33" s="63">
        <f>GEW!$E$12+($F33-GEW!$E$12)*SUM(Fasering!$D$5:$D$8)</f>
        <v>2197.5070103402968</v>
      </c>
      <c r="M33" s="63">
        <f>GEW!$E$12+($F33-GEW!$E$12)*SUM(Fasering!$D$5:$D$9)</f>
        <v>2316.7582309484451</v>
      </c>
      <c r="N33" s="63">
        <f>GEW!$E$12+($F33-GEW!$E$12)*SUM(Fasering!$D$5:$D$10)</f>
        <v>2435.741373391852</v>
      </c>
      <c r="O33" s="66">
        <f>GEW!$E$12+($F33-GEW!$E$12)*SUM(Fasering!$D$5:$D$11)</f>
        <v>2554.9925940000003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55">
        <f>$P33*SUM(Fasering!$D$5:$D$11)</f>
        <v>0</v>
      </c>
      <c r="Y33" s="125">
        <f t="shared" si="6"/>
        <v>0</v>
      </c>
      <c r="Z33" s="127">
        <f t="shared" si="7"/>
        <v>0</v>
      </c>
      <c r="AA33" s="5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5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493.51269853023058</v>
      </c>
      <c r="AJ33" s="9">
        <f>($AK$3+(K33+T33)*12*7.57%)*SUM(Fasering!$D$5:$D$7)</f>
        <v>820.75191563196142</v>
      </c>
      <c r="AK33" s="9">
        <f>($AK$3+(L33+U33)*12*7.57%)*SUM(Fasering!$D$5:$D$8)</f>
        <v>1180.1328519486406</v>
      </c>
      <c r="AL33" s="9">
        <f>($AK$3+(M33+V33)*12*7.57%)*SUM(Fasering!$D$5:$D$9)</f>
        <v>1571.6555074802686</v>
      </c>
      <c r="AM33" s="9">
        <f>($AK$3+(N33+W33)*12*7.57%)*SUM(Fasering!$D$5:$D$10)</f>
        <v>1994.3314333958224</v>
      </c>
      <c r="AN33" s="86">
        <f>($AK$3+(O33+X33)*12*7.57%)*SUM(Fasering!$D$5:$D$11)</f>
        <v>2450.0652723896005</v>
      </c>
      <c r="AO33" s="5">
        <f>($AK$3+(I33+AA33)*12*7.57%)*SUM(Fasering!$D$5)</f>
        <v>0</v>
      </c>
      <c r="AP33" s="9">
        <f>($AK$3+(J33+AB33)*12*7.57%)*SUM(Fasering!$D$5:$D$6)</f>
        <v>493.51269853023058</v>
      </c>
      <c r="AQ33" s="9">
        <f>($AK$3+(K33+AC33)*12*7.57%)*SUM(Fasering!$D$5:$D$7)</f>
        <v>820.75191563196142</v>
      </c>
      <c r="AR33" s="9">
        <f>($AK$3+(L33+AD33)*12*7.57%)*SUM(Fasering!$D$5:$D$8)</f>
        <v>1180.1328519486406</v>
      </c>
      <c r="AS33" s="9">
        <f>($AK$3+(M33+AE33)*12*7.57%)*SUM(Fasering!$D$5:$D$9)</f>
        <v>1571.6555074802686</v>
      </c>
      <c r="AT33" s="9">
        <f>($AK$3+(N33+AF33)*12*7.57%)*SUM(Fasering!$D$5:$D$10)</f>
        <v>1994.3314333958224</v>
      </c>
      <c r="AU33" s="86">
        <f>($AK$3+(O33+AG33)*12*7.57%)*SUM(Fasering!$D$5:$D$11)</f>
        <v>2450.0652723896005</v>
      </c>
    </row>
    <row r="34" spans="1:47" x14ac:dyDescent="0.3">
      <c r="A34" s="32">
        <f t="shared" si="8"/>
        <v>24</v>
      </c>
      <c r="B34" s="125">
        <v>24493.66</v>
      </c>
      <c r="C34" s="126"/>
      <c r="D34" s="125">
        <f t="shared" si="0"/>
        <v>31684.998576000002</v>
      </c>
      <c r="E34" s="127">
        <f t="shared" si="1"/>
        <v>785.45059794397116</v>
      </c>
      <c r="F34" s="125">
        <f t="shared" si="2"/>
        <v>2640.4165480000001</v>
      </c>
      <c r="G34" s="127">
        <f t="shared" si="3"/>
        <v>65.454216495330925</v>
      </c>
      <c r="H34" s="63">
        <f t="shared" si="9"/>
        <v>1641.55</v>
      </c>
      <c r="I34" s="63">
        <f>GEW!$E$12+($F34-GEW!$E$12)*SUM(Fasering!$D$5)</f>
        <v>1751.1635679999999</v>
      </c>
      <c r="J34" s="63">
        <f>GEW!$E$12+($F34-GEW!$E$12)*SUM(Fasering!$D$5:$D$6)</f>
        <v>1981.0921021006091</v>
      </c>
      <c r="K34" s="63">
        <f>GEW!$E$12+($F34-GEW!$E$12)*SUM(Fasering!$D$5:$D$7)</f>
        <v>2113.0163047163446</v>
      </c>
      <c r="L34" s="63">
        <f>GEW!$E$12+($F34-GEW!$E$12)*SUM(Fasering!$D$5:$D$8)</f>
        <v>2244.94050733208</v>
      </c>
      <c r="M34" s="63">
        <f>GEW!$E$12+($F34-GEW!$E$12)*SUM(Fasering!$D$5:$D$9)</f>
        <v>2376.8647099478158</v>
      </c>
      <c r="N34" s="63">
        <f>GEW!$E$12+($F34-GEW!$E$12)*SUM(Fasering!$D$5:$D$10)</f>
        <v>2508.4923453842648</v>
      </c>
      <c r="O34" s="66">
        <f>GEW!$E$12+($F34-GEW!$E$12)*SUM(Fasering!$D$5:$D$11)</f>
        <v>2640.4165480000001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55">
        <f>$P34*SUM(Fasering!$D$5:$D$11)</f>
        <v>0</v>
      </c>
      <c r="Y34" s="125">
        <f t="shared" si="6"/>
        <v>0</v>
      </c>
      <c r="Z34" s="127">
        <f t="shared" si="7"/>
        <v>0</v>
      </c>
      <c r="AA34" s="5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5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498.70060189329263</v>
      </c>
      <c r="AJ34" s="9">
        <f>($AK$3+(K34+T34)*12*7.57%)*SUM(Fasering!$D$5:$D$7)</f>
        <v>833.60093133482144</v>
      </c>
      <c r="AK34" s="9">
        <f>($AK$3+(L34+U34)*12*7.57%)*SUM(Fasering!$D$5:$D$8)</f>
        <v>1204.0587222136987</v>
      </c>
      <c r="AL34" s="9">
        <f>($AK$3+(M34+V34)*12*7.57%)*SUM(Fasering!$D$5:$D$9)</f>
        <v>1610.0739745299243</v>
      </c>
      <c r="AM34" s="9">
        <f>($AK$3+(N34+W34)*12*7.57%)*SUM(Fasering!$D$5:$D$10)</f>
        <v>2050.6141506092381</v>
      </c>
      <c r="AN34" s="86">
        <f>($AK$3+(O34+X34)*12*7.57%)*SUM(Fasering!$D$5:$D$11)</f>
        <v>2527.6643922032004</v>
      </c>
      <c r="AO34" s="5">
        <f>($AK$3+(I34+AA34)*12*7.57%)*SUM(Fasering!$D$5)</f>
        <v>0</v>
      </c>
      <c r="AP34" s="9">
        <f>($AK$3+(J34+AB34)*12*7.57%)*SUM(Fasering!$D$5:$D$6)</f>
        <v>498.70060189329263</v>
      </c>
      <c r="AQ34" s="9">
        <f>($AK$3+(K34+AC34)*12*7.57%)*SUM(Fasering!$D$5:$D$7)</f>
        <v>833.60093133482144</v>
      </c>
      <c r="AR34" s="9">
        <f>($AK$3+(L34+AD34)*12*7.57%)*SUM(Fasering!$D$5:$D$8)</f>
        <v>1204.0587222136987</v>
      </c>
      <c r="AS34" s="9">
        <f>($AK$3+(M34+AE34)*12*7.57%)*SUM(Fasering!$D$5:$D$9)</f>
        <v>1610.0739745299243</v>
      </c>
      <c r="AT34" s="9">
        <f>($AK$3+(N34+AF34)*12*7.57%)*SUM(Fasering!$D$5:$D$10)</f>
        <v>2050.6141506092381</v>
      </c>
      <c r="AU34" s="86">
        <f>($AK$3+(O34+AG34)*12*7.57%)*SUM(Fasering!$D$5:$D$11)</f>
        <v>2527.6643922032004</v>
      </c>
    </row>
    <row r="35" spans="1:47" x14ac:dyDescent="0.3">
      <c r="A35" s="32">
        <f t="shared" si="8"/>
        <v>25</v>
      </c>
      <c r="B35" s="125">
        <v>24493.66</v>
      </c>
      <c r="C35" s="126"/>
      <c r="D35" s="125">
        <f t="shared" si="0"/>
        <v>31684.998576000002</v>
      </c>
      <c r="E35" s="127">
        <f t="shared" si="1"/>
        <v>785.45059794397116</v>
      </c>
      <c r="F35" s="125">
        <f t="shared" si="2"/>
        <v>2640.4165480000001</v>
      </c>
      <c r="G35" s="127">
        <f t="shared" si="3"/>
        <v>65.454216495330925</v>
      </c>
      <c r="H35" s="63">
        <f t="shared" si="9"/>
        <v>1641.55</v>
      </c>
      <c r="I35" s="63">
        <f>GEW!$E$12+($F35-GEW!$E$12)*SUM(Fasering!$D$5)</f>
        <v>1751.1635679999999</v>
      </c>
      <c r="J35" s="63">
        <f>GEW!$E$12+($F35-GEW!$E$12)*SUM(Fasering!$D$5:$D$6)</f>
        <v>1981.0921021006091</v>
      </c>
      <c r="K35" s="63">
        <f>GEW!$E$12+($F35-GEW!$E$12)*SUM(Fasering!$D$5:$D$7)</f>
        <v>2113.0163047163446</v>
      </c>
      <c r="L35" s="63">
        <f>GEW!$E$12+($F35-GEW!$E$12)*SUM(Fasering!$D$5:$D$8)</f>
        <v>2244.94050733208</v>
      </c>
      <c r="M35" s="63">
        <f>GEW!$E$12+($F35-GEW!$E$12)*SUM(Fasering!$D$5:$D$9)</f>
        <v>2376.8647099478158</v>
      </c>
      <c r="N35" s="63">
        <f>GEW!$E$12+($F35-GEW!$E$12)*SUM(Fasering!$D$5:$D$10)</f>
        <v>2508.4923453842648</v>
      </c>
      <c r="O35" s="66">
        <f>GEW!$E$12+($F35-GEW!$E$12)*SUM(Fasering!$D$5:$D$11)</f>
        <v>2640.4165480000001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55">
        <f>$P35*SUM(Fasering!$D$5:$D$11)</f>
        <v>0</v>
      </c>
      <c r="Y35" s="125">
        <f t="shared" si="6"/>
        <v>0</v>
      </c>
      <c r="Z35" s="127">
        <f t="shared" si="7"/>
        <v>0</v>
      </c>
      <c r="AA35" s="5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5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498.70060189329263</v>
      </c>
      <c r="AJ35" s="9">
        <f>($AK$3+(K35+T35)*12*7.57%)*SUM(Fasering!$D$5:$D$7)</f>
        <v>833.60093133482144</v>
      </c>
      <c r="AK35" s="9">
        <f>($AK$3+(L35+U35)*12*7.57%)*SUM(Fasering!$D$5:$D$8)</f>
        <v>1204.0587222136987</v>
      </c>
      <c r="AL35" s="9">
        <f>($AK$3+(M35+V35)*12*7.57%)*SUM(Fasering!$D$5:$D$9)</f>
        <v>1610.0739745299243</v>
      </c>
      <c r="AM35" s="9">
        <f>($AK$3+(N35+W35)*12*7.57%)*SUM(Fasering!$D$5:$D$10)</f>
        <v>2050.6141506092381</v>
      </c>
      <c r="AN35" s="86">
        <f>($AK$3+(O35+X35)*12*7.57%)*SUM(Fasering!$D$5:$D$11)</f>
        <v>2527.6643922032004</v>
      </c>
      <c r="AO35" s="5">
        <f>($AK$3+(I35+AA35)*12*7.57%)*SUM(Fasering!$D$5)</f>
        <v>0</v>
      </c>
      <c r="AP35" s="9">
        <f>($AK$3+(J35+AB35)*12*7.57%)*SUM(Fasering!$D$5:$D$6)</f>
        <v>498.70060189329263</v>
      </c>
      <c r="AQ35" s="9">
        <f>($AK$3+(K35+AC35)*12*7.57%)*SUM(Fasering!$D$5:$D$7)</f>
        <v>833.60093133482144</v>
      </c>
      <c r="AR35" s="9">
        <f>($AK$3+(L35+AD35)*12*7.57%)*SUM(Fasering!$D$5:$D$8)</f>
        <v>1204.0587222136987</v>
      </c>
      <c r="AS35" s="9">
        <f>($AK$3+(M35+AE35)*12*7.57%)*SUM(Fasering!$D$5:$D$9)</f>
        <v>1610.0739745299243</v>
      </c>
      <c r="AT35" s="9">
        <f>($AK$3+(N35+AF35)*12*7.57%)*SUM(Fasering!$D$5:$D$10)</f>
        <v>2050.6141506092381</v>
      </c>
      <c r="AU35" s="86">
        <f>($AK$3+(O35+AG35)*12*7.57%)*SUM(Fasering!$D$5:$D$11)</f>
        <v>2527.6643922032004</v>
      </c>
    </row>
    <row r="36" spans="1:47" x14ac:dyDescent="0.3">
      <c r="A36" s="32">
        <f t="shared" si="8"/>
        <v>26</v>
      </c>
      <c r="B36" s="125">
        <v>24493.66</v>
      </c>
      <c r="C36" s="126"/>
      <c r="D36" s="125">
        <f t="shared" si="0"/>
        <v>31684.998576000002</v>
      </c>
      <c r="E36" s="127">
        <f t="shared" si="1"/>
        <v>785.45059794397116</v>
      </c>
      <c r="F36" s="125">
        <f t="shared" si="2"/>
        <v>2640.4165480000001</v>
      </c>
      <c r="G36" s="127">
        <f t="shared" si="3"/>
        <v>65.454216495330925</v>
      </c>
      <c r="H36" s="63">
        <f t="shared" si="9"/>
        <v>1641.55</v>
      </c>
      <c r="I36" s="63">
        <f>GEW!$E$12+($F36-GEW!$E$12)*SUM(Fasering!$D$5)</f>
        <v>1751.1635679999999</v>
      </c>
      <c r="J36" s="63">
        <f>GEW!$E$12+($F36-GEW!$E$12)*SUM(Fasering!$D$5:$D$6)</f>
        <v>1981.0921021006091</v>
      </c>
      <c r="K36" s="63">
        <f>GEW!$E$12+($F36-GEW!$E$12)*SUM(Fasering!$D$5:$D$7)</f>
        <v>2113.0163047163446</v>
      </c>
      <c r="L36" s="63">
        <f>GEW!$E$12+($F36-GEW!$E$12)*SUM(Fasering!$D$5:$D$8)</f>
        <v>2244.94050733208</v>
      </c>
      <c r="M36" s="63">
        <f>GEW!$E$12+($F36-GEW!$E$12)*SUM(Fasering!$D$5:$D$9)</f>
        <v>2376.8647099478158</v>
      </c>
      <c r="N36" s="63">
        <f>GEW!$E$12+($F36-GEW!$E$12)*SUM(Fasering!$D$5:$D$10)</f>
        <v>2508.4923453842648</v>
      </c>
      <c r="O36" s="66">
        <f>GEW!$E$12+($F36-GEW!$E$12)*SUM(Fasering!$D$5:$D$11)</f>
        <v>2640.4165480000001</v>
      </c>
      <c r="P36" s="125">
        <f t="shared" si="4"/>
        <v>0</v>
      </c>
      <c r="Q36" s="127">
        <f t="shared" si="5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55">
        <f>$P36*SUM(Fasering!$D$5:$D$11)</f>
        <v>0</v>
      </c>
      <c r="Y36" s="125">
        <f t="shared" si="6"/>
        <v>0</v>
      </c>
      <c r="Z36" s="127">
        <f t="shared" si="7"/>
        <v>0</v>
      </c>
      <c r="AA36" s="5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5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498.70060189329263</v>
      </c>
      <c r="AJ36" s="9">
        <f>($AK$3+(K36+T36)*12*7.57%)*SUM(Fasering!$D$5:$D$7)</f>
        <v>833.60093133482144</v>
      </c>
      <c r="AK36" s="9">
        <f>($AK$3+(L36+U36)*12*7.57%)*SUM(Fasering!$D$5:$D$8)</f>
        <v>1204.0587222136987</v>
      </c>
      <c r="AL36" s="9">
        <f>($AK$3+(M36+V36)*12*7.57%)*SUM(Fasering!$D$5:$D$9)</f>
        <v>1610.0739745299243</v>
      </c>
      <c r="AM36" s="9">
        <f>($AK$3+(N36+W36)*12*7.57%)*SUM(Fasering!$D$5:$D$10)</f>
        <v>2050.6141506092381</v>
      </c>
      <c r="AN36" s="86">
        <f>($AK$3+(O36+X36)*12*7.57%)*SUM(Fasering!$D$5:$D$11)</f>
        <v>2527.6643922032004</v>
      </c>
      <c r="AO36" s="5">
        <f>($AK$3+(I36+AA36)*12*7.57%)*SUM(Fasering!$D$5)</f>
        <v>0</v>
      </c>
      <c r="AP36" s="9">
        <f>($AK$3+(J36+AB36)*12*7.57%)*SUM(Fasering!$D$5:$D$6)</f>
        <v>498.70060189329263</v>
      </c>
      <c r="AQ36" s="9">
        <f>($AK$3+(K36+AC36)*12*7.57%)*SUM(Fasering!$D$5:$D$7)</f>
        <v>833.60093133482144</v>
      </c>
      <c r="AR36" s="9">
        <f>($AK$3+(L36+AD36)*12*7.57%)*SUM(Fasering!$D$5:$D$8)</f>
        <v>1204.0587222136987</v>
      </c>
      <c r="AS36" s="9">
        <f>($AK$3+(M36+AE36)*12*7.57%)*SUM(Fasering!$D$5:$D$9)</f>
        <v>1610.0739745299243</v>
      </c>
      <c r="AT36" s="9">
        <f>($AK$3+(N36+AF36)*12*7.57%)*SUM(Fasering!$D$5:$D$10)</f>
        <v>2050.6141506092381</v>
      </c>
      <c r="AU36" s="86">
        <f>($AK$3+(O36+AG36)*12*7.57%)*SUM(Fasering!$D$5:$D$11)</f>
        <v>2527.6643922032004</v>
      </c>
    </row>
    <row r="37" spans="1:47" x14ac:dyDescent="0.3">
      <c r="A37" s="32">
        <f t="shared" si="8"/>
        <v>27</v>
      </c>
      <c r="B37" s="125">
        <v>24493.66</v>
      </c>
      <c r="C37" s="126"/>
      <c r="D37" s="125">
        <f t="shared" si="0"/>
        <v>31684.998576000002</v>
      </c>
      <c r="E37" s="127">
        <f t="shared" si="1"/>
        <v>785.45059794397116</v>
      </c>
      <c r="F37" s="125">
        <f t="shared" si="2"/>
        <v>2640.4165480000001</v>
      </c>
      <c r="G37" s="127">
        <f t="shared" si="3"/>
        <v>65.454216495330925</v>
      </c>
      <c r="H37" s="63">
        <f t="shared" si="9"/>
        <v>1641.55</v>
      </c>
      <c r="I37" s="63">
        <f>GEW!$E$12+($F37-GEW!$E$12)*SUM(Fasering!$D$5)</f>
        <v>1751.1635679999999</v>
      </c>
      <c r="J37" s="63">
        <f>GEW!$E$12+($F37-GEW!$E$12)*SUM(Fasering!$D$5:$D$6)</f>
        <v>1981.0921021006091</v>
      </c>
      <c r="K37" s="63">
        <f>GEW!$E$12+($F37-GEW!$E$12)*SUM(Fasering!$D$5:$D$7)</f>
        <v>2113.0163047163446</v>
      </c>
      <c r="L37" s="63">
        <f>GEW!$E$12+($F37-GEW!$E$12)*SUM(Fasering!$D$5:$D$8)</f>
        <v>2244.94050733208</v>
      </c>
      <c r="M37" s="63">
        <f>GEW!$E$12+($F37-GEW!$E$12)*SUM(Fasering!$D$5:$D$9)</f>
        <v>2376.8647099478158</v>
      </c>
      <c r="N37" s="63">
        <f>GEW!$E$12+($F37-GEW!$E$12)*SUM(Fasering!$D$5:$D$10)</f>
        <v>2508.4923453842648</v>
      </c>
      <c r="O37" s="66">
        <f>GEW!$E$12+($F37-GEW!$E$12)*SUM(Fasering!$D$5:$D$11)</f>
        <v>2640.4165480000001</v>
      </c>
      <c r="P37" s="125">
        <f t="shared" si="4"/>
        <v>0</v>
      </c>
      <c r="Q37" s="127">
        <f t="shared" si="5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55">
        <f>$P37*SUM(Fasering!$D$5:$D$11)</f>
        <v>0</v>
      </c>
      <c r="Y37" s="125">
        <f t="shared" si="6"/>
        <v>0</v>
      </c>
      <c r="Z37" s="127">
        <f t="shared" si="7"/>
        <v>0</v>
      </c>
      <c r="AA37" s="5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5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498.70060189329263</v>
      </c>
      <c r="AJ37" s="9">
        <f>($AK$3+(K37+T37)*12*7.57%)*SUM(Fasering!$D$5:$D$7)</f>
        <v>833.60093133482144</v>
      </c>
      <c r="AK37" s="9">
        <f>($AK$3+(L37+U37)*12*7.57%)*SUM(Fasering!$D$5:$D$8)</f>
        <v>1204.0587222136987</v>
      </c>
      <c r="AL37" s="9">
        <f>($AK$3+(M37+V37)*12*7.57%)*SUM(Fasering!$D$5:$D$9)</f>
        <v>1610.0739745299243</v>
      </c>
      <c r="AM37" s="9">
        <f>($AK$3+(N37+W37)*12*7.57%)*SUM(Fasering!$D$5:$D$10)</f>
        <v>2050.6141506092381</v>
      </c>
      <c r="AN37" s="86">
        <f>($AK$3+(O37+X37)*12*7.57%)*SUM(Fasering!$D$5:$D$11)</f>
        <v>2527.6643922032004</v>
      </c>
      <c r="AO37" s="5">
        <f>($AK$3+(I37+AA37)*12*7.57%)*SUM(Fasering!$D$5)</f>
        <v>0</v>
      </c>
      <c r="AP37" s="9">
        <f>($AK$3+(J37+AB37)*12*7.57%)*SUM(Fasering!$D$5:$D$6)</f>
        <v>498.70060189329263</v>
      </c>
      <c r="AQ37" s="9">
        <f>($AK$3+(K37+AC37)*12*7.57%)*SUM(Fasering!$D$5:$D$7)</f>
        <v>833.60093133482144</v>
      </c>
      <c r="AR37" s="9">
        <f>($AK$3+(L37+AD37)*12*7.57%)*SUM(Fasering!$D$5:$D$8)</f>
        <v>1204.0587222136987</v>
      </c>
      <c r="AS37" s="9">
        <f>($AK$3+(M37+AE37)*12*7.57%)*SUM(Fasering!$D$5:$D$9)</f>
        <v>1610.0739745299243</v>
      </c>
      <c r="AT37" s="9">
        <f>($AK$3+(N37+AF37)*12*7.57%)*SUM(Fasering!$D$5:$D$10)</f>
        <v>2050.6141506092381</v>
      </c>
      <c r="AU37" s="86">
        <f>($AK$3+(O37+AG37)*12*7.57%)*SUM(Fasering!$D$5:$D$11)</f>
        <v>2527.6643922032004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52"/>
      <c r="P38" s="128"/>
      <c r="Q38" s="129"/>
      <c r="R38" s="46"/>
      <c r="S38" s="46"/>
      <c r="T38" s="46"/>
      <c r="U38" s="46"/>
      <c r="V38" s="46"/>
      <c r="W38" s="46"/>
      <c r="X38" s="52"/>
      <c r="Y38" s="128"/>
      <c r="Z38" s="129"/>
      <c r="AA38" s="46"/>
      <c r="AB38" s="46"/>
      <c r="AC38" s="46"/>
      <c r="AD38" s="46"/>
      <c r="AE38" s="46"/>
      <c r="AF38" s="46"/>
      <c r="AG38" s="52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6:E6"/>
    <mergeCell ref="P6:Q6"/>
    <mergeCell ref="Y6:Z6"/>
    <mergeCell ref="B7:C7"/>
    <mergeCell ref="D7:E7"/>
    <mergeCell ref="F7:G7"/>
    <mergeCell ref="P7:Q7"/>
    <mergeCell ref="Y7:Z7"/>
    <mergeCell ref="F6:G6"/>
    <mergeCell ref="R6:X6"/>
    <mergeCell ref="AA6:AG6"/>
    <mergeCell ref="H6:O6"/>
    <mergeCell ref="B10:C10"/>
    <mergeCell ref="D10:E10"/>
    <mergeCell ref="F10:G10"/>
    <mergeCell ref="P10:Q10"/>
    <mergeCell ref="Y10:Z10"/>
    <mergeCell ref="B9:C9"/>
    <mergeCell ref="D9:E9"/>
    <mergeCell ref="B8:C8"/>
    <mergeCell ref="D8:E8"/>
    <mergeCell ref="P8:Q8"/>
    <mergeCell ref="Y8:Z8"/>
    <mergeCell ref="F8:G8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  <ignoredErrors>
    <ignoredError sqref="I8:AU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50</v>
      </c>
      <c r="B1" s="21" t="s">
        <v>19</v>
      </c>
      <c r="C1" s="21" t="s">
        <v>51</v>
      </c>
      <c r="D1" s="21"/>
      <c r="E1" s="22"/>
      <c r="G1" s="56"/>
      <c r="H1" s="56"/>
      <c r="I1" s="56"/>
      <c r="L1" s="104">
        <f>D8</f>
        <v>42552</v>
      </c>
      <c r="O1" s="24" t="s">
        <v>52</v>
      </c>
    </row>
    <row r="2" spans="1:47" s="23" customFormat="1" ht="17.25" x14ac:dyDescent="0.35">
      <c r="A2" s="21"/>
      <c r="B2" s="21"/>
      <c r="C2" s="21"/>
      <c r="D2" s="21"/>
      <c r="E2"/>
      <c r="F2"/>
      <c r="G2"/>
      <c r="H2"/>
      <c r="I2"/>
      <c r="J2" s="58"/>
      <c r="V2" s="25"/>
      <c r="AH2" s="80" t="str">
        <f>'L4'!$AH$2</f>
        <v>Berekening eindejaarspremie 2015:</v>
      </c>
      <c r="AI2"/>
      <c r="AJ2"/>
      <c r="AK2"/>
      <c r="AL2"/>
    </row>
    <row r="3" spans="1:47" s="23" customFormat="1" ht="17.25" x14ac:dyDescent="0.35">
      <c r="A3" s="21"/>
      <c r="B3" s="21"/>
      <c r="C3" s="21"/>
      <c r="D3" s="21"/>
      <c r="E3"/>
      <c r="F3"/>
      <c r="G3"/>
      <c r="H3"/>
      <c r="I3"/>
      <c r="J3" s="58"/>
      <c r="N3" s="23" t="s">
        <v>21</v>
      </c>
      <c r="O3" s="71">
        <f>'L4'!O3</f>
        <v>1.2936000000000001</v>
      </c>
      <c r="V3" s="25"/>
      <c r="AH3" s="81" t="s">
        <v>94</v>
      </c>
      <c r="AI3"/>
      <c r="AK3" s="82">
        <f>'L4'!$AK$3</f>
        <v>129.11000000000001</v>
      </c>
      <c r="AL3"/>
    </row>
    <row r="4" spans="1:47" s="23" customFormat="1" ht="17.25" x14ac:dyDescent="0.35">
      <c r="A4" s="21"/>
      <c r="B4" s="21"/>
      <c r="C4" s="21"/>
      <c r="D4" s="21"/>
      <c r="E4"/>
      <c r="F4"/>
      <c r="G4"/>
      <c r="H4"/>
      <c r="I4"/>
      <c r="J4" s="58"/>
      <c r="V4" s="25"/>
      <c r="AH4" s="81" t="s">
        <v>49</v>
      </c>
      <c r="AI4"/>
      <c r="AJ4"/>
      <c r="AK4"/>
      <c r="AL4"/>
    </row>
    <row r="6" spans="1:47" x14ac:dyDescent="0.3">
      <c r="A6" s="28"/>
      <c r="B6" s="134" t="s">
        <v>22</v>
      </c>
      <c r="C6" s="149"/>
      <c r="D6" s="149"/>
      <c r="E6" s="135"/>
      <c r="F6" s="134" t="s">
        <v>23</v>
      </c>
      <c r="G6" s="135"/>
      <c r="H6" s="146" t="s">
        <v>38</v>
      </c>
      <c r="I6" s="147"/>
      <c r="J6" s="147"/>
      <c r="K6" s="147"/>
      <c r="L6" s="147"/>
      <c r="M6" s="147"/>
      <c r="N6" s="147"/>
      <c r="O6" s="148"/>
      <c r="P6" s="134" t="s">
        <v>24</v>
      </c>
      <c r="Q6" s="137"/>
      <c r="R6" s="146" t="s">
        <v>39</v>
      </c>
      <c r="S6" s="147"/>
      <c r="T6" s="147"/>
      <c r="U6" s="147"/>
      <c r="V6" s="147"/>
      <c r="W6" s="147"/>
      <c r="X6" s="148"/>
      <c r="Y6" s="134" t="s">
        <v>25</v>
      </c>
      <c r="Z6" s="135"/>
      <c r="AA6" s="146" t="s">
        <v>40</v>
      </c>
      <c r="AB6" s="147"/>
      <c r="AC6" s="147"/>
      <c r="AD6" s="147"/>
      <c r="AE6" s="147"/>
      <c r="AF6" s="147"/>
      <c r="AG6" s="148"/>
      <c r="AH6" s="146" t="s">
        <v>101</v>
      </c>
      <c r="AI6" s="147"/>
      <c r="AJ6" s="147"/>
      <c r="AK6" s="147"/>
      <c r="AL6" s="147"/>
      <c r="AM6" s="147"/>
      <c r="AN6" s="148"/>
      <c r="AO6" s="146" t="s">
        <v>102</v>
      </c>
      <c r="AP6" s="147"/>
      <c r="AQ6" s="147"/>
      <c r="AR6" s="147"/>
      <c r="AS6" s="147"/>
      <c r="AT6" s="147"/>
      <c r="AU6" s="148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79" t="s">
        <v>37</v>
      </c>
      <c r="P7" s="150"/>
      <c r="Q7" s="151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79" t="s">
        <v>37</v>
      </c>
      <c r="Y7" s="152" t="s">
        <v>27</v>
      </c>
      <c r="Z7" s="151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79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3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3" t="s">
        <v>37</v>
      </c>
    </row>
    <row r="8" spans="1:47" x14ac:dyDescent="0.3">
      <c r="A8" s="32"/>
      <c r="B8" s="138" t="s">
        <v>30</v>
      </c>
      <c r="C8" s="139"/>
      <c r="D8" s="144">
        <f>'L4'!$D$8</f>
        <v>42552</v>
      </c>
      <c r="E8" s="143"/>
      <c r="F8" s="144">
        <f>D8</f>
        <v>42552</v>
      </c>
      <c r="G8" s="145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2"/>
      <c r="Q8" s="143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2"/>
      <c r="Z8" s="143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4"/>
      <c r="C9" s="135"/>
      <c r="D9" s="136"/>
      <c r="E9" s="137"/>
      <c r="F9" s="59" t="s">
        <v>44</v>
      </c>
      <c r="G9" s="60"/>
      <c r="H9" s="64"/>
      <c r="I9" s="64"/>
      <c r="J9" s="64"/>
      <c r="K9" s="64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5">
        <v>15682.44</v>
      </c>
      <c r="C10" s="126"/>
      <c r="D10" s="125">
        <f t="shared" ref="D10:D37" si="0">B10*$O$3</f>
        <v>20286.804384000003</v>
      </c>
      <c r="E10" s="127">
        <f t="shared" ref="E10:E37" si="1">D10/40.3399</f>
        <v>502.89674451349663</v>
      </c>
      <c r="F10" s="132">
        <f t="shared" ref="F10:F37" si="2">B10/12*$O$3</f>
        <v>1690.5670320000002</v>
      </c>
      <c r="G10" s="133"/>
      <c r="H10" s="63">
        <f>'L4'!$H$10</f>
        <v>1641.55</v>
      </c>
      <c r="I10" s="63">
        <f>GEW!$E$12</f>
        <v>1751.1635679999999</v>
      </c>
      <c r="J10" s="63">
        <f>GEW!$E$12</f>
        <v>1751.1635679999999</v>
      </c>
      <c r="K10" s="63">
        <f>GEW!$E$12</f>
        <v>1751.1635679999999</v>
      </c>
      <c r="L10" s="63">
        <f>GEW!$E$12</f>
        <v>1751.1635679999999</v>
      </c>
      <c r="M10" s="63">
        <f>GEW!$E$12</f>
        <v>1751.1635679999999</v>
      </c>
      <c r="N10" s="63">
        <f>GEW!$E$12</f>
        <v>1751.1635679999999</v>
      </c>
      <c r="O10" s="76">
        <f>GEW!$E$12</f>
        <v>1751.1635679999999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98.424633999999998</v>
      </c>
      <c r="Q10" s="131">
        <f t="shared" ref="Q10:Q37" si="4">P10/40.3399</f>
        <v>2.4398829446776018</v>
      </c>
      <c r="R10" s="45">
        <f>$P10*SUM(Fasering!$D$5)</f>
        <v>0</v>
      </c>
      <c r="S10" s="45">
        <f>$P10*SUM(Fasering!$D$5:$D$6)</f>
        <v>25.449036802788072</v>
      </c>
      <c r="T10" s="45">
        <f>$P10*SUM(Fasering!$D$5:$D$7)</f>
        <v>40.050721194327139</v>
      </c>
      <c r="U10" s="45">
        <f>$P10*SUM(Fasering!$D$5:$D$8)</f>
        <v>54.652405585866212</v>
      </c>
      <c r="V10" s="45">
        <f>$P10*SUM(Fasering!$D$5:$D$9)</f>
        <v>69.254089977405272</v>
      </c>
      <c r="W10" s="45">
        <f>$P10*SUM(Fasering!$D$5:$D$10)</f>
        <v>83.822949608460945</v>
      </c>
      <c r="X10" s="75">
        <f>$P10*SUM(Fasering!$D$5:$D$11)</f>
        <v>98.424633999999998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49.211778000000002</v>
      </c>
      <c r="Z10" s="131">
        <f t="shared" ref="Z10:Z37" si="6">Y10/40.3399</f>
        <v>1.2199281108778157</v>
      </c>
      <c r="AA10" s="74">
        <f>$Y10*SUM(Fasering!$D$5)</f>
        <v>0</v>
      </c>
      <c r="AB10" s="45">
        <f>$Y10*SUM(Fasering!$D$5:$D$6)</f>
        <v>12.724379035563764</v>
      </c>
      <c r="AC10" s="45">
        <f>$Y10*SUM(Fasering!$D$5:$D$7)</f>
        <v>20.025141268547895</v>
      </c>
      <c r="AD10" s="45">
        <f>$Y10*SUM(Fasering!$D$5:$D$8)</f>
        <v>27.325903501532025</v>
      </c>
      <c r="AE10" s="45">
        <f>$Y10*SUM(Fasering!$D$5:$D$9)</f>
        <v>34.626665734516159</v>
      </c>
      <c r="AF10" s="45">
        <f>$Y10*SUM(Fasering!$D$5:$D$10)</f>
        <v>41.911015767015876</v>
      </c>
      <c r="AG10" s="75">
        <f>$Y10*SUM(Fasering!$D$5:$D$11)</f>
        <v>49.211778000000002</v>
      </c>
      <c r="AH10" s="5">
        <f>($AK$3+(I10+R10)*12*7.57%)*SUM(Fasering!$D$5)</f>
        <v>0</v>
      </c>
      <c r="AI10" s="9">
        <f>($AK$3+(J10+S10)*12*7.57%)*SUM(Fasering!$D$5:$D$6)</f>
        <v>450.67260923191157</v>
      </c>
      <c r="AJ10" s="9">
        <f>($AK$3+(K10+T10)*12*7.57%)*SUM(Fasering!$D$5:$D$7)</f>
        <v>714.64874801606697</v>
      </c>
      <c r="AK10" s="9">
        <f>($AK$3+(L10+U10)*12*7.57%)*SUM(Fasering!$D$5:$D$8)</f>
        <v>982.56047116895854</v>
      </c>
      <c r="AL10" s="9">
        <f>($AK$3+(M10+V10)*12*7.57%)*SUM(Fasering!$D$5:$D$9)</f>
        <v>1254.4077786905866</v>
      </c>
      <c r="AM10" s="9">
        <f>($AK$3+(N10+W10)*12*7.57%)*SUM(Fasering!$D$5:$D$10)</f>
        <v>1529.5662936782514</v>
      </c>
      <c r="AN10" s="86">
        <f>($AK$3+(O10+X10)*12*7.57%)*SUM(Fasering!$D$5:$D$11)</f>
        <v>1809.2759226968001</v>
      </c>
      <c r="AO10" s="5">
        <f>($AK$3+(I10+AA10)*12*7.57%)*SUM(Fasering!$D$5)</f>
        <v>0</v>
      </c>
      <c r="AP10" s="9">
        <f>($AK$3+(J10+AB10)*12*7.57%)*SUM(Fasering!$D$5:$D$6)</f>
        <v>447.68385105351723</v>
      </c>
      <c r="AQ10" s="9">
        <f>($AK$3+(K10+AC10)*12*7.57%)*SUM(Fasering!$D$5:$D$7)</f>
        <v>707.2464126064159</v>
      </c>
      <c r="AR10" s="9">
        <f>($AK$3+(L10+AD10)*12*7.57%)*SUM(Fasering!$D$5:$D$8)</f>
        <v>968.77674479135521</v>
      </c>
      <c r="AS10" s="9">
        <f>($AK$3+(M10+AE10)*12*7.57%)*SUM(Fasering!$D$5:$D$9)</f>
        <v>1232.2748476083345</v>
      </c>
      <c r="AT10" s="9">
        <f>($AK$3+(N10+AF10)*12*7.57%)*SUM(Fasering!$D$5:$D$10)</f>
        <v>1497.1417437971661</v>
      </c>
      <c r="AU10" s="86">
        <f>($AK$3+(O10+AG10)*12*7.57%)*SUM(Fasering!$D$5:$D$11)</f>
        <v>1764.5709643064001</v>
      </c>
    </row>
    <row r="11" spans="1:47" x14ac:dyDescent="0.3">
      <c r="A11" s="32">
        <f t="shared" ref="A11:A37" si="7">+A10+1</f>
        <v>1</v>
      </c>
      <c r="B11" s="125">
        <v>16325.8</v>
      </c>
      <c r="C11" s="126"/>
      <c r="D11" s="125">
        <f t="shared" si="0"/>
        <v>21119.05488</v>
      </c>
      <c r="E11" s="127">
        <f t="shared" si="1"/>
        <v>523.52769540826819</v>
      </c>
      <c r="F11" s="130">
        <f t="shared" si="2"/>
        <v>1759.9212400000001</v>
      </c>
      <c r="G11" s="131">
        <f t="shared" ref="G11:G37" si="8">F11/40.3399</f>
        <v>43.627307950689023</v>
      </c>
      <c r="H11" s="63">
        <f>'L4'!$H$10</f>
        <v>1641.55</v>
      </c>
      <c r="I11" s="63">
        <f>GEW!$E$12+($F11-GEW!$E$12)*SUM(Fasering!$D$5)</f>
        <v>1751.1635679999999</v>
      </c>
      <c r="J11" s="63">
        <f>GEW!$E$12+($F11-GEW!$E$12)*SUM(Fasering!$D$5:$D$6)</f>
        <v>1753.4279840102718</v>
      </c>
      <c r="K11" s="63">
        <f>GEW!$E$12+($F11-GEW!$E$12)*SUM(Fasering!$D$5:$D$7)</f>
        <v>1754.727219347521</v>
      </c>
      <c r="L11" s="63">
        <f>GEW!$E$12+($F11-GEW!$E$12)*SUM(Fasering!$D$5:$D$8)</f>
        <v>1756.0264546847702</v>
      </c>
      <c r="M11" s="63">
        <f>GEW!$E$12+($F11-GEW!$E$12)*SUM(Fasering!$D$5:$D$9)</f>
        <v>1757.3256900220194</v>
      </c>
      <c r="N11" s="63">
        <f>GEW!$E$12+($F11-GEW!$E$12)*SUM(Fasering!$D$5:$D$10)</f>
        <v>1758.6220046627509</v>
      </c>
      <c r="O11" s="76">
        <f>GEW!$E$12+($F11-GEW!$E$12)*SUM(Fasering!$D$5:$D$11)</f>
        <v>1759.9212400000001</v>
      </c>
      <c r="P11" s="130">
        <f t="shared" si="3"/>
        <v>98.424633999999998</v>
      </c>
      <c r="Q11" s="131">
        <f t="shared" si="4"/>
        <v>2.4398829446776018</v>
      </c>
      <c r="R11" s="45">
        <f>$P11*SUM(Fasering!$D$5)</f>
        <v>0</v>
      </c>
      <c r="S11" s="45">
        <f>$P11*SUM(Fasering!$D$5:$D$6)</f>
        <v>25.449036802788072</v>
      </c>
      <c r="T11" s="45">
        <f>$P11*SUM(Fasering!$D$5:$D$7)</f>
        <v>40.050721194327139</v>
      </c>
      <c r="U11" s="45">
        <f>$P11*SUM(Fasering!$D$5:$D$8)</f>
        <v>54.652405585866212</v>
      </c>
      <c r="V11" s="45">
        <f>$P11*SUM(Fasering!$D$5:$D$9)</f>
        <v>69.254089977405272</v>
      </c>
      <c r="W11" s="45">
        <f>$P11*SUM(Fasering!$D$5:$D$10)</f>
        <v>83.822949608460945</v>
      </c>
      <c r="X11" s="75">
        <f>$P11*SUM(Fasering!$D$5:$D$11)</f>
        <v>98.424633999999998</v>
      </c>
      <c r="Y11" s="130">
        <f t="shared" si="5"/>
        <v>49.211778000000002</v>
      </c>
      <c r="Z11" s="131">
        <f t="shared" si="6"/>
        <v>1.2199281108778157</v>
      </c>
      <c r="AA11" s="74">
        <f>$Y11*SUM(Fasering!$D$5)</f>
        <v>0</v>
      </c>
      <c r="AB11" s="45">
        <f>$Y11*SUM(Fasering!$D$5:$D$6)</f>
        <v>12.724379035563764</v>
      </c>
      <c r="AC11" s="45">
        <f>$Y11*SUM(Fasering!$D$5:$D$7)</f>
        <v>20.025141268547895</v>
      </c>
      <c r="AD11" s="45">
        <f>$Y11*SUM(Fasering!$D$5:$D$8)</f>
        <v>27.325903501532025</v>
      </c>
      <c r="AE11" s="45">
        <f>$Y11*SUM(Fasering!$D$5:$D$9)</f>
        <v>34.626665734516159</v>
      </c>
      <c r="AF11" s="45">
        <f>$Y11*SUM(Fasering!$D$5:$D$10)</f>
        <v>41.911015767015876</v>
      </c>
      <c r="AG11" s="75">
        <f>$Y11*SUM(Fasering!$D$5:$D$11)</f>
        <v>49.211778000000002</v>
      </c>
      <c r="AH11" s="5">
        <f>($AK$3+(I11+R11)*12*7.57%)*SUM(Fasering!$D$5)</f>
        <v>0</v>
      </c>
      <c r="AI11" s="9">
        <f>($AK$3+(J11+S11)*12*7.57%)*SUM(Fasering!$D$5:$D$6)</f>
        <v>451.20447358487036</v>
      </c>
      <c r="AJ11" s="9">
        <f>($AK$3+(K11+T11)*12*7.57%)*SUM(Fasering!$D$5:$D$7)</f>
        <v>715.96603034472753</v>
      </c>
      <c r="AK11" s="9">
        <f>($AK$3+(L11+U11)*12*7.57%)*SUM(Fasering!$D$5:$D$8)</f>
        <v>985.01335369528067</v>
      </c>
      <c r="AL11" s="9">
        <f>($AK$3+(M11+V11)*12*7.57%)*SUM(Fasering!$D$5:$D$9)</f>
        <v>1258.34644363653</v>
      </c>
      <c r="AM11" s="9">
        <f>($AK$3+(N11+W11)*12*7.57%)*SUM(Fasering!$D$5:$D$10)</f>
        <v>1535.336403273317</v>
      </c>
      <c r="AN11" s="86">
        <f>($AK$3+(O11+X11)*12*7.57%)*SUM(Fasering!$D$5:$D$11)</f>
        <v>1817.2313919416001</v>
      </c>
      <c r="AO11" s="5">
        <f>($AK$3+(I11+AA11)*12*7.57%)*SUM(Fasering!$D$5)</f>
        <v>0</v>
      </c>
      <c r="AP11" s="9">
        <f>($AK$3+(J11+AB11)*12*7.57%)*SUM(Fasering!$D$5:$D$6)</f>
        <v>448.21571540647602</v>
      </c>
      <c r="AQ11" s="9">
        <f>($AK$3+(K11+AC11)*12*7.57%)*SUM(Fasering!$D$5:$D$7)</f>
        <v>708.56369493507646</v>
      </c>
      <c r="AR11" s="9">
        <f>($AK$3+(L11+AD11)*12*7.57%)*SUM(Fasering!$D$5:$D$8)</f>
        <v>971.22962731767711</v>
      </c>
      <c r="AS11" s="9">
        <f>($AK$3+(M11+AE11)*12*7.57%)*SUM(Fasering!$D$5:$D$9)</f>
        <v>1236.2135125542782</v>
      </c>
      <c r="AT11" s="9">
        <f>($AK$3+(N11+AF11)*12*7.57%)*SUM(Fasering!$D$5:$D$10)</f>
        <v>1502.9118533922317</v>
      </c>
      <c r="AU11" s="86">
        <f>($AK$3+(O11+AG11)*12*7.57%)*SUM(Fasering!$D$5:$D$11)</f>
        <v>1772.5264335512002</v>
      </c>
    </row>
    <row r="12" spans="1:47" x14ac:dyDescent="0.3">
      <c r="A12" s="32">
        <f t="shared" si="7"/>
        <v>2</v>
      </c>
      <c r="B12" s="125">
        <v>16969.169999999998</v>
      </c>
      <c r="C12" s="126"/>
      <c r="D12" s="125">
        <f t="shared" si="0"/>
        <v>21951.318311999999</v>
      </c>
      <c r="E12" s="127">
        <f t="shared" si="1"/>
        <v>544.15896697810354</v>
      </c>
      <c r="F12" s="130">
        <f t="shared" si="2"/>
        <v>1829.2765259999999</v>
      </c>
      <c r="G12" s="131">
        <f t="shared" si="8"/>
        <v>45.346580581508626</v>
      </c>
      <c r="H12" s="63">
        <f>'L4'!$H$10</f>
        <v>1641.55</v>
      </c>
      <c r="I12" s="63">
        <f>GEW!$E$12+($F12-GEW!$E$12)*SUM(Fasering!$D$5)</f>
        <v>1751.1635679999999</v>
      </c>
      <c r="J12" s="63">
        <f>GEW!$E$12+($F12-GEW!$E$12)*SUM(Fasering!$D$5:$D$6)</f>
        <v>1771.3607428547891</v>
      </c>
      <c r="K12" s="63">
        <f>GEW!$E$12+($F12-GEW!$E$12)*SUM(Fasering!$D$5:$D$7)</f>
        <v>1782.9491096411523</v>
      </c>
      <c r="L12" s="63">
        <f>GEW!$E$12+($F12-GEW!$E$12)*SUM(Fasering!$D$5:$D$8)</f>
        <v>1794.5374764275155</v>
      </c>
      <c r="M12" s="63">
        <f>GEW!$E$12+($F12-GEW!$E$12)*SUM(Fasering!$D$5:$D$9)</f>
        <v>1806.1258432138786</v>
      </c>
      <c r="N12" s="63">
        <f>GEW!$E$12+($F12-GEW!$E$12)*SUM(Fasering!$D$5:$D$10)</f>
        <v>1817.6881592136367</v>
      </c>
      <c r="O12" s="76">
        <f>GEW!$E$12+($F12-GEW!$E$12)*SUM(Fasering!$D$5:$D$11)</f>
        <v>1829.2765259999999</v>
      </c>
      <c r="P12" s="130">
        <f t="shared" si="3"/>
        <v>98.424633999999998</v>
      </c>
      <c r="Q12" s="131">
        <f t="shared" si="4"/>
        <v>2.4398829446776018</v>
      </c>
      <c r="R12" s="45">
        <f>$P12*SUM(Fasering!$D$5)</f>
        <v>0</v>
      </c>
      <c r="S12" s="45">
        <f>$P12*SUM(Fasering!$D$5:$D$6)</f>
        <v>25.449036802788072</v>
      </c>
      <c r="T12" s="45">
        <f>$P12*SUM(Fasering!$D$5:$D$7)</f>
        <v>40.050721194327139</v>
      </c>
      <c r="U12" s="45">
        <f>$P12*SUM(Fasering!$D$5:$D$8)</f>
        <v>54.652405585866212</v>
      </c>
      <c r="V12" s="45">
        <f>$P12*SUM(Fasering!$D$5:$D$9)</f>
        <v>69.254089977405272</v>
      </c>
      <c r="W12" s="45">
        <f>$P12*SUM(Fasering!$D$5:$D$10)</f>
        <v>83.822949608460945</v>
      </c>
      <c r="X12" s="75">
        <f>$P12*SUM(Fasering!$D$5:$D$11)</f>
        <v>98.424633999999998</v>
      </c>
      <c r="Y12" s="130">
        <f t="shared" si="5"/>
        <v>49.211778000000002</v>
      </c>
      <c r="Z12" s="131">
        <f t="shared" si="6"/>
        <v>1.2199281108778157</v>
      </c>
      <c r="AA12" s="74">
        <f>$Y12*SUM(Fasering!$D$5)</f>
        <v>0</v>
      </c>
      <c r="AB12" s="45">
        <f>$Y12*SUM(Fasering!$D$5:$D$6)</f>
        <v>12.724379035563764</v>
      </c>
      <c r="AC12" s="45">
        <f>$Y12*SUM(Fasering!$D$5:$D$7)</f>
        <v>20.025141268547895</v>
      </c>
      <c r="AD12" s="45">
        <f>$Y12*SUM(Fasering!$D$5:$D$8)</f>
        <v>27.325903501532025</v>
      </c>
      <c r="AE12" s="45">
        <f>$Y12*SUM(Fasering!$D$5:$D$9)</f>
        <v>34.626665734516159</v>
      </c>
      <c r="AF12" s="45">
        <f>$Y12*SUM(Fasering!$D$5:$D$10)</f>
        <v>41.911015767015876</v>
      </c>
      <c r="AG12" s="75">
        <f>$Y12*SUM(Fasering!$D$5:$D$11)</f>
        <v>49.211778000000002</v>
      </c>
      <c r="AH12" s="5">
        <f>($AK$3+(I12+R12)*12*7.57%)*SUM(Fasering!$D$5)</f>
        <v>0</v>
      </c>
      <c r="AI12" s="9">
        <f>($AK$3+(J12+S12)*12*7.57%)*SUM(Fasering!$D$5:$D$6)</f>
        <v>455.41650668141295</v>
      </c>
      <c r="AJ12" s="9">
        <f>($AK$3+(K12+T12)*12*7.57%)*SUM(Fasering!$D$5:$D$7)</f>
        <v>726.39808268089473</v>
      </c>
      <c r="AK12" s="9">
        <f>($AK$3+(L12+U12)*12*7.57%)*SUM(Fasering!$D$5:$D$8)</f>
        <v>1004.4386494973453</v>
      </c>
      <c r="AL12" s="9">
        <f>($AK$3+(M12+V12)*12*7.57%)*SUM(Fasering!$D$5:$D$9)</f>
        <v>1289.5382071307652</v>
      </c>
      <c r="AM12" s="9">
        <f>($AK$3+(N12+W12)*12*7.57%)*SUM(Fasering!$D$5:$D$10)</f>
        <v>1581.0320631721033</v>
      </c>
      <c r="AN12" s="86">
        <f>($AK$3+(O12+X12)*12*7.57%)*SUM(Fasering!$D$5:$D$11)</f>
        <v>1880.2337337439999</v>
      </c>
      <c r="AO12" s="5">
        <f>($AK$3+(I12+AA12)*12*7.57%)*SUM(Fasering!$D$5)</f>
        <v>0</v>
      </c>
      <c r="AP12" s="9">
        <f>($AK$3+(J12+AB12)*12*7.57%)*SUM(Fasering!$D$5:$D$6)</f>
        <v>452.42774850301862</v>
      </c>
      <c r="AQ12" s="9">
        <f>($AK$3+(K12+AC12)*12*7.57%)*SUM(Fasering!$D$5:$D$7)</f>
        <v>718.99574727124366</v>
      </c>
      <c r="AR12" s="9">
        <f>($AK$3+(L12+AD12)*12*7.57%)*SUM(Fasering!$D$5:$D$8)</f>
        <v>990.65492311974197</v>
      </c>
      <c r="AS12" s="9">
        <f>($AK$3+(M12+AE12)*12*7.57%)*SUM(Fasering!$D$5:$D$9)</f>
        <v>1267.4052760485131</v>
      </c>
      <c r="AT12" s="9">
        <f>($AK$3+(N12+AF12)*12*7.57%)*SUM(Fasering!$D$5:$D$10)</f>
        <v>1548.6075132910175</v>
      </c>
      <c r="AU12" s="86">
        <f>($AK$3+(O12+AG12)*12*7.57%)*SUM(Fasering!$D$5:$D$11)</f>
        <v>1835.5287753535999</v>
      </c>
    </row>
    <row r="13" spans="1:47" x14ac:dyDescent="0.3">
      <c r="A13" s="32">
        <f t="shared" si="7"/>
        <v>3</v>
      </c>
      <c r="B13" s="125">
        <v>17612.560000000001</v>
      </c>
      <c r="C13" s="126"/>
      <c r="D13" s="125">
        <f t="shared" si="0"/>
        <v>22783.607616000005</v>
      </c>
      <c r="E13" s="127">
        <f t="shared" si="1"/>
        <v>564.79087989806635</v>
      </c>
      <c r="F13" s="130">
        <f t="shared" si="2"/>
        <v>1898.6339680000001</v>
      </c>
      <c r="G13" s="131">
        <f t="shared" si="8"/>
        <v>47.065906658172182</v>
      </c>
      <c r="H13" s="63">
        <f>'L4'!$H$10</f>
        <v>1641.55</v>
      </c>
      <c r="I13" s="63">
        <f>GEW!$E$12+($F13-GEW!$E$12)*SUM(Fasering!$D$5)</f>
        <v>1751.1635679999999</v>
      </c>
      <c r="J13" s="63">
        <f>GEW!$E$12+($F13-GEW!$E$12)*SUM(Fasering!$D$5:$D$6)</f>
        <v>1789.2940591626277</v>
      </c>
      <c r="K13" s="63">
        <f>GEW!$E$12+($F13-GEW!$E$12)*SUM(Fasering!$D$5:$D$7)</f>
        <v>1811.1718772492466</v>
      </c>
      <c r="L13" s="63">
        <f>GEW!$E$12+($F13-GEW!$E$12)*SUM(Fasering!$D$5:$D$8)</f>
        <v>1833.0496953358652</v>
      </c>
      <c r="M13" s="63">
        <f>GEW!$E$12+($F13-GEW!$E$12)*SUM(Fasering!$D$5:$D$9)</f>
        <v>1854.9275134224838</v>
      </c>
      <c r="N13" s="63">
        <f>GEW!$E$12+($F13-GEW!$E$12)*SUM(Fasering!$D$5:$D$10)</f>
        <v>1876.7561499133815</v>
      </c>
      <c r="O13" s="76">
        <f>GEW!$E$12+($F13-GEW!$E$12)*SUM(Fasering!$D$5:$D$11)</f>
        <v>1898.6339680000001</v>
      </c>
      <c r="P13" s="130">
        <f t="shared" si="3"/>
        <v>98.424633999999998</v>
      </c>
      <c r="Q13" s="131">
        <f t="shared" si="4"/>
        <v>2.4398829446776018</v>
      </c>
      <c r="R13" s="45">
        <f>$P13*SUM(Fasering!$D$5)</f>
        <v>0</v>
      </c>
      <c r="S13" s="45">
        <f>$P13*SUM(Fasering!$D$5:$D$6)</f>
        <v>25.449036802788072</v>
      </c>
      <c r="T13" s="45">
        <f>$P13*SUM(Fasering!$D$5:$D$7)</f>
        <v>40.050721194327139</v>
      </c>
      <c r="U13" s="45">
        <f>$P13*SUM(Fasering!$D$5:$D$8)</f>
        <v>54.652405585866212</v>
      </c>
      <c r="V13" s="45">
        <f>$P13*SUM(Fasering!$D$5:$D$9)</f>
        <v>69.254089977405272</v>
      </c>
      <c r="W13" s="45">
        <f>$P13*SUM(Fasering!$D$5:$D$10)</f>
        <v>83.822949608460945</v>
      </c>
      <c r="X13" s="75">
        <f>$P13*SUM(Fasering!$D$5:$D$11)</f>
        <v>98.424633999999998</v>
      </c>
      <c r="Y13" s="130">
        <f t="shared" si="5"/>
        <v>49.211778000000002</v>
      </c>
      <c r="Z13" s="131">
        <f t="shared" si="6"/>
        <v>1.2199281108778157</v>
      </c>
      <c r="AA13" s="74">
        <f>$Y13*SUM(Fasering!$D$5)</f>
        <v>0</v>
      </c>
      <c r="AB13" s="45">
        <f>$Y13*SUM(Fasering!$D$5:$D$6)</f>
        <v>12.724379035563764</v>
      </c>
      <c r="AC13" s="45">
        <f>$Y13*SUM(Fasering!$D$5:$D$7)</f>
        <v>20.025141268547895</v>
      </c>
      <c r="AD13" s="45">
        <f>$Y13*SUM(Fasering!$D$5:$D$8)</f>
        <v>27.325903501532025</v>
      </c>
      <c r="AE13" s="45">
        <f>$Y13*SUM(Fasering!$D$5:$D$9)</f>
        <v>34.626665734516159</v>
      </c>
      <c r="AF13" s="45">
        <f>$Y13*SUM(Fasering!$D$5:$D$10)</f>
        <v>41.911015767015876</v>
      </c>
      <c r="AG13" s="75">
        <f>$Y13*SUM(Fasering!$D$5:$D$11)</f>
        <v>49.211778000000002</v>
      </c>
      <c r="AH13" s="5">
        <f>($AK$3+(I13+R13)*12*7.57%)*SUM(Fasering!$D$5)</f>
        <v>0</v>
      </c>
      <c r="AI13" s="9">
        <f>($AK$3+(J13+S13)*12*7.57%)*SUM(Fasering!$D$5:$D$6)</f>
        <v>459.62867071452689</v>
      </c>
      <c r="AJ13" s="9">
        <f>($AK$3+(K13+T13)*12*7.57%)*SUM(Fasering!$D$5:$D$7)</f>
        <v>736.83045931108677</v>
      </c>
      <c r="AK13" s="9">
        <f>($AK$3+(L13+U13)*12*7.57%)*SUM(Fasering!$D$5:$D$8)</f>
        <v>1023.8645491601998</v>
      </c>
      <c r="AL13" s="9">
        <f>($AK$3+(M13+V13)*12*7.57%)*SUM(Fasering!$D$5:$D$9)</f>
        <v>1320.7309402618653</v>
      </c>
      <c r="AM13" s="9">
        <f>($AK$3+(N13+W13)*12*7.57%)*SUM(Fasering!$D$5:$D$10)</f>
        <v>1626.7291435803909</v>
      </c>
      <c r="AN13" s="86">
        <f>($AK$3+(O13+X13)*12*7.57%)*SUM(Fasering!$D$5:$D$11)</f>
        <v>1943.2380340568002</v>
      </c>
      <c r="AO13" s="5">
        <f>($AK$3+(I13+AA13)*12*7.57%)*SUM(Fasering!$D$5)</f>
        <v>0</v>
      </c>
      <c r="AP13" s="9">
        <f>($AK$3+(J13+AB13)*12*7.57%)*SUM(Fasering!$D$5:$D$6)</f>
        <v>456.6399125361325</v>
      </c>
      <c r="AQ13" s="9">
        <f>($AK$3+(K13+AC13)*12*7.57%)*SUM(Fasering!$D$5:$D$7)</f>
        <v>729.42812390143592</v>
      </c>
      <c r="AR13" s="9">
        <f>($AK$3+(L13+AD13)*12*7.57%)*SUM(Fasering!$D$5:$D$8)</f>
        <v>1010.0808227825962</v>
      </c>
      <c r="AS13" s="9">
        <f>($AK$3+(M13+AE13)*12*7.57%)*SUM(Fasering!$D$5:$D$9)</f>
        <v>1298.5980091796137</v>
      </c>
      <c r="AT13" s="9">
        <f>($AK$3+(N13+AF13)*12*7.57%)*SUM(Fasering!$D$5:$D$10)</f>
        <v>1594.3045936993055</v>
      </c>
      <c r="AU13" s="86">
        <f>($AK$3+(O13+AG13)*12*7.57%)*SUM(Fasering!$D$5:$D$11)</f>
        <v>1898.5330756664002</v>
      </c>
    </row>
    <row r="14" spans="1:47" x14ac:dyDescent="0.3">
      <c r="A14" s="32">
        <f t="shared" si="7"/>
        <v>4</v>
      </c>
      <c r="B14" s="125">
        <v>18255.93</v>
      </c>
      <c r="C14" s="126"/>
      <c r="D14" s="125">
        <f t="shared" si="0"/>
        <v>23615.871048000001</v>
      </c>
      <c r="E14" s="127">
        <f t="shared" si="1"/>
        <v>585.42215146790147</v>
      </c>
      <c r="F14" s="130">
        <f t="shared" si="2"/>
        <v>1967.9892540000003</v>
      </c>
      <c r="G14" s="131">
        <f t="shared" si="8"/>
        <v>48.785179288991799</v>
      </c>
      <c r="H14" s="63">
        <f>'L4'!$H$10</f>
        <v>1641.55</v>
      </c>
      <c r="I14" s="63">
        <f>GEW!$E$12+($F14-GEW!$E$12)*SUM(Fasering!$D$5)</f>
        <v>1751.1635679999999</v>
      </c>
      <c r="J14" s="63">
        <f>GEW!$E$12+($F14-GEW!$E$12)*SUM(Fasering!$D$5:$D$6)</f>
        <v>1807.2268180071453</v>
      </c>
      <c r="K14" s="63">
        <f>GEW!$E$12+($F14-GEW!$E$12)*SUM(Fasering!$D$5:$D$7)</f>
        <v>1839.3937675428779</v>
      </c>
      <c r="L14" s="63">
        <f>GEW!$E$12+($F14-GEW!$E$12)*SUM(Fasering!$D$5:$D$8)</f>
        <v>1871.5607170786107</v>
      </c>
      <c r="M14" s="63">
        <f>GEW!$E$12+($F14-GEW!$E$12)*SUM(Fasering!$D$5:$D$9)</f>
        <v>1903.7276666143432</v>
      </c>
      <c r="N14" s="63">
        <f>GEW!$E$12+($F14-GEW!$E$12)*SUM(Fasering!$D$5:$D$10)</f>
        <v>1935.8223044642677</v>
      </c>
      <c r="O14" s="76">
        <f>GEW!$E$12+($F14-GEW!$E$12)*SUM(Fasering!$D$5:$D$11)</f>
        <v>1967.9892540000003</v>
      </c>
      <c r="P14" s="130">
        <f t="shared" si="3"/>
        <v>98.424633999999998</v>
      </c>
      <c r="Q14" s="131">
        <f t="shared" si="4"/>
        <v>2.4398829446776018</v>
      </c>
      <c r="R14" s="45">
        <f>$P14*SUM(Fasering!$D$5)</f>
        <v>0</v>
      </c>
      <c r="S14" s="45">
        <f>$P14*SUM(Fasering!$D$5:$D$6)</f>
        <v>25.449036802788072</v>
      </c>
      <c r="T14" s="45">
        <f>$P14*SUM(Fasering!$D$5:$D$7)</f>
        <v>40.050721194327139</v>
      </c>
      <c r="U14" s="45">
        <f>$P14*SUM(Fasering!$D$5:$D$8)</f>
        <v>54.652405585866212</v>
      </c>
      <c r="V14" s="45">
        <f>$P14*SUM(Fasering!$D$5:$D$9)</f>
        <v>69.254089977405272</v>
      </c>
      <c r="W14" s="45">
        <f>$P14*SUM(Fasering!$D$5:$D$10)</f>
        <v>83.822949608460945</v>
      </c>
      <c r="X14" s="75">
        <f>$P14*SUM(Fasering!$D$5:$D$11)</f>
        <v>98.424633999999998</v>
      </c>
      <c r="Y14" s="130">
        <f t="shared" si="5"/>
        <v>49.211778000000002</v>
      </c>
      <c r="Z14" s="131">
        <f t="shared" si="6"/>
        <v>1.2199281108778157</v>
      </c>
      <c r="AA14" s="74">
        <f>$Y14*SUM(Fasering!$D$5)</f>
        <v>0</v>
      </c>
      <c r="AB14" s="45">
        <f>$Y14*SUM(Fasering!$D$5:$D$6)</f>
        <v>12.724379035563764</v>
      </c>
      <c r="AC14" s="45">
        <f>$Y14*SUM(Fasering!$D$5:$D$7)</f>
        <v>20.025141268547895</v>
      </c>
      <c r="AD14" s="45">
        <f>$Y14*SUM(Fasering!$D$5:$D$8)</f>
        <v>27.325903501532025</v>
      </c>
      <c r="AE14" s="45">
        <f>$Y14*SUM(Fasering!$D$5:$D$9)</f>
        <v>34.626665734516159</v>
      </c>
      <c r="AF14" s="45">
        <f>$Y14*SUM(Fasering!$D$5:$D$10)</f>
        <v>41.911015767015876</v>
      </c>
      <c r="AG14" s="75">
        <f>$Y14*SUM(Fasering!$D$5:$D$11)</f>
        <v>49.211778000000002</v>
      </c>
      <c r="AH14" s="5">
        <f>($AK$3+(I14+R14)*12*7.57%)*SUM(Fasering!$D$5)</f>
        <v>0</v>
      </c>
      <c r="AI14" s="9">
        <f>($AK$3+(J14+S14)*12*7.57%)*SUM(Fasering!$D$5:$D$6)</f>
        <v>463.84070381106937</v>
      </c>
      <c r="AJ14" s="9">
        <f>($AK$3+(K14+T14)*12*7.57%)*SUM(Fasering!$D$5:$D$7)</f>
        <v>747.2625116472542</v>
      </c>
      <c r="AK14" s="9">
        <f>($AK$3+(L14+U14)*12*7.57%)*SUM(Fasering!$D$5:$D$8)</f>
        <v>1043.2898449622646</v>
      </c>
      <c r="AL14" s="9">
        <f>($AK$3+(M14+V14)*12*7.57%)*SUM(Fasering!$D$5:$D$9)</f>
        <v>1351.9227037561009</v>
      </c>
      <c r="AM14" s="9">
        <f>($AK$3+(N14+W14)*12*7.57%)*SUM(Fasering!$D$5:$D$10)</f>
        <v>1672.4248034791774</v>
      </c>
      <c r="AN14" s="86">
        <f>($AK$3+(O14+X14)*12*7.57%)*SUM(Fasering!$D$5:$D$11)</f>
        <v>2006.2403758592004</v>
      </c>
      <c r="AO14" s="5">
        <f>($AK$3+(I14+AA14)*12*7.57%)*SUM(Fasering!$D$5)</f>
        <v>0</v>
      </c>
      <c r="AP14" s="9">
        <f>($AK$3+(J14+AB14)*12*7.57%)*SUM(Fasering!$D$5:$D$6)</f>
        <v>460.85194563267498</v>
      </c>
      <c r="AQ14" s="9">
        <f>($AK$3+(K14+AC14)*12*7.57%)*SUM(Fasering!$D$5:$D$7)</f>
        <v>739.86017623760335</v>
      </c>
      <c r="AR14" s="9">
        <f>($AK$3+(L14+AD14)*12*7.57%)*SUM(Fasering!$D$5:$D$8)</f>
        <v>1029.5061185846614</v>
      </c>
      <c r="AS14" s="9">
        <f>($AK$3+(M14+AE14)*12*7.57%)*SUM(Fasering!$D$5:$D$9)</f>
        <v>1329.7897726738493</v>
      </c>
      <c r="AT14" s="9">
        <f>($AK$3+(N14+AF14)*12*7.57%)*SUM(Fasering!$D$5:$D$10)</f>
        <v>1640.0002535980921</v>
      </c>
      <c r="AU14" s="86">
        <f>($AK$3+(O14+AG14)*12*7.57%)*SUM(Fasering!$D$5:$D$11)</f>
        <v>1961.5354174688005</v>
      </c>
    </row>
    <row r="15" spans="1:47" x14ac:dyDescent="0.3">
      <c r="A15" s="32">
        <f t="shared" si="7"/>
        <v>5</v>
      </c>
      <c r="B15" s="125">
        <v>18255.93</v>
      </c>
      <c r="C15" s="126"/>
      <c r="D15" s="125">
        <f t="shared" si="0"/>
        <v>23615.871048000001</v>
      </c>
      <c r="E15" s="127">
        <f t="shared" si="1"/>
        <v>585.42215146790147</v>
      </c>
      <c r="F15" s="130">
        <f t="shared" si="2"/>
        <v>1967.9892540000003</v>
      </c>
      <c r="G15" s="131">
        <f t="shared" si="8"/>
        <v>48.785179288991799</v>
      </c>
      <c r="H15" s="63">
        <f>'L4'!$H$10</f>
        <v>1641.55</v>
      </c>
      <c r="I15" s="63">
        <f>GEW!$E$12+($F15-GEW!$E$12)*SUM(Fasering!$D$5)</f>
        <v>1751.1635679999999</v>
      </c>
      <c r="J15" s="63">
        <f>GEW!$E$12+($F15-GEW!$E$12)*SUM(Fasering!$D$5:$D$6)</f>
        <v>1807.2268180071453</v>
      </c>
      <c r="K15" s="63">
        <f>GEW!$E$12+($F15-GEW!$E$12)*SUM(Fasering!$D$5:$D$7)</f>
        <v>1839.3937675428779</v>
      </c>
      <c r="L15" s="63">
        <f>GEW!$E$12+($F15-GEW!$E$12)*SUM(Fasering!$D$5:$D$8)</f>
        <v>1871.5607170786107</v>
      </c>
      <c r="M15" s="63">
        <f>GEW!$E$12+($F15-GEW!$E$12)*SUM(Fasering!$D$5:$D$9)</f>
        <v>1903.7276666143432</v>
      </c>
      <c r="N15" s="63">
        <f>GEW!$E$12+($F15-GEW!$E$12)*SUM(Fasering!$D$5:$D$10)</f>
        <v>1935.8223044642677</v>
      </c>
      <c r="O15" s="76">
        <f>GEW!$E$12+($F15-GEW!$E$12)*SUM(Fasering!$D$5:$D$11)</f>
        <v>1967.9892540000003</v>
      </c>
      <c r="P15" s="130">
        <f t="shared" si="3"/>
        <v>98.424633999999998</v>
      </c>
      <c r="Q15" s="131">
        <f t="shared" si="4"/>
        <v>2.4398829446776018</v>
      </c>
      <c r="R15" s="45">
        <f>$P15*SUM(Fasering!$D$5)</f>
        <v>0</v>
      </c>
      <c r="S15" s="45">
        <f>$P15*SUM(Fasering!$D$5:$D$6)</f>
        <v>25.449036802788072</v>
      </c>
      <c r="T15" s="45">
        <f>$P15*SUM(Fasering!$D$5:$D$7)</f>
        <v>40.050721194327139</v>
      </c>
      <c r="U15" s="45">
        <f>$P15*SUM(Fasering!$D$5:$D$8)</f>
        <v>54.652405585866212</v>
      </c>
      <c r="V15" s="45">
        <f>$P15*SUM(Fasering!$D$5:$D$9)</f>
        <v>69.254089977405272</v>
      </c>
      <c r="W15" s="45">
        <f>$P15*SUM(Fasering!$D$5:$D$10)</f>
        <v>83.822949608460945</v>
      </c>
      <c r="X15" s="75">
        <f>$P15*SUM(Fasering!$D$5:$D$11)</f>
        <v>98.424633999999998</v>
      </c>
      <c r="Y15" s="130">
        <f t="shared" si="5"/>
        <v>49.211778000000002</v>
      </c>
      <c r="Z15" s="131">
        <f t="shared" si="6"/>
        <v>1.2199281108778157</v>
      </c>
      <c r="AA15" s="74">
        <f>$Y15*SUM(Fasering!$D$5)</f>
        <v>0</v>
      </c>
      <c r="AB15" s="45">
        <f>$Y15*SUM(Fasering!$D$5:$D$6)</f>
        <v>12.724379035563764</v>
      </c>
      <c r="AC15" s="45">
        <f>$Y15*SUM(Fasering!$D$5:$D$7)</f>
        <v>20.025141268547895</v>
      </c>
      <c r="AD15" s="45">
        <f>$Y15*SUM(Fasering!$D$5:$D$8)</f>
        <v>27.325903501532025</v>
      </c>
      <c r="AE15" s="45">
        <f>$Y15*SUM(Fasering!$D$5:$D$9)</f>
        <v>34.626665734516159</v>
      </c>
      <c r="AF15" s="45">
        <f>$Y15*SUM(Fasering!$D$5:$D$10)</f>
        <v>41.911015767015876</v>
      </c>
      <c r="AG15" s="75">
        <f>$Y15*SUM(Fasering!$D$5:$D$11)</f>
        <v>49.211778000000002</v>
      </c>
      <c r="AH15" s="5">
        <f>($AK$3+(I15+R15)*12*7.57%)*SUM(Fasering!$D$5)</f>
        <v>0</v>
      </c>
      <c r="AI15" s="9">
        <f>($AK$3+(J15+S15)*12*7.57%)*SUM(Fasering!$D$5:$D$6)</f>
        <v>463.84070381106937</v>
      </c>
      <c r="AJ15" s="9">
        <f>($AK$3+(K15+T15)*12*7.57%)*SUM(Fasering!$D$5:$D$7)</f>
        <v>747.2625116472542</v>
      </c>
      <c r="AK15" s="9">
        <f>($AK$3+(L15+U15)*12*7.57%)*SUM(Fasering!$D$5:$D$8)</f>
        <v>1043.2898449622646</v>
      </c>
      <c r="AL15" s="9">
        <f>($AK$3+(M15+V15)*12*7.57%)*SUM(Fasering!$D$5:$D$9)</f>
        <v>1351.9227037561009</v>
      </c>
      <c r="AM15" s="9">
        <f>($AK$3+(N15+W15)*12*7.57%)*SUM(Fasering!$D$5:$D$10)</f>
        <v>1672.4248034791774</v>
      </c>
      <c r="AN15" s="86">
        <f>($AK$3+(O15+X15)*12*7.57%)*SUM(Fasering!$D$5:$D$11)</f>
        <v>2006.2403758592004</v>
      </c>
      <c r="AO15" s="5">
        <f>($AK$3+(I15+AA15)*12*7.57%)*SUM(Fasering!$D$5)</f>
        <v>0</v>
      </c>
      <c r="AP15" s="9">
        <f>($AK$3+(J15+AB15)*12*7.57%)*SUM(Fasering!$D$5:$D$6)</f>
        <v>460.85194563267498</v>
      </c>
      <c r="AQ15" s="9">
        <f>($AK$3+(K15+AC15)*12*7.57%)*SUM(Fasering!$D$5:$D$7)</f>
        <v>739.86017623760335</v>
      </c>
      <c r="AR15" s="9">
        <f>($AK$3+(L15+AD15)*12*7.57%)*SUM(Fasering!$D$5:$D$8)</f>
        <v>1029.5061185846614</v>
      </c>
      <c r="AS15" s="9">
        <f>($AK$3+(M15+AE15)*12*7.57%)*SUM(Fasering!$D$5:$D$9)</f>
        <v>1329.7897726738493</v>
      </c>
      <c r="AT15" s="9">
        <f>($AK$3+(N15+AF15)*12*7.57%)*SUM(Fasering!$D$5:$D$10)</f>
        <v>1640.0002535980921</v>
      </c>
      <c r="AU15" s="86">
        <f>($AK$3+(O15+AG15)*12*7.57%)*SUM(Fasering!$D$5:$D$11)</f>
        <v>1961.5354174688005</v>
      </c>
    </row>
    <row r="16" spans="1:47" x14ac:dyDescent="0.3">
      <c r="A16" s="32">
        <f t="shared" si="7"/>
        <v>6</v>
      </c>
      <c r="B16" s="125">
        <v>19172.88</v>
      </c>
      <c r="C16" s="126"/>
      <c r="D16" s="125">
        <f t="shared" si="0"/>
        <v>24802.037568000003</v>
      </c>
      <c r="E16" s="127">
        <f t="shared" si="1"/>
        <v>614.8264514289823</v>
      </c>
      <c r="F16" s="125">
        <f t="shared" si="2"/>
        <v>2066.836464</v>
      </c>
      <c r="G16" s="127">
        <f t="shared" si="8"/>
        <v>51.235537619081853</v>
      </c>
      <c r="H16" s="63">
        <f>'L4'!$H$10</f>
        <v>1641.55</v>
      </c>
      <c r="I16" s="63">
        <f>GEW!$E$12+($F16-GEW!$E$12)*SUM(Fasering!$D$5)</f>
        <v>1751.1635679999999</v>
      </c>
      <c r="J16" s="63">
        <f>GEW!$E$12+($F16-GEW!$E$12)*SUM(Fasering!$D$5:$D$6)</f>
        <v>1832.7851176208671</v>
      </c>
      <c r="K16" s="63">
        <f>GEW!$E$12+($F16-GEW!$E$12)*SUM(Fasering!$D$5:$D$7)</f>
        <v>1879.6164423718958</v>
      </c>
      <c r="L16" s="63">
        <f>GEW!$E$12+($F16-GEW!$E$12)*SUM(Fasering!$D$5:$D$8)</f>
        <v>1926.4477671229245</v>
      </c>
      <c r="M16" s="63">
        <f>GEW!$E$12+($F16-GEW!$E$12)*SUM(Fasering!$D$5:$D$9)</f>
        <v>1973.2790918739531</v>
      </c>
      <c r="N16" s="63">
        <f>GEW!$E$12+($F16-GEW!$E$12)*SUM(Fasering!$D$5:$D$10)</f>
        <v>2020.0051392489713</v>
      </c>
      <c r="O16" s="76">
        <f>GEW!$E$12+($F16-GEW!$E$12)*SUM(Fasering!$D$5:$D$11)</f>
        <v>2066.836464</v>
      </c>
      <c r="P16" s="130">
        <f t="shared" si="3"/>
        <v>98.424633999999998</v>
      </c>
      <c r="Q16" s="131">
        <f t="shared" si="4"/>
        <v>2.4398829446776018</v>
      </c>
      <c r="R16" s="45">
        <f>$P16*SUM(Fasering!$D$5)</f>
        <v>0</v>
      </c>
      <c r="S16" s="45">
        <f>$P16*SUM(Fasering!$D$5:$D$6)</f>
        <v>25.449036802788072</v>
      </c>
      <c r="T16" s="45">
        <f>$P16*SUM(Fasering!$D$5:$D$7)</f>
        <v>40.050721194327139</v>
      </c>
      <c r="U16" s="45">
        <f>$P16*SUM(Fasering!$D$5:$D$8)</f>
        <v>54.652405585866212</v>
      </c>
      <c r="V16" s="45">
        <f>$P16*SUM(Fasering!$D$5:$D$9)</f>
        <v>69.254089977405272</v>
      </c>
      <c r="W16" s="45">
        <f>$P16*SUM(Fasering!$D$5:$D$10)</f>
        <v>83.822949608460945</v>
      </c>
      <c r="X16" s="75">
        <f>$P16*SUM(Fasering!$D$5:$D$11)</f>
        <v>98.424633999999998</v>
      </c>
      <c r="Y16" s="130">
        <f t="shared" si="5"/>
        <v>49.211778000000002</v>
      </c>
      <c r="Z16" s="131">
        <f t="shared" si="6"/>
        <v>1.2199281108778157</v>
      </c>
      <c r="AA16" s="74">
        <f>$Y16*SUM(Fasering!$D$5)</f>
        <v>0</v>
      </c>
      <c r="AB16" s="45">
        <f>$Y16*SUM(Fasering!$D$5:$D$6)</f>
        <v>12.724379035563764</v>
      </c>
      <c r="AC16" s="45">
        <f>$Y16*SUM(Fasering!$D$5:$D$7)</f>
        <v>20.025141268547895</v>
      </c>
      <c r="AD16" s="45">
        <f>$Y16*SUM(Fasering!$D$5:$D$8)</f>
        <v>27.325903501532025</v>
      </c>
      <c r="AE16" s="45">
        <f>$Y16*SUM(Fasering!$D$5:$D$9)</f>
        <v>34.626665734516159</v>
      </c>
      <c r="AF16" s="45">
        <f>$Y16*SUM(Fasering!$D$5:$D$10)</f>
        <v>41.911015767015876</v>
      </c>
      <c r="AG16" s="75">
        <f>$Y16*SUM(Fasering!$D$5:$D$11)</f>
        <v>49.211778000000002</v>
      </c>
      <c r="AH16" s="5">
        <f>($AK$3+(I16+R16)*12*7.57%)*SUM(Fasering!$D$5)</f>
        <v>0</v>
      </c>
      <c r="AI16" s="9">
        <f>($AK$3+(J16+S16)*12*7.57%)*SUM(Fasering!$D$5:$D$6)</f>
        <v>469.84381826756356</v>
      </c>
      <c r="AJ16" s="9">
        <f>($AK$3+(K16+T16)*12*7.57%)*SUM(Fasering!$D$5:$D$7)</f>
        <v>762.1305819484005</v>
      </c>
      <c r="AK16" s="9">
        <f>($AK$3+(L16+U16)*12*7.57%)*SUM(Fasering!$D$5:$D$8)</f>
        <v>1070.9753525017884</v>
      </c>
      <c r="AL16" s="9">
        <f>($AK$3+(M16+V16)*12*7.57%)*SUM(Fasering!$D$5:$D$9)</f>
        <v>1396.3781299277271</v>
      </c>
      <c r="AM16" s="9">
        <f>($AK$3+(N16+W16)*12*7.57%)*SUM(Fasering!$D$5:$D$10)</f>
        <v>1737.5516128488896</v>
      </c>
      <c r="AN16" s="86">
        <f>($AK$3+(O16+X16)*12*7.57%)*SUM(Fasering!$D$5:$D$11)</f>
        <v>2096.0331814231999</v>
      </c>
      <c r="AO16" s="5">
        <f>($AK$3+(I16+AA16)*12*7.57%)*SUM(Fasering!$D$5)</f>
        <v>0</v>
      </c>
      <c r="AP16" s="9">
        <f>($AK$3+(J16+AB16)*12*7.57%)*SUM(Fasering!$D$5:$D$6)</f>
        <v>466.85506008916923</v>
      </c>
      <c r="AQ16" s="9">
        <f>($AK$3+(K16+AC16)*12*7.57%)*SUM(Fasering!$D$5:$D$7)</f>
        <v>754.72824653874966</v>
      </c>
      <c r="AR16" s="9">
        <f>($AK$3+(L16+AD16)*12*7.57%)*SUM(Fasering!$D$5:$D$8)</f>
        <v>1057.1916261241849</v>
      </c>
      <c r="AS16" s="9">
        <f>($AK$3+(M16+AE16)*12*7.57%)*SUM(Fasering!$D$5:$D$9)</f>
        <v>1374.245198845475</v>
      </c>
      <c r="AT16" s="9">
        <f>($AK$3+(N16+AF16)*12*7.57%)*SUM(Fasering!$D$5:$D$10)</f>
        <v>1705.1270629678042</v>
      </c>
      <c r="AU16" s="86">
        <f>($AK$3+(O16+AG16)*12*7.57%)*SUM(Fasering!$D$5:$D$11)</f>
        <v>2051.3282230328</v>
      </c>
    </row>
    <row r="17" spans="1:47" x14ac:dyDescent="0.3">
      <c r="A17" s="32">
        <f t="shared" si="7"/>
        <v>7</v>
      </c>
      <c r="B17" s="125">
        <v>19172.88</v>
      </c>
      <c r="C17" s="126"/>
      <c r="D17" s="125">
        <f t="shared" si="0"/>
        <v>24802.037568000003</v>
      </c>
      <c r="E17" s="127">
        <f t="shared" si="1"/>
        <v>614.8264514289823</v>
      </c>
      <c r="F17" s="125">
        <f t="shared" si="2"/>
        <v>2066.836464</v>
      </c>
      <c r="G17" s="127">
        <f t="shared" si="8"/>
        <v>51.235537619081853</v>
      </c>
      <c r="H17" s="63">
        <f>'L4'!$H$10</f>
        <v>1641.55</v>
      </c>
      <c r="I17" s="63">
        <f>GEW!$E$12+($F17-GEW!$E$12)*SUM(Fasering!$D$5)</f>
        <v>1751.1635679999999</v>
      </c>
      <c r="J17" s="63">
        <f>GEW!$E$12+($F17-GEW!$E$12)*SUM(Fasering!$D$5:$D$6)</f>
        <v>1832.7851176208671</v>
      </c>
      <c r="K17" s="63">
        <f>GEW!$E$12+($F17-GEW!$E$12)*SUM(Fasering!$D$5:$D$7)</f>
        <v>1879.6164423718958</v>
      </c>
      <c r="L17" s="63">
        <f>GEW!$E$12+($F17-GEW!$E$12)*SUM(Fasering!$D$5:$D$8)</f>
        <v>1926.4477671229245</v>
      </c>
      <c r="M17" s="63">
        <f>GEW!$E$12+($F17-GEW!$E$12)*SUM(Fasering!$D$5:$D$9)</f>
        <v>1973.2790918739531</v>
      </c>
      <c r="N17" s="63">
        <f>GEW!$E$12+($F17-GEW!$E$12)*SUM(Fasering!$D$5:$D$10)</f>
        <v>2020.0051392489713</v>
      </c>
      <c r="O17" s="76">
        <f>GEW!$E$12+($F17-GEW!$E$12)*SUM(Fasering!$D$5:$D$11)</f>
        <v>2066.836464</v>
      </c>
      <c r="P17" s="130">
        <f t="shared" si="3"/>
        <v>98.424633999999998</v>
      </c>
      <c r="Q17" s="131">
        <f t="shared" si="4"/>
        <v>2.4398829446776018</v>
      </c>
      <c r="R17" s="45">
        <f>$P17*SUM(Fasering!$D$5)</f>
        <v>0</v>
      </c>
      <c r="S17" s="45">
        <f>$P17*SUM(Fasering!$D$5:$D$6)</f>
        <v>25.449036802788072</v>
      </c>
      <c r="T17" s="45">
        <f>$P17*SUM(Fasering!$D$5:$D$7)</f>
        <v>40.050721194327139</v>
      </c>
      <c r="U17" s="45">
        <f>$P17*SUM(Fasering!$D$5:$D$8)</f>
        <v>54.652405585866212</v>
      </c>
      <c r="V17" s="45">
        <f>$P17*SUM(Fasering!$D$5:$D$9)</f>
        <v>69.254089977405272</v>
      </c>
      <c r="W17" s="45">
        <f>$P17*SUM(Fasering!$D$5:$D$10)</f>
        <v>83.822949608460945</v>
      </c>
      <c r="X17" s="75">
        <f>$P17*SUM(Fasering!$D$5:$D$11)</f>
        <v>98.424633999999998</v>
      </c>
      <c r="Y17" s="130">
        <f t="shared" si="5"/>
        <v>49.211778000000002</v>
      </c>
      <c r="Z17" s="131">
        <f t="shared" si="6"/>
        <v>1.2199281108778157</v>
      </c>
      <c r="AA17" s="74">
        <f>$Y17*SUM(Fasering!$D$5)</f>
        <v>0</v>
      </c>
      <c r="AB17" s="45">
        <f>$Y17*SUM(Fasering!$D$5:$D$6)</f>
        <v>12.724379035563764</v>
      </c>
      <c r="AC17" s="45">
        <f>$Y17*SUM(Fasering!$D$5:$D$7)</f>
        <v>20.025141268547895</v>
      </c>
      <c r="AD17" s="45">
        <f>$Y17*SUM(Fasering!$D$5:$D$8)</f>
        <v>27.325903501532025</v>
      </c>
      <c r="AE17" s="45">
        <f>$Y17*SUM(Fasering!$D$5:$D$9)</f>
        <v>34.626665734516159</v>
      </c>
      <c r="AF17" s="45">
        <f>$Y17*SUM(Fasering!$D$5:$D$10)</f>
        <v>41.911015767015876</v>
      </c>
      <c r="AG17" s="75">
        <f>$Y17*SUM(Fasering!$D$5:$D$11)</f>
        <v>49.211778000000002</v>
      </c>
      <c r="AH17" s="5">
        <f>($AK$3+(I17+R17)*12*7.57%)*SUM(Fasering!$D$5)</f>
        <v>0</v>
      </c>
      <c r="AI17" s="9">
        <f>($AK$3+(J17+S17)*12*7.57%)*SUM(Fasering!$D$5:$D$6)</f>
        <v>469.84381826756356</v>
      </c>
      <c r="AJ17" s="9">
        <f>($AK$3+(K17+T17)*12*7.57%)*SUM(Fasering!$D$5:$D$7)</f>
        <v>762.1305819484005</v>
      </c>
      <c r="AK17" s="9">
        <f>($AK$3+(L17+U17)*12*7.57%)*SUM(Fasering!$D$5:$D$8)</f>
        <v>1070.9753525017884</v>
      </c>
      <c r="AL17" s="9">
        <f>($AK$3+(M17+V17)*12*7.57%)*SUM(Fasering!$D$5:$D$9)</f>
        <v>1396.3781299277271</v>
      </c>
      <c r="AM17" s="9">
        <f>($AK$3+(N17+W17)*12*7.57%)*SUM(Fasering!$D$5:$D$10)</f>
        <v>1737.5516128488896</v>
      </c>
      <c r="AN17" s="86">
        <f>($AK$3+(O17+X17)*12*7.57%)*SUM(Fasering!$D$5:$D$11)</f>
        <v>2096.0331814231999</v>
      </c>
      <c r="AO17" s="5">
        <f>($AK$3+(I17+AA17)*12*7.57%)*SUM(Fasering!$D$5)</f>
        <v>0</v>
      </c>
      <c r="AP17" s="9">
        <f>($AK$3+(J17+AB17)*12*7.57%)*SUM(Fasering!$D$5:$D$6)</f>
        <v>466.85506008916923</v>
      </c>
      <c r="AQ17" s="9">
        <f>($AK$3+(K17+AC17)*12*7.57%)*SUM(Fasering!$D$5:$D$7)</f>
        <v>754.72824653874966</v>
      </c>
      <c r="AR17" s="9">
        <f>($AK$3+(L17+AD17)*12*7.57%)*SUM(Fasering!$D$5:$D$8)</f>
        <v>1057.1916261241849</v>
      </c>
      <c r="AS17" s="9">
        <f>($AK$3+(M17+AE17)*12*7.57%)*SUM(Fasering!$D$5:$D$9)</f>
        <v>1374.245198845475</v>
      </c>
      <c r="AT17" s="9">
        <f>($AK$3+(N17+AF17)*12*7.57%)*SUM(Fasering!$D$5:$D$10)</f>
        <v>1705.1270629678042</v>
      </c>
      <c r="AU17" s="86">
        <f>($AK$3+(O17+AG17)*12*7.57%)*SUM(Fasering!$D$5:$D$11)</f>
        <v>2051.3282230328</v>
      </c>
    </row>
    <row r="18" spans="1:47" x14ac:dyDescent="0.3">
      <c r="A18" s="32">
        <f t="shared" si="7"/>
        <v>8</v>
      </c>
      <c r="B18" s="125">
        <v>20089.87</v>
      </c>
      <c r="C18" s="126"/>
      <c r="D18" s="125">
        <f t="shared" si="0"/>
        <v>25988.255831999999</v>
      </c>
      <c r="E18" s="127">
        <f t="shared" si="1"/>
        <v>644.23203409031748</v>
      </c>
      <c r="F18" s="125">
        <f t="shared" si="2"/>
        <v>2165.6879859999999</v>
      </c>
      <c r="G18" s="127">
        <f t="shared" si="8"/>
        <v>53.686002840859793</v>
      </c>
      <c r="H18" s="63">
        <f>'L4'!$H$10</f>
        <v>1641.55</v>
      </c>
      <c r="I18" s="63">
        <f>GEW!$E$12+($F18-GEW!$E$12)*SUM(Fasering!$D$5)</f>
        <v>1751.1635679999999</v>
      </c>
      <c r="J18" s="63">
        <f>GEW!$E$12+($F18-GEW!$E$12)*SUM(Fasering!$D$5:$D$6)</f>
        <v>1858.3445321612312</v>
      </c>
      <c r="K18" s="63">
        <f>GEW!$E$12+($F18-GEW!$E$12)*SUM(Fasering!$D$5:$D$7)</f>
        <v>1919.8408718298392</v>
      </c>
      <c r="L18" s="63">
        <f>GEW!$E$12+($F18-GEW!$E$12)*SUM(Fasering!$D$5:$D$8)</f>
        <v>1981.337211498447</v>
      </c>
      <c r="M18" s="63">
        <f>GEW!$E$12+($F18-GEW!$E$12)*SUM(Fasering!$D$5:$D$9)</f>
        <v>2042.833551167055</v>
      </c>
      <c r="N18" s="63">
        <f>GEW!$E$12+($F18-GEW!$E$12)*SUM(Fasering!$D$5:$D$10)</f>
        <v>2104.1916463313919</v>
      </c>
      <c r="O18" s="76">
        <f>GEW!$E$12+($F18-GEW!$E$12)*SUM(Fasering!$D$5:$D$11)</f>
        <v>2165.6879859999999</v>
      </c>
      <c r="P18" s="130">
        <f t="shared" si="3"/>
        <v>85.307530000000014</v>
      </c>
      <c r="Q18" s="131">
        <f t="shared" si="4"/>
        <v>2.1147184301398867</v>
      </c>
      <c r="R18" s="45">
        <f>$P18*SUM(Fasering!$D$5)</f>
        <v>0</v>
      </c>
      <c r="S18" s="45">
        <f>$P18*SUM(Fasering!$D$5:$D$6)</f>
        <v>22.057429957270127</v>
      </c>
      <c r="T18" s="45">
        <f>$P18*SUM(Fasering!$D$5:$D$7)</f>
        <v>34.713140003209958</v>
      </c>
      <c r="U18" s="45">
        <f>$P18*SUM(Fasering!$D$5:$D$8)</f>
        <v>47.368850049149792</v>
      </c>
      <c r="V18" s="45">
        <f>$P18*SUM(Fasering!$D$5:$D$9)</f>
        <v>60.024560095089619</v>
      </c>
      <c r="W18" s="45">
        <f>$P18*SUM(Fasering!$D$5:$D$10)</f>
        <v>72.651819954060187</v>
      </c>
      <c r="X18" s="75">
        <f>$P18*SUM(Fasering!$D$5:$D$11)</f>
        <v>85.307530000000014</v>
      </c>
      <c r="Y18" s="130">
        <f t="shared" si="5"/>
        <v>36.096830000000018</v>
      </c>
      <c r="Z18" s="131">
        <f t="shared" si="6"/>
        <v>0.89481704218404157</v>
      </c>
      <c r="AA18" s="74">
        <f>$Y18*SUM(Fasering!$D$5)</f>
        <v>0</v>
      </c>
      <c r="AB18" s="45">
        <f>$Y18*SUM(Fasering!$D$5:$D$6)</f>
        <v>9.3333296533669099</v>
      </c>
      <c r="AC18" s="45">
        <f>$Y18*SUM(Fasering!$D$5:$D$7)</f>
        <v>14.688437391893421</v>
      </c>
      <c r="AD18" s="45">
        <f>$Y18*SUM(Fasering!$D$5:$D$8)</f>
        <v>20.043545130419933</v>
      </c>
      <c r="AE18" s="45">
        <f>$Y18*SUM(Fasering!$D$5:$D$9)</f>
        <v>25.398652868946442</v>
      </c>
      <c r="AF18" s="45">
        <f>$Y18*SUM(Fasering!$D$5:$D$10)</f>
        <v>30.741722261473512</v>
      </c>
      <c r="AG18" s="75">
        <f>$Y18*SUM(Fasering!$D$5:$D$11)</f>
        <v>36.096830000000018</v>
      </c>
      <c r="AH18" s="5">
        <f>($AK$3+(I18+R18)*12*7.57%)*SUM(Fasering!$D$5)</f>
        <v>0</v>
      </c>
      <c r="AI18" s="9">
        <f>($AK$3+(J18+S18)*12*7.57%)*SUM(Fasering!$D$5:$D$6)</f>
        <v>475.05057649690474</v>
      </c>
      <c r="AJ18" s="9">
        <f>($AK$3+(K18+T18)*12*7.57%)*SUM(Fasering!$D$5:$D$7)</f>
        <v>775.02629599082923</v>
      </c>
      <c r="AK18" s="9">
        <f>($AK$3+(L18+U18)*12*7.57%)*SUM(Fasering!$D$5:$D$8)</f>
        <v>1094.988178720512</v>
      </c>
      <c r="AL18" s="9">
        <f>($AK$3+(M18+V18)*12*7.57%)*SUM(Fasering!$D$5:$D$9)</f>
        <v>1434.9362246859532</v>
      </c>
      <c r="AM18" s="9">
        <f>($AK$3+(N18+W18)*12*7.57%)*SUM(Fasering!$D$5:$D$10)</f>
        <v>1794.0388834305197</v>
      </c>
      <c r="AN18" s="86">
        <f>($AK$3+(O18+X18)*12*7.57%)*SUM(Fasering!$D$5:$D$11)</f>
        <v>2173.9143267344002</v>
      </c>
      <c r="AO18" s="5">
        <f>($AK$3+(I18+AA18)*12*7.57%)*SUM(Fasering!$D$5)</f>
        <v>0</v>
      </c>
      <c r="AP18" s="9">
        <f>($AK$3+(J18+AB18)*12*7.57%)*SUM(Fasering!$D$5:$D$6)</f>
        <v>472.0619492550818</v>
      </c>
      <c r="AQ18" s="9">
        <f>($AK$3+(K18+AC18)*12*7.57%)*SUM(Fasering!$D$5:$D$7)</f>
        <v>767.62428487520299</v>
      </c>
      <c r="AR18" s="9">
        <f>($AK$3+(L18+AD18)*12*7.57%)*SUM(Fasering!$D$5:$D$8)</f>
        <v>1081.2050562036979</v>
      </c>
      <c r="AS18" s="9">
        <f>($AK$3+(M18+AE18)*12*7.57%)*SUM(Fasering!$D$5:$D$9)</f>
        <v>1412.8042632405668</v>
      </c>
      <c r="AT18" s="9">
        <f>($AK$3+(N18+AF18)*12*7.57%)*SUM(Fasering!$D$5:$D$10)</f>
        <v>1761.6157540589363</v>
      </c>
      <c r="AU18" s="86">
        <f>($AK$3+(O18+AG18)*12*7.57%)*SUM(Fasering!$D$5:$D$11)</f>
        <v>2129.2113268544003</v>
      </c>
    </row>
    <row r="19" spans="1:47" x14ac:dyDescent="0.3">
      <c r="A19" s="32">
        <f t="shared" si="7"/>
        <v>9</v>
      </c>
      <c r="B19" s="125">
        <v>20089.87</v>
      </c>
      <c r="C19" s="126"/>
      <c r="D19" s="125">
        <f t="shared" si="0"/>
        <v>25988.255831999999</v>
      </c>
      <c r="E19" s="127">
        <f t="shared" si="1"/>
        <v>644.23203409031748</v>
      </c>
      <c r="F19" s="125">
        <f t="shared" si="2"/>
        <v>2165.6879859999999</v>
      </c>
      <c r="G19" s="127">
        <f t="shared" si="8"/>
        <v>53.686002840859793</v>
      </c>
      <c r="H19" s="63">
        <f>'L4'!$H$10</f>
        <v>1641.55</v>
      </c>
      <c r="I19" s="63">
        <f>GEW!$E$12+($F19-GEW!$E$12)*SUM(Fasering!$D$5)</f>
        <v>1751.1635679999999</v>
      </c>
      <c r="J19" s="63">
        <f>GEW!$E$12+($F19-GEW!$E$12)*SUM(Fasering!$D$5:$D$6)</f>
        <v>1858.3445321612312</v>
      </c>
      <c r="K19" s="63">
        <f>GEW!$E$12+($F19-GEW!$E$12)*SUM(Fasering!$D$5:$D$7)</f>
        <v>1919.8408718298392</v>
      </c>
      <c r="L19" s="63">
        <f>GEW!$E$12+($F19-GEW!$E$12)*SUM(Fasering!$D$5:$D$8)</f>
        <v>1981.337211498447</v>
      </c>
      <c r="M19" s="63">
        <f>GEW!$E$12+($F19-GEW!$E$12)*SUM(Fasering!$D$5:$D$9)</f>
        <v>2042.833551167055</v>
      </c>
      <c r="N19" s="63">
        <f>GEW!$E$12+($F19-GEW!$E$12)*SUM(Fasering!$D$5:$D$10)</f>
        <v>2104.1916463313919</v>
      </c>
      <c r="O19" s="76">
        <f>GEW!$E$12+($F19-GEW!$E$12)*SUM(Fasering!$D$5:$D$11)</f>
        <v>2165.6879859999999</v>
      </c>
      <c r="P19" s="130">
        <f t="shared" si="3"/>
        <v>85.307530000000014</v>
      </c>
      <c r="Q19" s="131">
        <f t="shared" si="4"/>
        <v>2.1147184301398867</v>
      </c>
      <c r="R19" s="45">
        <f>$P19*SUM(Fasering!$D$5)</f>
        <v>0</v>
      </c>
      <c r="S19" s="45">
        <f>$P19*SUM(Fasering!$D$5:$D$6)</f>
        <v>22.057429957270127</v>
      </c>
      <c r="T19" s="45">
        <f>$P19*SUM(Fasering!$D$5:$D$7)</f>
        <v>34.713140003209958</v>
      </c>
      <c r="U19" s="45">
        <f>$P19*SUM(Fasering!$D$5:$D$8)</f>
        <v>47.368850049149792</v>
      </c>
      <c r="V19" s="45">
        <f>$P19*SUM(Fasering!$D$5:$D$9)</f>
        <v>60.024560095089619</v>
      </c>
      <c r="W19" s="45">
        <f>$P19*SUM(Fasering!$D$5:$D$10)</f>
        <v>72.651819954060187</v>
      </c>
      <c r="X19" s="75">
        <f>$P19*SUM(Fasering!$D$5:$D$11)</f>
        <v>85.307530000000014</v>
      </c>
      <c r="Y19" s="130">
        <f t="shared" si="5"/>
        <v>36.096830000000018</v>
      </c>
      <c r="Z19" s="131">
        <f t="shared" si="6"/>
        <v>0.89481704218404157</v>
      </c>
      <c r="AA19" s="74">
        <f>$Y19*SUM(Fasering!$D$5)</f>
        <v>0</v>
      </c>
      <c r="AB19" s="45">
        <f>$Y19*SUM(Fasering!$D$5:$D$6)</f>
        <v>9.3333296533669099</v>
      </c>
      <c r="AC19" s="45">
        <f>$Y19*SUM(Fasering!$D$5:$D$7)</f>
        <v>14.688437391893421</v>
      </c>
      <c r="AD19" s="45">
        <f>$Y19*SUM(Fasering!$D$5:$D$8)</f>
        <v>20.043545130419933</v>
      </c>
      <c r="AE19" s="45">
        <f>$Y19*SUM(Fasering!$D$5:$D$9)</f>
        <v>25.398652868946442</v>
      </c>
      <c r="AF19" s="45">
        <f>$Y19*SUM(Fasering!$D$5:$D$10)</f>
        <v>30.741722261473512</v>
      </c>
      <c r="AG19" s="75">
        <f>$Y19*SUM(Fasering!$D$5:$D$11)</f>
        <v>36.096830000000018</v>
      </c>
      <c r="AH19" s="5">
        <f>($AK$3+(I19+R19)*12*7.57%)*SUM(Fasering!$D$5)</f>
        <v>0</v>
      </c>
      <c r="AI19" s="9">
        <f>($AK$3+(J19+S19)*12*7.57%)*SUM(Fasering!$D$5:$D$6)</f>
        <v>475.05057649690474</v>
      </c>
      <c r="AJ19" s="9">
        <f>($AK$3+(K19+T19)*12*7.57%)*SUM(Fasering!$D$5:$D$7)</f>
        <v>775.02629599082923</v>
      </c>
      <c r="AK19" s="9">
        <f>($AK$3+(L19+U19)*12*7.57%)*SUM(Fasering!$D$5:$D$8)</f>
        <v>1094.988178720512</v>
      </c>
      <c r="AL19" s="9">
        <f>($AK$3+(M19+V19)*12*7.57%)*SUM(Fasering!$D$5:$D$9)</f>
        <v>1434.9362246859532</v>
      </c>
      <c r="AM19" s="9">
        <f>($AK$3+(N19+W19)*12*7.57%)*SUM(Fasering!$D$5:$D$10)</f>
        <v>1794.0388834305197</v>
      </c>
      <c r="AN19" s="86">
        <f>($AK$3+(O19+X19)*12*7.57%)*SUM(Fasering!$D$5:$D$11)</f>
        <v>2173.9143267344002</v>
      </c>
      <c r="AO19" s="5">
        <f>($AK$3+(I19+AA19)*12*7.57%)*SUM(Fasering!$D$5)</f>
        <v>0</v>
      </c>
      <c r="AP19" s="9">
        <f>($AK$3+(J19+AB19)*12*7.57%)*SUM(Fasering!$D$5:$D$6)</f>
        <v>472.0619492550818</v>
      </c>
      <c r="AQ19" s="9">
        <f>($AK$3+(K19+AC19)*12*7.57%)*SUM(Fasering!$D$5:$D$7)</f>
        <v>767.62428487520299</v>
      </c>
      <c r="AR19" s="9">
        <f>($AK$3+(L19+AD19)*12*7.57%)*SUM(Fasering!$D$5:$D$8)</f>
        <v>1081.2050562036979</v>
      </c>
      <c r="AS19" s="9">
        <f>($AK$3+(M19+AE19)*12*7.57%)*SUM(Fasering!$D$5:$D$9)</f>
        <v>1412.8042632405668</v>
      </c>
      <c r="AT19" s="9">
        <f>($AK$3+(N19+AF19)*12*7.57%)*SUM(Fasering!$D$5:$D$10)</f>
        <v>1761.6157540589363</v>
      </c>
      <c r="AU19" s="86">
        <f>($AK$3+(O19+AG19)*12*7.57%)*SUM(Fasering!$D$5:$D$11)</f>
        <v>2129.2113268544003</v>
      </c>
    </row>
    <row r="20" spans="1:47" x14ac:dyDescent="0.3">
      <c r="A20" s="32">
        <f t="shared" si="7"/>
        <v>10</v>
      </c>
      <c r="B20" s="125">
        <v>21006.86</v>
      </c>
      <c r="C20" s="126"/>
      <c r="D20" s="125">
        <f t="shared" si="0"/>
        <v>27174.474096000002</v>
      </c>
      <c r="E20" s="127">
        <f t="shared" si="1"/>
        <v>673.6376167516529</v>
      </c>
      <c r="F20" s="125">
        <f t="shared" si="2"/>
        <v>2264.5395080000003</v>
      </c>
      <c r="G20" s="127">
        <f t="shared" si="8"/>
        <v>56.136468062637746</v>
      </c>
      <c r="H20" s="63">
        <f>'L4'!$H$10</f>
        <v>1641.55</v>
      </c>
      <c r="I20" s="63">
        <f>GEW!$E$12+($F20-GEW!$E$12)*SUM(Fasering!$D$5)</f>
        <v>1751.1635679999999</v>
      </c>
      <c r="J20" s="63">
        <f>GEW!$E$12+($F20-GEW!$E$12)*SUM(Fasering!$D$5:$D$6)</f>
        <v>1883.9039467015955</v>
      </c>
      <c r="K20" s="63">
        <f>GEW!$E$12+($F20-GEW!$E$12)*SUM(Fasering!$D$5:$D$7)</f>
        <v>1960.0653012877826</v>
      </c>
      <c r="L20" s="63">
        <f>GEW!$E$12+($F20-GEW!$E$12)*SUM(Fasering!$D$5:$D$8)</f>
        <v>2036.22665587397</v>
      </c>
      <c r="M20" s="63">
        <f>GEW!$E$12+($F20-GEW!$E$12)*SUM(Fasering!$D$5:$D$9)</f>
        <v>2112.3880104601571</v>
      </c>
      <c r="N20" s="63">
        <f>GEW!$E$12+($F20-GEW!$E$12)*SUM(Fasering!$D$5:$D$10)</f>
        <v>2188.3781534138129</v>
      </c>
      <c r="O20" s="76">
        <f>GEW!$E$12+($F20-GEW!$E$12)*SUM(Fasering!$D$5:$D$11)</f>
        <v>2264.5395080000003</v>
      </c>
      <c r="P20" s="125">
        <f t="shared" si="3"/>
        <v>49.211778000000002</v>
      </c>
      <c r="Q20" s="127">
        <f t="shared" si="4"/>
        <v>1.2199281108778157</v>
      </c>
      <c r="R20" s="45">
        <f>$P20*SUM(Fasering!$D$5)</f>
        <v>0</v>
      </c>
      <c r="S20" s="45">
        <f>$P20*SUM(Fasering!$D$5:$D$6)</f>
        <v>12.724379035563764</v>
      </c>
      <c r="T20" s="45">
        <f>$P20*SUM(Fasering!$D$5:$D$7)</f>
        <v>20.025141268547895</v>
      </c>
      <c r="U20" s="45">
        <f>$P20*SUM(Fasering!$D$5:$D$8)</f>
        <v>27.325903501532025</v>
      </c>
      <c r="V20" s="45">
        <f>$P20*SUM(Fasering!$D$5:$D$9)</f>
        <v>34.626665734516159</v>
      </c>
      <c r="W20" s="45">
        <f>$P20*SUM(Fasering!$D$5:$D$10)</f>
        <v>41.911015767015876</v>
      </c>
      <c r="X20" s="75">
        <f>$P20*SUM(Fasering!$D$5:$D$11)</f>
        <v>49.211778000000002</v>
      </c>
      <c r="Y20" s="125">
        <f t="shared" si="5"/>
        <v>24.606427999999998</v>
      </c>
      <c r="Z20" s="127">
        <f t="shared" si="6"/>
        <v>0.60997741689989304</v>
      </c>
      <c r="AA20" s="74">
        <f>$Y20*SUM(Fasering!$D$5)</f>
        <v>0</v>
      </c>
      <c r="AB20" s="45">
        <f>$Y20*SUM(Fasering!$D$5:$D$6)</f>
        <v>6.3623288836121539</v>
      </c>
      <c r="AC20" s="45">
        <f>$Y20*SUM(Fasering!$D$5:$D$7)</f>
        <v>10.012789962889622</v>
      </c>
      <c r="AD20" s="45">
        <f>$Y20*SUM(Fasering!$D$5:$D$8)</f>
        <v>13.663251042167092</v>
      </c>
      <c r="AE20" s="45">
        <f>$Y20*SUM(Fasering!$D$5:$D$9)</f>
        <v>17.31371212144456</v>
      </c>
      <c r="AF20" s="45">
        <f>$Y20*SUM(Fasering!$D$5:$D$10)</f>
        <v>20.955966920722531</v>
      </c>
      <c r="AG20" s="75">
        <f>$Y20*SUM(Fasering!$D$5:$D$11)</f>
        <v>24.606427999999998</v>
      </c>
      <c r="AH20" s="5">
        <f>($AK$3+(I20+R20)*12*7.57%)*SUM(Fasering!$D$5)</f>
        <v>0</v>
      </c>
      <c r="AI20" s="9">
        <f>($AK$3+(J20+S20)*12*7.57%)*SUM(Fasering!$D$5:$D$6)</f>
        <v>478.86181274844307</v>
      </c>
      <c r="AJ20" s="9">
        <f>($AK$3+(K20+T20)*12*7.57%)*SUM(Fasering!$D$5:$D$7)</f>
        <v>784.46568431714184</v>
      </c>
      <c r="AK20" s="9">
        <f>($AK$3+(L20+U20)*12*7.57%)*SUM(Fasering!$D$5:$D$8)</f>
        <v>1112.5650566463901</v>
      </c>
      <c r="AL20" s="9">
        <f>($AK$3+(M20+V20)*12*7.57%)*SUM(Fasering!$D$5:$D$9)</f>
        <v>1463.1599297361877</v>
      </c>
      <c r="AM20" s="9">
        <f>($AK$3+(N20+W20)*12*7.57%)*SUM(Fasering!$D$5:$D$10)</f>
        <v>1835.3863637452353</v>
      </c>
      <c r="AN20" s="86">
        <f>($AK$3+(O20+X20)*12*7.57%)*SUM(Fasering!$D$5:$D$11)</f>
        <v>2230.9216682024003</v>
      </c>
      <c r="AO20" s="5">
        <f>($AK$3+(I20+AA20)*12*7.57%)*SUM(Fasering!$D$5)</f>
        <v>0</v>
      </c>
      <c r="AP20" s="9">
        <f>($AK$3+(J20+AB20)*12*7.57%)*SUM(Fasering!$D$5:$D$6)</f>
        <v>477.36749912753163</v>
      </c>
      <c r="AQ20" s="9">
        <f>($AK$3+(K20+AC20)*12*7.57%)*SUM(Fasering!$D$5:$D$7)</f>
        <v>780.76467875932872</v>
      </c>
      <c r="AR20" s="9">
        <f>($AK$3+(L20+AD20)*12*7.57%)*SUM(Fasering!$D$5:$D$8)</f>
        <v>1105.6734953879829</v>
      </c>
      <c r="AS20" s="9">
        <f>($AK$3+(M20+AE20)*12*7.57%)*SUM(Fasering!$D$5:$D$9)</f>
        <v>1452.0939490134942</v>
      </c>
      <c r="AT20" s="9">
        <f>($AK$3+(N20+AF20)*12*7.57%)*SUM(Fasering!$D$5:$D$10)</f>
        <v>1819.1747990594438</v>
      </c>
      <c r="AU20" s="86">
        <f>($AK$3+(O20+AG20)*12*7.57%)*SUM(Fasering!$D$5:$D$11)</f>
        <v>2208.5701682624003</v>
      </c>
    </row>
    <row r="21" spans="1:47" x14ac:dyDescent="0.3">
      <c r="A21" s="32">
        <f t="shared" si="7"/>
        <v>11</v>
      </c>
      <c r="B21" s="125">
        <v>21006.86</v>
      </c>
      <c r="C21" s="126"/>
      <c r="D21" s="125">
        <f t="shared" si="0"/>
        <v>27174.474096000002</v>
      </c>
      <c r="E21" s="127">
        <f t="shared" si="1"/>
        <v>673.6376167516529</v>
      </c>
      <c r="F21" s="125">
        <f t="shared" si="2"/>
        <v>2264.5395080000003</v>
      </c>
      <c r="G21" s="127">
        <f t="shared" si="8"/>
        <v>56.136468062637746</v>
      </c>
      <c r="H21" s="63">
        <f>'L4'!$H$10</f>
        <v>1641.55</v>
      </c>
      <c r="I21" s="63">
        <f>GEW!$E$12+($F21-GEW!$E$12)*SUM(Fasering!$D$5)</f>
        <v>1751.1635679999999</v>
      </c>
      <c r="J21" s="63">
        <f>GEW!$E$12+($F21-GEW!$E$12)*SUM(Fasering!$D$5:$D$6)</f>
        <v>1883.9039467015955</v>
      </c>
      <c r="K21" s="63">
        <f>GEW!$E$12+($F21-GEW!$E$12)*SUM(Fasering!$D$5:$D$7)</f>
        <v>1960.0653012877826</v>
      </c>
      <c r="L21" s="63">
        <f>GEW!$E$12+($F21-GEW!$E$12)*SUM(Fasering!$D$5:$D$8)</f>
        <v>2036.22665587397</v>
      </c>
      <c r="M21" s="63">
        <f>GEW!$E$12+($F21-GEW!$E$12)*SUM(Fasering!$D$5:$D$9)</f>
        <v>2112.3880104601571</v>
      </c>
      <c r="N21" s="63">
        <f>GEW!$E$12+($F21-GEW!$E$12)*SUM(Fasering!$D$5:$D$10)</f>
        <v>2188.3781534138129</v>
      </c>
      <c r="O21" s="76">
        <f>GEW!$E$12+($F21-GEW!$E$12)*SUM(Fasering!$D$5:$D$11)</f>
        <v>2264.5395080000003</v>
      </c>
      <c r="P21" s="125">
        <f t="shared" si="3"/>
        <v>49.211778000000002</v>
      </c>
      <c r="Q21" s="127">
        <f t="shared" si="4"/>
        <v>1.2199281108778157</v>
      </c>
      <c r="R21" s="45">
        <f>$P21*SUM(Fasering!$D$5)</f>
        <v>0</v>
      </c>
      <c r="S21" s="45">
        <f>$P21*SUM(Fasering!$D$5:$D$6)</f>
        <v>12.724379035563764</v>
      </c>
      <c r="T21" s="45">
        <f>$P21*SUM(Fasering!$D$5:$D$7)</f>
        <v>20.025141268547895</v>
      </c>
      <c r="U21" s="45">
        <f>$P21*SUM(Fasering!$D$5:$D$8)</f>
        <v>27.325903501532025</v>
      </c>
      <c r="V21" s="45">
        <f>$P21*SUM(Fasering!$D$5:$D$9)</f>
        <v>34.626665734516159</v>
      </c>
      <c r="W21" s="45">
        <f>$P21*SUM(Fasering!$D$5:$D$10)</f>
        <v>41.911015767015876</v>
      </c>
      <c r="X21" s="75">
        <f>$P21*SUM(Fasering!$D$5:$D$11)</f>
        <v>49.211778000000002</v>
      </c>
      <c r="Y21" s="125">
        <f t="shared" si="5"/>
        <v>24.606427999999998</v>
      </c>
      <c r="Z21" s="127">
        <f t="shared" si="6"/>
        <v>0.60997741689989304</v>
      </c>
      <c r="AA21" s="74">
        <f>$Y21*SUM(Fasering!$D$5)</f>
        <v>0</v>
      </c>
      <c r="AB21" s="45">
        <f>$Y21*SUM(Fasering!$D$5:$D$6)</f>
        <v>6.3623288836121539</v>
      </c>
      <c r="AC21" s="45">
        <f>$Y21*SUM(Fasering!$D$5:$D$7)</f>
        <v>10.012789962889622</v>
      </c>
      <c r="AD21" s="45">
        <f>$Y21*SUM(Fasering!$D$5:$D$8)</f>
        <v>13.663251042167092</v>
      </c>
      <c r="AE21" s="45">
        <f>$Y21*SUM(Fasering!$D$5:$D$9)</f>
        <v>17.31371212144456</v>
      </c>
      <c r="AF21" s="45">
        <f>$Y21*SUM(Fasering!$D$5:$D$10)</f>
        <v>20.955966920722531</v>
      </c>
      <c r="AG21" s="75">
        <f>$Y21*SUM(Fasering!$D$5:$D$11)</f>
        <v>24.606427999999998</v>
      </c>
      <c r="AH21" s="5">
        <f>($AK$3+(I21+R21)*12*7.57%)*SUM(Fasering!$D$5)</f>
        <v>0</v>
      </c>
      <c r="AI21" s="9">
        <f>($AK$3+(J21+S21)*12*7.57%)*SUM(Fasering!$D$5:$D$6)</f>
        <v>478.86181274844307</v>
      </c>
      <c r="AJ21" s="9">
        <f>($AK$3+(K21+T21)*12*7.57%)*SUM(Fasering!$D$5:$D$7)</f>
        <v>784.46568431714184</v>
      </c>
      <c r="AK21" s="9">
        <f>($AK$3+(L21+U21)*12*7.57%)*SUM(Fasering!$D$5:$D$8)</f>
        <v>1112.5650566463901</v>
      </c>
      <c r="AL21" s="9">
        <f>($AK$3+(M21+V21)*12*7.57%)*SUM(Fasering!$D$5:$D$9)</f>
        <v>1463.1599297361877</v>
      </c>
      <c r="AM21" s="9">
        <f>($AK$3+(N21+W21)*12*7.57%)*SUM(Fasering!$D$5:$D$10)</f>
        <v>1835.3863637452353</v>
      </c>
      <c r="AN21" s="86">
        <f>($AK$3+(O21+X21)*12*7.57%)*SUM(Fasering!$D$5:$D$11)</f>
        <v>2230.9216682024003</v>
      </c>
      <c r="AO21" s="5">
        <f>($AK$3+(I21+AA21)*12*7.57%)*SUM(Fasering!$D$5)</f>
        <v>0</v>
      </c>
      <c r="AP21" s="9">
        <f>($AK$3+(J21+AB21)*12*7.57%)*SUM(Fasering!$D$5:$D$6)</f>
        <v>477.36749912753163</v>
      </c>
      <c r="AQ21" s="9">
        <f>($AK$3+(K21+AC21)*12*7.57%)*SUM(Fasering!$D$5:$D$7)</f>
        <v>780.76467875932872</v>
      </c>
      <c r="AR21" s="9">
        <f>($AK$3+(L21+AD21)*12*7.57%)*SUM(Fasering!$D$5:$D$8)</f>
        <v>1105.6734953879829</v>
      </c>
      <c r="AS21" s="9">
        <f>($AK$3+(M21+AE21)*12*7.57%)*SUM(Fasering!$D$5:$D$9)</f>
        <v>1452.0939490134942</v>
      </c>
      <c r="AT21" s="9">
        <f>($AK$3+(N21+AF21)*12*7.57%)*SUM(Fasering!$D$5:$D$10)</f>
        <v>1819.1747990594438</v>
      </c>
      <c r="AU21" s="86">
        <f>($AK$3+(O21+AG21)*12*7.57%)*SUM(Fasering!$D$5:$D$11)</f>
        <v>2208.5701682624003</v>
      </c>
    </row>
    <row r="22" spans="1:47" x14ac:dyDescent="0.3">
      <c r="A22" s="32">
        <f t="shared" si="7"/>
        <v>12</v>
      </c>
      <c r="B22" s="125">
        <v>21923.82</v>
      </c>
      <c r="C22" s="126"/>
      <c r="D22" s="125">
        <f t="shared" si="0"/>
        <v>28360.653552</v>
      </c>
      <c r="E22" s="127">
        <f t="shared" si="1"/>
        <v>703.04223738779717</v>
      </c>
      <c r="F22" s="125">
        <f t="shared" si="2"/>
        <v>2363.387796</v>
      </c>
      <c r="G22" s="127">
        <f t="shared" si="8"/>
        <v>58.586853115649767</v>
      </c>
      <c r="H22" s="63">
        <f>'L4'!$H$10</f>
        <v>1641.55</v>
      </c>
      <c r="I22" s="63">
        <f>GEW!$E$12+($F22-GEW!$E$12)*SUM(Fasering!$D$5)</f>
        <v>1751.1635679999999</v>
      </c>
      <c r="J22" s="63">
        <f>GEW!$E$12+($F22-GEW!$E$12)*SUM(Fasering!$D$5:$D$6)</f>
        <v>1909.4625250469778</v>
      </c>
      <c r="K22" s="63">
        <f>GEW!$E$12+($F22-GEW!$E$12)*SUM(Fasering!$D$5:$D$7)</f>
        <v>2000.2884147740319</v>
      </c>
      <c r="L22" s="63">
        <f>GEW!$E$12+($F22-GEW!$E$12)*SUM(Fasering!$D$5:$D$8)</f>
        <v>2091.1143045010858</v>
      </c>
      <c r="M22" s="63">
        <f>GEW!$E$12+($F22-GEW!$E$12)*SUM(Fasering!$D$5:$D$9)</f>
        <v>2181.9401942281402</v>
      </c>
      <c r="N22" s="63">
        <f>GEW!$E$12+($F22-GEW!$E$12)*SUM(Fasering!$D$5:$D$10)</f>
        <v>2272.5619062729461</v>
      </c>
      <c r="O22" s="76">
        <f>GEW!$E$12+($F22-GEW!$E$12)*SUM(Fasering!$D$5:$D$11)</f>
        <v>2363.387796</v>
      </c>
      <c r="P22" s="125">
        <f t="shared" si="3"/>
        <v>49.211778000000002</v>
      </c>
      <c r="Q22" s="127">
        <f t="shared" si="4"/>
        <v>1.2199281108778157</v>
      </c>
      <c r="R22" s="45">
        <f>$P22*SUM(Fasering!$D$5)</f>
        <v>0</v>
      </c>
      <c r="S22" s="45">
        <f>$P22*SUM(Fasering!$D$5:$D$6)</f>
        <v>12.724379035563764</v>
      </c>
      <c r="T22" s="45">
        <f>$P22*SUM(Fasering!$D$5:$D$7)</f>
        <v>20.025141268547895</v>
      </c>
      <c r="U22" s="45">
        <f>$P22*SUM(Fasering!$D$5:$D$8)</f>
        <v>27.325903501532025</v>
      </c>
      <c r="V22" s="45">
        <f>$P22*SUM(Fasering!$D$5:$D$9)</f>
        <v>34.626665734516159</v>
      </c>
      <c r="W22" s="45">
        <f>$P22*SUM(Fasering!$D$5:$D$10)</f>
        <v>41.911015767015876</v>
      </c>
      <c r="X22" s="75">
        <f>$P22*SUM(Fasering!$D$5:$D$11)</f>
        <v>49.211778000000002</v>
      </c>
      <c r="Y22" s="125">
        <f t="shared" si="5"/>
        <v>24.606427999999998</v>
      </c>
      <c r="Z22" s="127">
        <f t="shared" si="6"/>
        <v>0.60997741689989304</v>
      </c>
      <c r="AA22" s="74">
        <f>$Y22*SUM(Fasering!$D$5)</f>
        <v>0</v>
      </c>
      <c r="AB22" s="45">
        <f>$Y22*SUM(Fasering!$D$5:$D$6)</f>
        <v>6.3623288836121539</v>
      </c>
      <c r="AC22" s="45">
        <f>$Y22*SUM(Fasering!$D$5:$D$7)</f>
        <v>10.012789962889622</v>
      </c>
      <c r="AD22" s="45">
        <f>$Y22*SUM(Fasering!$D$5:$D$8)</f>
        <v>13.663251042167092</v>
      </c>
      <c r="AE22" s="45">
        <f>$Y22*SUM(Fasering!$D$5:$D$9)</f>
        <v>17.31371212144456</v>
      </c>
      <c r="AF22" s="45">
        <f>$Y22*SUM(Fasering!$D$5:$D$10)</f>
        <v>20.955966920722531</v>
      </c>
      <c r="AG22" s="75">
        <f>$Y22*SUM(Fasering!$D$5:$D$11)</f>
        <v>24.606427999999998</v>
      </c>
      <c r="AH22" s="5">
        <f>($AK$3+(I22+R22)*12*7.57%)*SUM(Fasering!$D$5)</f>
        <v>0</v>
      </c>
      <c r="AI22" s="9">
        <f>($AK$3+(J22+S22)*12*7.57%)*SUM(Fasering!$D$5:$D$6)</f>
        <v>484.86499267322301</v>
      </c>
      <c r="AJ22" s="9">
        <f>($AK$3+(K22+T22)*12*7.57%)*SUM(Fasering!$D$5:$D$7)</f>
        <v>799.33391676530073</v>
      </c>
      <c r="AK22" s="9">
        <f>($AK$3+(L22+U22)*12*7.57%)*SUM(Fasering!$D$5:$D$8)</f>
        <v>1140.2508661163085</v>
      </c>
      <c r="AL22" s="9">
        <f>($AK$3+(M22+V22)*12*7.57%)*SUM(Fasering!$D$5:$D$9)</f>
        <v>1507.6158407262462</v>
      </c>
      <c r="AM22" s="9">
        <f>($AK$3+(N22+W22)*12*7.57%)*SUM(Fasering!$D$5:$D$10)</f>
        <v>1900.513883369699</v>
      </c>
      <c r="AN22" s="86">
        <f>($AK$3+(O22+X22)*12*7.57%)*SUM(Fasering!$D$5:$D$11)</f>
        <v>2320.7154530216003</v>
      </c>
      <c r="AO22" s="5">
        <f>($AK$3+(I22+AA22)*12*7.57%)*SUM(Fasering!$D$5)</f>
        <v>0</v>
      </c>
      <c r="AP22" s="9">
        <f>($AK$3+(J22+AB22)*12*7.57%)*SUM(Fasering!$D$5:$D$6)</f>
        <v>483.37067905231152</v>
      </c>
      <c r="AQ22" s="9">
        <f>($AK$3+(K22+AC22)*12*7.57%)*SUM(Fasering!$D$5:$D$7)</f>
        <v>795.63291120748784</v>
      </c>
      <c r="AR22" s="9">
        <f>($AK$3+(L22+AD22)*12*7.57%)*SUM(Fasering!$D$5:$D$8)</f>
        <v>1133.3593048579014</v>
      </c>
      <c r="AS22" s="9">
        <f>($AK$3+(M22+AE22)*12*7.57%)*SUM(Fasering!$D$5:$D$9)</f>
        <v>1496.549860003553</v>
      </c>
      <c r="AT22" s="9">
        <f>($AK$3+(N22+AF22)*12*7.57%)*SUM(Fasering!$D$5:$D$10)</f>
        <v>1884.3023186839071</v>
      </c>
      <c r="AU22" s="86">
        <f>($AK$3+(O22+AG22)*12*7.57%)*SUM(Fasering!$D$5:$D$11)</f>
        <v>2298.3639530816004</v>
      </c>
    </row>
    <row r="23" spans="1:47" x14ac:dyDescent="0.3">
      <c r="A23" s="32">
        <f t="shared" si="7"/>
        <v>13</v>
      </c>
      <c r="B23" s="125">
        <v>21923.82</v>
      </c>
      <c r="C23" s="126"/>
      <c r="D23" s="125">
        <f t="shared" si="0"/>
        <v>28360.653552</v>
      </c>
      <c r="E23" s="127">
        <f t="shared" si="1"/>
        <v>703.04223738779717</v>
      </c>
      <c r="F23" s="125">
        <f t="shared" si="2"/>
        <v>2363.387796</v>
      </c>
      <c r="G23" s="127">
        <f t="shared" si="8"/>
        <v>58.586853115649767</v>
      </c>
      <c r="H23" s="63">
        <f>'L4'!$H$10</f>
        <v>1641.55</v>
      </c>
      <c r="I23" s="63">
        <f>GEW!$E$12+($F23-GEW!$E$12)*SUM(Fasering!$D$5)</f>
        <v>1751.1635679999999</v>
      </c>
      <c r="J23" s="63">
        <f>GEW!$E$12+($F23-GEW!$E$12)*SUM(Fasering!$D$5:$D$6)</f>
        <v>1909.4625250469778</v>
      </c>
      <c r="K23" s="63">
        <f>GEW!$E$12+($F23-GEW!$E$12)*SUM(Fasering!$D$5:$D$7)</f>
        <v>2000.2884147740319</v>
      </c>
      <c r="L23" s="63">
        <f>GEW!$E$12+($F23-GEW!$E$12)*SUM(Fasering!$D$5:$D$8)</f>
        <v>2091.1143045010858</v>
      </c>
      <c r="M23" s="63">
        <f>GEW!$E$12+($F23-GEW!$E$12)*SUM(Fasering!$D$5:$D$9)</f>
        <v>2181.9401942281402</v>
      </c>
      <c r="N23" s="63">
        <f>GEW!$E$12+($F23-GEW!$E$12)*SUM(Fasering!$D$5:$D$10)</f>
        <v>2272.5619062729461</v>
      </c>
      <c r="O23" s="76">
        <f>GEW!$E$12+($F23-GEW!$E$12)*SUM(Fasering!$D$5:$D$11)</f>
        <v>2363.387796</v>
      </c>
      <c r="P23" s="125">
        <f t="shared" si="3"/>
        <v>49.211778000000002</v>
      </c>
      <c r="Q23" s="127">
        <f t="shared" si="4"/>
        <v>1.2199281108778157</v>
      </c>
      <c r="R23" s="45">
        <f>$P23*SUM(Fasering!$D$5)</f>
        <v>0</v>
      </c>
      <c r="S23" s="45">
        <f>$P23*SUM(Fasering!$D$5:$D$6)</f>
        <v>12.724379035563764</v>
      </c>
      <c r="T23" s="45">
        <f>$P23*SUM(Fasering!$D$5:$D$7)</f>
        <v>20.025141268547895</v>
      </c>
      <c r="U23" s="45">
        <f>$P23*SUM(Fasering!$D$5:$D$8)</f>
        <v>27.325903501532025</v>
      </c>
      <c r="V23" s="45">
        <f>$P23*SUM(Fasering!$D$5:$D$9)</f>
        <v>34.626665734516159</v>
      </c>
      <c r="W23" s="45">
        <f>$P23*SUM(Fasering!$D$5:$D$10)</f>
        <v>41.911015767015876</v>
      </c>
      <c r="X23" s="75">
        <f>$P23*SUM(Fasering!$D$5:$D$11)</f>
        <v>49.211778000000002</v>
      </c>
      <c r="Y23" s="125">
        <f t="shared" si="5"/>
        <v>24.606427999999998</v>
      </c>
      <c r="Z23" s="127">
        <f t="shared" si="6"/>
        <v>0.60997741689989304</v>
      </c>
      <c r="AA23" s="74">
        <f>$Y23*SUM(Fasering!$D$5)</f>
        <v>0</v>
      </c>
      <c r="AB23" s="45">
        <f>$Y23*SUM(Fasering!$D$5:$D$6)</f>
        <v>6.3623288836121539</v>
      </c>
      <c r="AC23" s="45">
        <f>$Y23*SUM(Fasering!$D$5:$D$7)</f>
        <v>10.012789962889622</v>
      </c>
      <c r="AD23" s="45">
        <f>$Y23*SUM(Fasering!$D$5:$D$8)</f>
        <v>13.663251042167092</v>
      </c>
      <c r="AE23" s="45">
        <f>$Y23*SUM(Fasering!$D$5:$D$9)</f>
        <v>17.31371212144456</v>
      </c>
      <c r="AF23" s="45">
        <f>$Y23*SUM(Fasering!$D$5:$D$10)</f>
        <v>20.955966920722531</v>
      </c>
      <c r="AG23" s="75">
        <f>$Y23*SUM(Fasering!$D$5:$D$11)</f>
        <v>24.606427999999998</v>
      </c>
      <c r="AH23" s="5">
        <f>($AK$3+(I23+R23)*12*7.57%)*SUM(Fasering!$D$5)</f>
        <v>0</v>
      </c>
      <c r="AI23" s="9">
        <f>($AK$3+(J23+S23)*12*7.57%)*SUM(Fasering!$D$5:$D$6)</f>
        <v>484.86499267322301</v>
      </c>
      <c r="AJ23" s="9">
        <f>($AK$3+(K23+T23)*12*7.57%)*SUM(Fasering!$D$5:$D$7)</f>
        <v>799.33391676530073</v>
      </c>
      <c r="AK23" s="9">
        <f>($AK$3+(L23+U23)*12*7.57%)*SUM(Fasering!$D$5:$D$8)</f>
        <v>1140.2508661163085</v>
      </c>
      <c r="AL23" s="9">
        <f>($AK$3+(M23+V23)*12*7.57%)*SUM(Fasering!$D$5:$D$9)</f>
        <v>1507.6158407262462</v>
      </c>
      <c r="AM23" s="9">
        <f>($AK$3+(N23+W23)*12*7.57%)*SUM(Fasering!$D$5:$D$10)</f>
        <v>1900.513883369699</v>
      </c>
      <c r="AN23" s="86">
        <f>($AK$3+(O23+X23)*12*7.57%)*SUM(Fasering!$D$5:$D$11)</f>
        <v>2320.7154530216003</v>
      </c>
      <c r="AO23" s="5">
        <f>($AK$3+(I23+AA23)*12*7.57%)*SUM(Fasering!$D$5)</f>
        <v>0</v>
      </c>
      <c r="AP23" s="9">
        <f>($AK$3+(J23+AB23)*12*7.57%)*SUM(Fasering!$D$5:$D$6)</f>
        <v>483.37067905231152</v>
      </c>
      <c r="AQ23" s="9">
        <f>($AK$3+(K23+AC23)*12*7.57%)*SUM(Fasering!$D$5:$D$7)</f>
        <v>795.63291120748784</v>
      </c>
      <c r="AR23" s="9">
        <f>($AK$3+(L23+AD23)*12*7.57%)*SUM(Fasering!$D$5:$D$8)</f>
        <v>1133.3593048579014</v>
      </c>
      <c r="AS23" s="9">
        <f>($AK$3+(M23+AE23)*12*7.57%)*SUM(Fasering!$D$5:$D$9)</f>
        <v>1496.549860003553</v>
      </c>
      <c r="AT23" s="9">
        <f>($AK$3+(N23+AF23)*12*7.57%)*SUM(Fasering!$D$5:$D$10)</f>
        <v>1884.3023186839071</v>
      </c>
      <c r="AU23" s="86">
        <f>($AK$3+(O23+AG23)*12*7.57%)*SUM(Fasering!$D$5:$D$11)</f>
        <v>2298.3639530816004</v>
      </c>
    </row>
    <row r="24" spans="1:47" x14ac:dyDescent="0.3">
      <c r="A24" s="32">
        <f t="shared" si="7"/>
        <v>14</v>
      </c>
      <c r="B24" s="125">
        <v>22840.81</v>
      </c>
      <c r="C24" s="126"/>
      <c r="D24" s="125">
        <f t="shared" si="0"/>
        <v>29546.871816000003</v>
      </c>
      <c r="E24" s="127">
        <f t="shared" si="1"/>
        <v>732.44782004913259</v>
      </c>
      <c r="F24" s="125">
        <f t="shared" si="2"/>
        <v>2462.2393180000004</v>
      </c>
      <c r="G24" s="127">
        <f t="shared" si="8"/>
        <v>61.03731833742772</v>
      </c>
      <c r="H24" s="63">
        <f>'L4'!$H$10</f>
        <v>1641.55</v>
      </c>
      <c r="I24" s="63">
        <f>GEW!$E$12+($F24-GEW!$E$12)*SUM(Fasering!$D$5)</f>
        <v>1751.1635679999999</v>
      </c>
      <c r="J24" s="63">
        <f>GEW!$E$12+($F24-GEW!$E$12)*SUM(Fasering!$D$5:$D$6)</f>
        <v>1935.0219395873419</v>
      </c>
      <c r="K24" s="63">
        <f>GEW!$E$12+($F24-GEW!$E$12)*SUM(Fasering!$D$5:$D$7)</f>
        <v>2040.5128442319754</v>
      </c>
      <c r="L24" s="63">
        <f>GEW!$E$12+($F24-GEW!$E$12)*SUM(Fasering!$D$5:$D$8)</f>
        <v>2146.0037488766088</v>
      </c>
      <c r="M24" s="63">
        <f>GEW!$E$12+($F24-GEW!$E$12)*SUM(Fasering!$D$5:$D$9)</f>
        <v>2251.4946535212421</v>
      </c>
      <c r="N24" s="63">
        <f>GEW!$E$12+($F24-GEW!$E$12)*SUM(Fasering!$D$5:$D$10)</f>
        <v>2356.7484133553671</v>
      </c>
      <c r="O24" s="76">
        <f>GEW!$E$12+($F24-GEW!$E$12)*SUM(Fasering!$D$5:$D$11)</f>
        <v>2462.2393180000004</v>
      </c>
      <c r="P24" s="125">
        <f t="shared" si="3"/>
        <v>29.679495999999972</v>
      </c>
      <c r="Q24" s="127">
        <f t="shared" si="4"/>
        <v>0.73573548769332531</v>
      </c>
      <c r="R24" s="45">
        <f>$P24*SUM(Fasering!$D$5)</f>
        <v>0</v>
      </c>
      <c r="S24" s="45">
        <f>$P24*SUM(Fasering!$D$5:$D$6)</f>
        <v>7.674040078139388</v>
      </c>
      <c r="T24" s="45">
        <f>$P24*SUM(Fasering!$D$5:$D$7)</f>
        <v>12.0771108936422</v>
      </c>
      <c r="U24" s="45">
        <f>$P24*SUM(Fasering!$D$5:$D$8)</f>
        <v>16.480181709145011</v>
      </c>
      <c r="V24" s="45">
        <f>$P24*SUM(Fasering!$D$5:$D$9)</f>
        <v>20.883252524647826</v>
      </c>
      <c r="W24" s="45">
        <f>$P24*SUM(Fasering!$D$5:$D$10)</f>
        <v>25.276425184497164</v>
      </c>
      <c r="X24" s="75">
        <f>$P24*SUM(Fasering!$D$5:$D$11)</f>
        <v>29.679495999999972</v>
      </c>
      <c r="Y24" s="125">
        <f t="shared" si="5"/>
        <v>5.0741459999999687</v>
      </c>
      <c r="Z24" s="127">
        <f t="shared" si="6"/>
        <v>0.12578479371540258</v>
      </c>
      <c r="AA24" s="74">
        <f>$Y24*SUM(Fasering!$D$5)</f>
        <v>0</v>
      </c>
      <c r="AB24" s="45">
        <f>$Y24*SUM(Fasering!$D$5:$D$6)</f>
        <v>1.3119899261877781</v>
      </c>
      <c r="AC24" s="45">
        <f>$Y24*SUM(Fasering!$D$5:$D$7)</f>
        <v>2.0647595879839291</v>
      </c>
      <c r="AD24" s="45">
        <f>$Y24*SUM(Fasering!$D$5:$D$8)</f>
        <v>2.8175292497800801</v>
      </c>
      <c r="AE24" s="45">
        <f>$Y24*SUM(Fasering!$D$5:$D$9)</f>
        <v>3.5702989115762311</v>
      </c>
      <c r="AF24" s="45">
        <f>$Y24*SUM(Fasering!$D$5:$D$10)</f>
        <v>4.3213763382038186</v>
      </c>
      <c r="AG24" s="75">
        <f>$Y24*SUM(Fasering!$D$5:$D$11)</f>
        <v>5.0741459999999687</v>
      </c>
      <c r="AH24" s="5">
        <f>($AK$3+(I24+R24)*12*7.57%)*SUM(Fasering!$D$5)</f>
        <v>0</v>
      </c>
      <c r="AI24" s="9">
        <f>($AK$3+(J24+S24)*12*7.57%)*SUM(Fasering!$D$5:$D$6)</f>
        <v>489.68214913441329</v>
      </c>
      <c r="AJ24" s="9">
        <f>($AK$3+(K24+T24)*12*7.57%)*SUM(Fasering!$D$5:$D$7)</f>
        <v>811.26469393699347</v>
      </c>
      <c r="AK24" s="9">
        <f>($AK$3+(L24+U24)*12*7.57%)*SUM(Fasering!$D$5:$D$8)</f>
        <v>1162.4669045563344</v>
      </c>
      <c r="AL24" s="9">
        <f>($AK$3+(M24+V24)*12*7.57%)*SUM(Fasering!$D$5:$D$9)</f>
        <v>1543.2887809924357</v>
      </c>
      <c r="AM24" s="9">
        <f>($AK$3+(N24+W24)*12*7.57%)*SUM(Fasering!$D$5:$D$10)</f>
        <v>1952.7744279296369</v>
      </c>
      <c r="AN24" s="86">
        <f>($AK$3+(O24+X24)*12*7.57%)*SUM(Fasering!$D$5:$D$11)</f>
        <v>2392.7690506376007</v>
      </c>
      <c r="AO24" s="5">
        <f>($AK$3+(I24+AA24)*12*7.57%)*SUM(Fasering!$D$5)</f>
        <v>0</v>
      </c>
      <c r="AP24" s="9">
        <f>($AK$3+(J24+AB24)*12*7.57%)*SUM(Fasering!$D$5:$D$6)</f>
        <v>488.18783551350174</v>
      </c>
      <c r="AQ24" s="9">
        <f>($AK$3+(K24+AC24)*12*7.57%)*SUM(Fasering!$D$5:$D$7)</f>
        <v>807.56368837918035</v>
      </c>
      <c r="AR24" s="9">
        <f>($AK$3+(L24+AD24)*12*7.57%)*SUM(Fasering!$D$5:$D$8)</f>
        <v>1155.5753432979272</v>
      </c>
      <c r="AS24" s="9">
        <f>($AK$3+(M24+AE24)*12*7.57%)*SUM(Fasering!$D$5:$D$9)</f>
        <v>1532.2228002697423</v>
      </c>
      <c r="AT24" s="9">
        <f>($AK$3+(N24+AF24)*12*7.57%)*SUM(Fasering!$D$5:$D$10)</f>
        <v>1936.5628632438445</v>
      </c>
      <c r="AU24" s="86">
        <f>($AK$3+(O24+AG24)*12*7.57%)*SUM(Fasering!$D$5:$D$11)</f>
        <v>2370.4175506976003</v>
      </c>
    </row>
    <row r="25" spans="1:47" x14ac:dyDescent="0.3">
      <c r="A25" s="32">
        <f t="shared" si="7"/>
        <v>15</v>
      </c>
      <c r="B25" s="125">
        <v>22840.81</v>
      </c>
      <c r="C25" s="126"/>
      <c r="D25" s="125">
        <f t="shared" si="0"/>
        <v>29546.871816000003</v>
      </c>
      <c r="E25" s="127">
        <f t="shared" si="1"/>
        <v>732.44782004913259</v>
      </c>
      <c r="F25" s="125">
        <f t="shared" si="2"/>
        <v>2462.2393180000004</v>
      </c>
      <c r="G25" s="127">
        <f t="shared" si="8"/>
        <v>61.03731833742772</v>
      </c>
      <c r="H25" s="63">
        <f>'L4'!$H$10</f>
        <v>1641.55</v>
      </c>
      <c r="I25" s="63">
        <f>GEW!$E$12+($F25-GEW!$E$12)*SUM(Fasering!$D$5)</f>
        <v>1751.1635679999999</v>
      </c>
      <c r="J25" s="63">
        <f>GEW!$E$12+($F25-GEW!$E$12)*SUM(Fasering!$D$5:$D$6)</f>
        <v>1935.0219395873419</v>
      </c>
      <c r="K25" s="63">
        <f>GEW!$E$12+($F25-GEW!$E$12)*SUM(Fasering!$D$5:$D$7)</f>
        <v>2040.5128442319754</v>
      </c>
      <c r="L25" s="63">
        <f>GEW!$E$12+($F25-GEW!$E$12)*SUM(Fasering!$D$5:$D$8)</f>
        <v>2146.0037488766088</v>
      </c>
      <c r="M25" s="63">
        <f>GEW!$E$12+($F25-GEW!$E$12)*SUM(Fasering!$D$5:$D$9)</f>
        <v>2251.4946535212421</v>
      </c>
      <c r="N25" s="63">
        <f>GEW!$E$12+($F25-GEW!$E$12)*SUM(Fasering!$D$5:$D$10)</f>
        <v>2356.7484133553671</v>
      </c>
      <c r="O25" s="76">
        <f>GEW!$E$12+($F25-GEW!$E$12)*SUM(Fasering!$D$5:$D$11)</f>
        <v>2462.2393180000004</v>
      </c>
      <c r="P25" s="125">
        <f t="shared" si="3"/>
        <v>29.679495999999972</v>
      </c>
      <c r="Q25" s="127">
        <f t="shared" si="4"/>
        <v>0.73573548769332531</v>
      </c>
      <c r="R25" s="45">
        <f>$P25*SUM(Fasering!$D$5)</f>
        <v>0</v>
      </c>
      <c r="S25" s="45">
        <f>$P25*SUM(Fasering!$D$5:$D$6)</f>
        <v>7.674040078139388</v>
      </c>
      <c r="T25" s="45">
        <f>$P25*SUM(Fasering!$D$5:$D$7)</f>
        <v>12.0771108936422</v>
      </c>
      <c r="U25" s="45">
        <f>$P25*SUM(Fasering!$D$5:$D$8)</f>
        <v>16.480181709145011</v>
      </c>
      <c r="V25" s="45">
        <f>$P25*SUM(Fasering!$D$5:$D$9)</f>
        <v>20.883252524647826</v>
      </c>
      <c r="W25" s="45">
        <f>$P25*SUM(Fasering!$D$5:$D$10)</f>
        <v>25.276425184497164</v>
      </c>
      <c r="X25" s="75">
        <f>$P25*SUM(Fasering!$D$5:$D$11)</f>
        <v>29.679495999999972</v>
      </c>
      <c r="Y25" s="125">
        <f t="shared" si="5"/>
        <v>5.0741459999999687</v>
      </c>
      <c r="Z25" s="127">
        <f t="shared" si="6"/>
        <v>0.12578479371540258</v>
      </c>
      <c r="AA25" s="74">
        <f>$Y25*SUM(Fasering!$D$5)</f>
        <v>0</v>
      </c>
      <c r="AB25" s="45">
        <f>$Y25*SUM(Fasering!$D$5:$D$6)</f>
        <v>1.3119899261877781</v>
      </c>
      <c r="AC25" s="45">
        <f>$Y25*SUM(Fasering!$D$5:$D$7)</f>
        <v>2.0647595879839291</v>
      </c>
      <c r="AD25" s="45">
        <f>$Y25*SUM(Fasering!$D$5:$D$8)</f>
        <v>2.8175292497800801</v>
      </c>
      <c r="AE25" s="45">
        <f>$Y25*SUM(Fasering!$D$5:$D$9)</f>
        <v>3.5702989115762311</v>
      </c>
      <c r="AF25" s="45">
        <f>$Y25*SUM(Fasering!$D$5:$D$10)</f>
        <v>4.3213763382038186</v>
      </c>
      <c r="AG25" s="75">
        <f>$Y25*SUM(Fasering!$D$5:$D$11)</f>
        <v>5.0741459999999687</v>
      </c>
      <c r="AH25" s="5">
        <f>($AK$3+(I25+R25)*12*7.57%)*SUM(Fasering!$D$5)</f>
        <v>0</v>
      </c>
      <c r="AI25" s="9">
        <f>($AK$3+(J25+S25)*12*7.57%)*SUM(Fasering!$D$5:$D$6)</f>
        <v>489.68214913441329</v>
      </c>
      <c r="AJ25" s="9">
        <f>($AK$3+(K25+T25)*12*7.57%)*SUM(Fasering!$D$5:$D$7)</f>
        <v>811.26469393699347</v>
      </c>
      <c r="AK25" s="9">
        <f>($AK$3+(L25+U25)*12*7.57%)*SUM(Fasering!$D$5:$D$8)</f>
        <v>1162.4669045563344</v>
      </c>
      <c r="AL25" s="9">
        <f>($AK$3+(M25+V25)*12*7.57%)*SUM(Fasering!$D$5:$D$9)</f>
        <v>1543.2887809924357</v>
      </c>
      <c r="AM25" s="9">
        <f>($AK$3+(N25+W25)*12*7.57%)*SUM(Fasering!$D$5:$D$10)</f>
        <v>1952.7744279296369</v>
      </c>
      <c r="AN25" s="86">
        <f>($AK$3+(O25+X25)*12*7.57%)*SUM(Fasering!$D$5:$D$11)</f>
        <v>2392.7690506376007</v>
      </c>
      <c r="AO25" s="5">
        <f>($AK$3+(I25+AA25)*12*7.57%)*SUM(Fasering!$D$5)</f>
        <v>0</v>
      </c>
      <c r="AP25" s="9">
        <f>($AK$3+(J25+AB25)*12*7.57%)*SUM(Fasering!$D$5:$D$6)</f>
        <v>488.18783551350174</v>
      </c>
      <c r="AQ25" s="9">
        <f>($AK$3+(K25+AC25)*12*7.57%)*SUM(Fasering!$D$5:$D$7)</f>
        <v>807.56368837918035</v>
      </c>
      <c r="AR25" s="9">
        <f>($AK$3+(L25+AD25)*12*7.57%)*SUM(Fasering!$D$5:$D$8)</f>
        <v>1155.5753432979272</v>
      </c>
      <c r="AS25" s="9">
        <f>($AK$3+(M25+AE25)*12*7.57%)*SUM(Fasering!$D$5:$D$9)</f>
        <v>1532.2228002697423</v>
      </c>
      <c r="AT25" s="9">
        <f>($AK$3+(N25+AF25)*12*7.57%)*SUM(Fasering!$D$5:$D$10)</f>
        <v>1936.5628632438445</v>
      </c>
      <c r="AU25" s="86">
        <f>($AK$3+(O25+AG25)*12*7.57%)*SUM(Fasering!$D$5:$D$11)</f>
        <v>2370.4175506976003</v>
      </c>
    </row>
    <row r="26" spans="1:47" x14ac:dyDescent="0.3">
      <c r="A26" s="32">
        <f t="shared" si="7"/>
        <v>16</v>
      </c>
      <c r="B26" s="125">
        <v>23757.8</v>
      </c>
      <c r="C26" s="126"/>
      <c r="D26" s="125">
        <f t="shared" si="0"/>
        <v>30733.090080000002</v>
      </c>
      <c r="E26" s="127">
        <f t="shared" si="1"/>
        <v>761.85340271046789</v>
      </c>
      <c r="F26" s="125">
        <f t="shared" si="2"/>
        <v>2561.0908400000003</v>
      </c>
      <c r="G26" s="127">
        <f t="shared" si="8"/>
        <v>63.48778355920566</v>
      </c>
      <c r="H26" s="63">
        <f>'L4'!$H$10</f>
        <v>1641.55</v>
      </c>
      <c r="I26" s="63">
        <f>GEW!$E$12+($F26-GEW!$E$12)*SUM(Fasering!$D$5)</f>
        <v>1751.1635679999999</v>
      </c>
      <c r="J26" s="63">
        <f>GEW!$E$12+($F26-GEW!$E$12)*SUM(Fasering!$D$5:$D$6)</f>
        <v>1960.5813541277062</v>
      </c>
      <c r="K26" s="63">
        <f>GEW!$E$12+($F26-GEW!$E$12)*SUM(Fasering!$D$5:$D$7)</f>
        <v>2080.7372736899188</v>
      </c>
      <c r="L26" s="63">
        <f>GEW!$E$12+($F26-GEW!$E$12)*SUM(Fasering!$D$5:$D$8)</f>
        <v>2200.8931932521314</v>
      </c>
      <c r="M26" s="63">
        <f>GEW!$E$12+($F26-GEW!$E$12)*SUM(Fasering!$D$5:$D$9)</f>
        <v>2321.049112814344</v>
      </c>
      <c r="N26" s="63">
        <f>GEW!$E$12+($F26-GEW!$E$12)*SUM(Fasering!$D$5:$D$10)</f>
        <v>2440.9349204377877</v>
      </c>
      <c r="O26" s="76">
        <f>GEW!$E$12+($F26-GEW!$E$12)*SUM(Fasering!$D$5:$D$11)</f>
        <v>2561.0908400000003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5"/>
        <v>0</v>
      </c>
      <c r="Z26" s="127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493.88305262238833</v>
      </c>
      <c r="AJ26" s="9">
        <f>($AK$3+(K26+T26)*12*7.57%)*SUM(Fasering!$D$5:$D$7)</f>
        <v>821.66918128105431</v>
      </c>
      <c r="AK26" s="9">
        <f>($AK$3+(L26+U26)*12*7.57%)*SUM(Fasering!$D$5:$D$8)</f>
        <v>1181.8408721913047</v>
      </c>
      <c r="AL26" s="9">
        <f>($AK$3+(M26+V26)*12*7.57%)*SUM(Fasering!$D$5:$D$9)</f>
        <v>1574.3981253531394</v>
      </c>
      <c r="AM26" s="9">
        <f>($AK$3+(N26+W26)*12*7.57%)*SUM(Fasering!$D$5:$D$10)</f>
        <v>1998.3493445207962</v>
      </c>
      <c r="AN26" s="86">
        <f>($AK$3+(O26+X26)*12*7.57%)*SUM(Fasering!$D$5:$D$11)</f>
        <v>2455.6049190560002</v>
      </c>
      <c r="AO26" s="5">
        <f>($AK$3+(I26+AA26)*12*7.57%)*SUM(Fasering!$D$5)</f>
        <v>0</v>
      </c>
      <c r="AP26" s="9">
        <f>($AK$3+(J26+AB26)*12*7.57%)*SUM(Fasering!$D$5:$D$6)</f>
        <v>493.88305262238833</v>
      </c>
      <c r="AQ26" s="9">
        <f>($AK$3+(K26+AC26)*12*7.57%)*SUM(Fasering!$D$5:$D$7)</f>
        <v>821.66918128105431</v>
      </c>
      <c r="AR26" s="9">
        <f>($AK$3+(L26+AD26)*12*7.57%)*SUM(Fasering!$D$5:$D$8)</f>
        <v>1181.8408721913047</v>
      </c>
      <c r="AS26" s="9">
        <f>($AK$3+(M26+AE26)*12*7.57%)*SUM(Fasering!$D$5:$D$9)</f>
        <v>1574.3981253531394</v>
      </c>
      <c r="AT26" s="9">
        <f>($AK$3+(N26+AF26)*12*7.57%)*SUM(Fasering!$D$5:$D$10)</f>
        <v>1998.3493445207962</v>
      </c>
      <c r="AU26" s="86">
        <f>($AK$3+(O26+AG26)*12*7.57%)*SUM(Fasering!$D$5:$D$11)</f>
        <v>2455.6049190560002</v>
      </c>
    </row>
    <row r="27" spans="1:47" x14ac:dyDescent="0.3">
      <c r="A27" s="32">
        <f t="shared" si="7"/>
        <v>17</v>
      </c>
      <c r="B27" s="125">
        <v>23757.8</v>
      </c>
      <c r="C27" s="126"/>
      <c r="D27" s="125">
        <f t="shared" si="0"/>
        <v>30733.090080000002</v>
      </c>
      <c r="E27" s="127">
        <f t="shared" si="1"/>
        <v>761.85340271046789</v>
      </c>
      <c r="F27" s="125">
        <f t="shared" si="2"/>
        <v>2561.0908400000003</v>
      </c>
      <c r="G27" s="127">
        <f t="shared" si="8"/>
        <v>63.48778355920566</v>
      </c>
      <c r="H27" s="63">
        <f>'L4'!$H$10</f>
        <v>1641.55</v>
      </c>
      <c r="I27" s="63">
        <f>GEW!$E$12+($F27-GEW!$E$12)*SUM(Fasering!$D$5)</f>
        <v>1751.1635679999999</v>
      </c>
      <c r="J27" s="63">
        <f>GEW!$E$12+($F27-GEW!$E$12)*SUM(Fasering!$D$5:$D$6)</f>
        <v>1960.5813541277062</v>
      </c>
      <c r="K27" s="63">
        <f>GEW!$E$12+($F27-GEW!$E$12)*SUM(Fasering!$D$5:$D$7)</f>
        <v>2080.7372736899188</v>
      </c>
      <c r="L27" s="63">
        <f>GEW!$E$12+($F27-GEW!$E$12)*SUM(Fasering!$D$5:$D$8)</f>
        <v>2200.8931932521314</v>
      </c>
      <c r="M27" s="63">
        <f>GEW!$E$12+($F27-GEW!$E$12)*SUM(Fasering!$D$5:$D$9)</f>
        <v>2321.049112814344</v>
      </c>
      <c r="N27" s="63">
        <f>GEW!$E$12+($F27-GEW!$E$12)*SUM(Fasering!$D$5:$D$10)</f>
        <v>2440.9349204377877</v>
      </c>
      <c r="O27" s="76">
        <f>GEW!$E$12+($F27-GEW!$E$12)*SUM(Fasering!$D$5:$D$11)</f>
        <v>2561.0908400000003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5"/>
        <v>0</v>
      </c>
      <c r="Z27" s="127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493.88305262238833</v>
      </c>
      <c r="AJ27" s="9">
        <f>($AK$3+(K27+T27)*12*7.57%)*SUM(Fasering!$D$5:$D$7)</f>
        <v>821.66918128105431</v>
      </c>
      <c r="AK27" s="9">
        <f>($AK$3+(L27+U27)*12*7.57%)*SUM(Fasering!$D$5:$D$8)</f>
        <v>1181.8408721913047</v>
      </c>
      <c r="AL27" s="9">
        <f>($AK$3+(M27+V27)*12*7.57%)*SUM(Fasering!$D$5:$D$9)</f>
        <v>1574.3981253531394</v>
      </c>
      <c r="AM27" s="9">
        <f>($AK$3+(N27+W27)*12*7.57%)*SUM(Fasering!$D$5:$D$10)</f>
        <v>1998.3493445207962</v>
      </c>
      <c r="AN27" s="86">
        <f>($AK$3+(O27+X27)*12*7.57%)*SUM(Fasering!$D$5:$D$11)</f>
        <v>2455.6049190560002</v>
      </c>
      <c r="AO27" s="5">
        <f>($AK$3+(I27+AA27)*12*7.57%)*SUM(Fasering!$D$5)</f>
        <v>0</v>
      </c>
      <c r="AP27" s="9">
        <f>($AK$3+(J27+AB27)*12*7.57%)*SUM(Fasering!$D$5:$D$6)</f>
        <v>493.88305262238833</v>
      </c>
      <c r="AQ27" s="9">
        <f>($AK$3+(K27+AC27)*12*7.57%)*SUM(Fasering!$D$5:$D$7)</f>
        <v>821.66918128105431</v>
      </c>
      <c r="AR27" s="9">
        <f>($AK$3+(L27+AD27)*12*7.57%)*SUM(Fasering!$D$5:$D$8)</f>
        <v>1181.8408721913047</v>
      </c>
      <c r="AS27" s="9">
        <f>($AK$3+(M27+AE27)*12*7.57%)*SUM(Fasering!$D$5:$D$9)</f>
        <v>1574.3981253531394</v>
      </c>
      <c r="AT27" s="9">
        <f>($AK$3+(N27+AF27)*12*7.57%)*SUM(Fasering!$D$5:$D$10)</f>
        <v>1998.3493445207962</v>
      </c>
      <c r="AU27" s="86">
        <f>($AK$3+(O27+AG27)*12*7.57%)*SUM(Fasering!$D$5:$D$11)</f>
        <v>2455.6049190560002</v>
      </c>
    </row>
    <row r="28" spans="1:47" x14ac:dyDescent="0.3">
      <c r="A28" s="32">
        <f t="shared" si="7"/>
        <v>18</v>
      </c>
      <c r="B28" s="125">
        <v>24674.75</v>
      </c>
      <c r="C28" s="126"/>
      <c r="D28" s="125">
        <f t="shared" si="0"/>
        <v>31919.256600000001</v>
      </c>
      <c r="E28" s="127">
        <f t="shared" si="1"/>
        <v>791.25770267154849</v>
      </c>
      <c r="F28" s="125">
        <f t="shared" si="2"/>
        <v>2659.9380499999997</v>
      </c>
      <c r="G28" s="127">
        <f t="shared" si="8"/>
        <v>65.938141889295707</v>
      </c>
      <c r="H28" s="63">
        <f>'L4'!$H$10</f>
        <v>1641.55</v>
      </c>
      <c r="I28" s="63">
        <f>GEW!$E$12+($F28-GEW!$E$12)*SUM(Fasering!$D$5)</f>
        <v>1751.1635679999999</v>
      </c>
      <c r="J28" s="63">
        <f>GEW!$E$12+($F28-GEW!$E$12)*SUM(Fasering!$D$5:$D$6)</f>
        <v>1986.1396537414278</v>
      </c>
      <c r="K28" s="63">
        <f>GEW!$E$12+($F28-GEW!$E$12)*SUM(Fasering!$D$5:$D$7)</f>
        <v>2120.9599485189365</v>
      </c>
      <c r="L28" s="63">
        <f>GEW!$E$12+($F28-GEW!$E$12)*SUM(Fasering!$D$5:$D$8)</f>
        <v>2255.7802432964454</v>
      </c>
      <c r="M28" s="63">
        <f>GEW!$E$12+($F28-GEW!$E$12)*SUM(Fasering!$D$5:$D$9)</f>
        <v>2390.6005380739539</v>
      </c>
      <c r="N28" s="63">
        <f>GEW!$E$12+($F28-GEW!$E$12)*SUM(Fasering!$D$5:$D$10)</f>
        <v>2525.1177552224913</v>
      </c>
      <c r="O28" s="76">
        <f>GEW!$E$12+($F28-GEW!$E$12)*SUM(Fasering!$D$5:$D$11)</f>
        <v>2659.9380499999997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5"/>
        <v>0</v>
      </c>
      <c r="Z28" s="127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499.88616707888241</v>
      </c>
      <c r="AJ28" s="9">
        <f>($AK$3+(K28+T28)*12*7.57%)*SUM(Fasering!$D$5:$D$7)</f>
        <v>836.53725158220084</v>
      </c>
      <c r="AK28" s="9">
        <f>($AK$3+(L28+U28)*12*7.57%)*SUM(Fasering!$D$5:$D$8)</f>
        <v>1209.5263797308287</v>
      </c>
      <c r="AL28" s="9">
        <f>($AK$3+(M28+V28)*12*7.57%)*SUM(Fasering!$D$5:$D$9)</f>
        <v>1618.8535515247654</v>
      </c>
      <c r="AM28" s="9">
        <f>($AK$3+(N28+W28)*12*7.57%)*SUM(Fasering!$D$5:$D$10)</f>
        <v>2063.4761538905082</v>
      </c>
      <c r="AN28" s="86">
        <f>($AK$3+(O28+X28)*12*7.57%)*SUM(Fasering!$D$5:$D$11)</f>
        <v>2545.3977246200002</v>
      </c>
      <c r="AO28" s="5">
        <f>($AK$3+(I28+AA28)*12*7.57%)*SUM(Fasering!$D$5)</f>
        <v>0</v>
      </c>
      <c r="AP28" s="9">
        <f>($AK$3+(J28+AB28)*12*7.57%)*SUM(Fasering!$D$5:$D$6)</f>
        <v>499.88616707888241</v>
      </c>
      <c r="AQ28" s="9">
        <f>($AK$3+(K28+AC28)*12*7.57%)*SUM(Fasering!$D$5:$D$7)</f>
        <v>836.53725158220084</v>
      </c>
      <c r="AR28" s="9">
        <f>($AK$3+(L28+AD28)*12*7.57%)*SUM(Fasering!$D$5:$D$8)</f>
        <v>1209.5263797308287</v>
      </c>
      <c r="AS28" s="9">
        <f>($AK$3+(M28+AE28)*12*7.57%)*SUM(Fasering!$D$5:$D$9)</f>
        <v>1618.8535515247654</v>
      </c>
      <c r="AT28" s="9">
        <f>($AK$3+(N28+AF28)*12*7.57%)*SUM(Fasering!$D$5:$D$10)</f>
        <v>2063.4761538905082</v>
      </c>
      <c r="AU28" s="86">
        <f>($AK$3+(O28+AG28)*12*7.57%)*SUM(Fasering!$D$5:$D$11)</f>
        <v>2545.3977246200002</v>
      </c>
    </row>
    <row r="29" spans="1:47" x14ac:dyDescent="0.3">
      <c r="A29" s="32">
        <f t="shared" si="7"/>
        <v>19</v>
      </c>
      <c r="B29" s="125">
        <v>24674.75</v>
      </c>
      <c r="C29" s="126"/>
      <c r="D29" s="125">
        <f t="shared" si="0"/>
        <v>31919.256600000001</v>
      </c>
      <c r="E29" s="127">
        <f t="shared" si="1"/>
        <v>791.25770267154849</v>
      </c>
      <c r="F29" s="125">
        <f t="shared" si="2"/>
        <v>2659.9380499999997</v>
      </c>
      <c r="G29" s="127">
        <f t="shared" si="8"/>
        <v>65.938141889295707</v>
      </c>
      <c r="H29" s="63">
        <f>'L4'!$H$10</f>
        <v>1641.55</v>
      </c>
      <c r="I29" s="63">
        <f>GEW!$E$12+($F29-GEW!$E$12)*SUM(Fasering!$D$5)</f>
        <v>1751.1635679999999</v>
      </c>
      <c r="J29" s="63">
        <f>GEW!$E$12+($F29-GEW!$E$12)*SUM(Fasering!$D$5:$D$6)</f>
        <v>1986.1396537414278</v>
      </c>
      <c r="K29" s="63">
        <f>GEW!$E$12+($F29-GEW!$E$12)*SUM(Fasering!$D$5:$D$7)</f>
        <v>2120.9599485189365</v>
      </c>
      <c r="L29" s="63">
        <f>GEW!$E$12+($F29-GEW!$E$12)*SUM(Fasering!$D$5:$D$8)</f>
        <v>2255.7802432964454</v>
      </c>
      <c r="M29" s="63">
        <f>GEW!$E$12+($F29-GEW!$E$12)*SUM(Fasering!$D$5:$D$9)</f>
        <v>2390.6005380739539</v>
      </c>
      <c r="N29" s="63">
        <f>GEW!$E$12+($F29-GEW!$E$12)*SUM(Fasering!$D$5:$D$10)</f>
        <v>2525.1177552224913</v>
      </c>
      <c r="O29" s="76">
        <f>GEW!$E$12+($F29-GEW!$E$12)*SUM(Fasering!$D$5:$D$11)</f>
        <v>2659.9380499999997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5"/>
        <v>0</v>
      </c>
      <c r="Z29" s="127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499.88616707888241</v>
      </c>
      <c r="AJ29" s="9">
        <f>($AK$3+(K29+T29)*12*7.57%)*SUM(Fasering!$D$5:$D$7)</f>
        <v>836.53725158220084</v>
      </c>
      <c r="AK29" s="9">
        <f>($AK$3+(L29+U29)*12*7.57%)*SUM(Fasering!$D$5:$D$8)</f>
        <v>1209.5263797308287</v>
      </c>
      <c r="AL29" s="9">
        <f>($AK$3+(M29+V29)*12*7.57%)*SUM(Fasering!$D$5:$D$9)</f>
        <v>1618.8535515247654</v>
      </c>
      <c r="AM29" s="9">
        <f>($AK$3+(N29+W29)*12*7.57%)*SUM(Fasering!$D$5:$D$10)</f>
        <v>2063.4761538905082</v>
      </c>
      <c r="AN29" s="86">
        <f>($AK$3+(O29+X29)*12*7.57%)*SUM(Fasering!$D$5:$D$11)</f>
        <v>2545.3977246200002</v>
      </c>
      <c r="AO29" s="5">
        <f>($AK$3+(I29+AA29)*12*7.57%)*SUM(Fasering!$D$5)</f>
        <v>0</v>
      </c>
      <c r="AP29" s="9">
        <f>($AK$3+(J29+AB29)*12*7.57%)*SUM(Fasering!$D$5:$D$6)</f>
        <v>499.88616707888241</v>
      </c>
      <c r="AQ29" s="9">
        <f>($AK$3+(K29+AC29)*12*7.57%)*SUM(Fasering!$D$5:$D$7)</f>
        <v>836.53725158220084</v>
      </c>
      <c r="AR29" s="9">
        <f>($AK$3+(L29+AD29)*12*7.57%)*SUM(Fasering!$D$5:$D$8)</f>
        <v>1209.5263797308287</v>
      </c>
      <c r="AS29" s="9">
        <f>($AK$3+(M29+AE29)*12*7.57%)*SUM(Fasering!$D$5:$D$9)</f>
        <v>1618.8535515247654</v>
      </c>
      <c r="AT29" s="9">
        <f>($AK$3+(N29+AF29)*12*7.57%)*SUM(Fasering!$D$5:$D$10)</f>
        <v>2063.4761538905082</v>
      </c>
      <c r="AU29" s="86">
        <f>($AK$3+(O29+AG29)*12*7.57%)*SUM(Fasering!$D$5:$D$11)</f>
        <v>2545.3977246200002</v>
      </c>
    </row>
    <row r="30" spans="1:47" x14ac:dyDescent="0.3">
      <c r="A30" s="32">
        <f t="shared" si="7"/>
        <v>20</v>
      </c>
      <c r="B30" s="125">
        <v>25591.74</v>
      </c>
      <c r="C30" s="126"/>
      <c r="D30" s="125">
        <f t="shared" si="0"/>
        <v>33105.474864000003</v>
      </c>
      <c r="E30" s="127">
        <f t="shared" si="1"/>
        <v>820.6632853328839</v>
      </c>
      <c r="F30" s="125">
        <f t="shared" si="2"/>
        <v>2758.7895720000001</v>
      </c>
      <c r="G30" s="127">
        <f t="shared" si="8"/>
        <v>68.388607111073654</v>
      </c>
      <c r="H30" s="63">
        <f>'L4'!$H$10</f>
        <v>1641.55</v>
      </c>
      <c r="I30" s="63">
        <f>GEW!$E$12+($F30-GEW!$E$12)*SUM(Fasering!$D$5)</f>
        <v>1751.1635679999999</v>
      </c>
      <c r="J30" s="63">
        <f>GEW!$E$12+($F30-GEW!$E$12)*SUM(Fasering!$D$5:$D$6)</f>
        <v>2011.6990682817921</v>
      </c>
      <c r="K30" s="63">
        <f>GEW!$E$12+($F30-GEW!$E$12)*SUM(Fasering!$D$5:$D$7)</f>
        <v>2161.1843779768801</v>
      </c>
      <c r="L30" s="63">
        <f>GEW!$E$12+($F30-GEW!$E$12)*SUM(Fasering!$D$5:$D$8)</f>
        <v>2310.6696876719679</v>
      </c>
      <c r="M30" s="63">
        <f>GEW!$E$12+($F30-GEW!$E$12)*SUM(Fasering!$D$5:$D$9)</f>
        <v>2460.1549973670562</v>
      </c>
      <c r="N30" s="63">
        <f>GEW!$E$12+($F30-GEW!$E$12)*SUM(Fasering!$D$5:$D$10)</f>
        <v>2609.3042623049123</v>
      </c>
      <c r="O30" s="76">
        <f>GEW!$E$12+($F30-GEW!$E$12)*SUM(Fasering!$D$5:$D$11)</f>
        <v>2758.7895720000001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5"/>
        <v>0</v>
      </c>
      <c r="Z30" s="127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505.88954340851927</v>
      </c>
      <c r="AJ30" s="9">
        <f>($AK$3+(K30+T30)*12*7.57%)*SUM(Fasering!$D$5:$D$7)</f>
        <v>851.40597047139693</v>
      </c>
      <c r="AK30" s="9">
        <f>($AK$3+(L30+U30)*12*7.57%)*SUM(Fasering!$D$5:$D$8)</f>
        <v>1237.213094991931</v>
      </c>
      <c r="AL30" s="9">
        <f>($AK$3+(M30+V30)*12*7.57%)*SUM(Fasering!$D$5:$D$9)</f>
        <v>1663.3109169701218</v>
      </c>
      <c r="AM30" s="9">
        <f>($AK$3+(N30+W30)*12*7.57%)*SUM(Fasering!$D$5:$D$10)</f>
        <v>2128.6058042792242</v>
      </c>
      <c r="AN30" s="86">
        <f>($AK$3+(O30+X30)*12*7.57%)*SUM(Fasering!$D$5:$D$11)</f>
        <v>2635.1944472048003</v>
      </c>
      <c r="AO30" s="5">
        <f>($AK$3+(I30+AA30)*12*7.57%)*SUM(Fasering!$D$5)</f>
        <v>0</v>
      </c>
      <c r="AP30" s="9">
        <f>($AK$3+(J30+AB30)*12*7.57%)*SUM(Fasering!$D$5:$D$6)</f>
        <v>505.88954340851927</v>
      </c>
      <c r="AQ30" s="9">
        <f>($AK$3+(K30+AC30)*12*7.57%)*SUM(Fasering!$D$5:$D$7)</f>
        <v>851.40597047139693</v>
      </c>
      <c r="AR30" s="9">
        <f>($AK$3+(L30+AD30)*12*7.57%)*SUM(Fasering!$D$5:$D$8)</f>
        <v>1237.213094991931</v>
      </c>
      <c r="AS30" s="9">
        <f>($AK$3+(M30+AE30)*12*7.57%)*SUM(Fasering!$D$5:$D$9)</f>
        <v>1663.3109169701218</v>
      </c>
      <c r="AT30" s="9">
        <f>($AK$3+(N30+AF30)*12*7.57%)*SUM(Fasering!$D$5:$D$10)</f>
        <v>2128.6058042792242</v>
      </c>
      <c r="AU30" s="86">
        <f>($AK$3+(O30+AG30)*12*7.57%)*SUM(Fasering!$D$5:$D$11)</f>
        <v>2635.1944472048003</v>
      </c>
    </row>
    <row r="31" spans="1:47" x14ac:dyDescent="0.3">
      <c r="A31" s="32">
        <f t="shared" si="7"/>
        <v>21</v>
      </c>
      <c r="B31" s="125">
        <v>25591.74</v>
      </c>
      <c r="C31" s="126"/>
      <c r="D31" s="125">
        <f t="shared" si="0"/>
        <v>33105.474864000003</v>
      </c>
      <c r="E31" s="127">
        <f t="shared" si="1"/>
        <v>820.6632853328839</v>
      </c>
      <c r="F31" s="125">
        <f t="shared" si="2"/>
        <v>2758.7895720000001</v>
      </c>
      <c r="G31" s="127">
        <f t="shared" si="8"/>
        <v>68.388607111073654</v>
      </c>
      <c r="H31" s="63">
        <f>'L4'!$H$10</f>
        <v>1641.55</v>
      </c>
      <c r="I31" s="63">
        <f>GEW!$E$12+($F31-GEW!$E$12)*SUM(Fasering!$D$5)</f>
        <v>1751.1635679999999</v>
      </c>
      <c r="J31" s="63">
        <f>GEW!$E$12+($F31-GEW!$E$12)*SUM(Fasering!$D$5:$D$6)</f>
        <v>2011.6990682817921</v>
      </c>
      <c r="K31" s="63">
        <f>GEW!$E$12+($F31-GEW!$E$12)*SUM(Fasering!$D$5:$D$7)</f>
        <v>2161.1843779768801</v>
      </c>
      <c r="L31" s="63">
        <f>GEW!$E$12+($F31-GEW!$E$12)*SUM(Fasering!$D$5:$D$8)</f>
        <v>2310.6696876719679</v>
      </c>
      <c r="M31" s="63">
        <f>GEW!$E$12+($F31-GEW!$E$12)*SUM(Fasering!$D$5:$D$9)</f>
        <v>2460.1549973670562</v>
      </c>
      <c r="N31" s="63">
        <f>GEW!$E$12+($F31-GEW!$E$12)*SUM(Fasering!$D$5:$D$10)</f>
        <v>2609.3042623049123</v>
      </c>
      <c r="O31" s="76">
        <f>GEW!$E$12+($F31-GEW!$E$12)*SUM(Fasering!$D$5:$D$11)</f>
        <v>2758.7895720000001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5"/>
        <v>0</v>
      </c>
      <c r="Z31" s="127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505.88954340851927</v>
      </c>
      <c r="AJ31" s="9">
        <f>($AK$3+(K31+T31)*12*7.57%)*SUM(Fasering!$D$5:$D$7)</f>
        <v>851.40597047139693</v>
      </c>
      <c r="AK31" s="9">
        <f>($AK$3+(L31+U31)*12*7.57%)*SUM(Fasering!$D$5:$D$8)</f>
        <v>1237.213094991931</v>
      </c>
      <c r="AL31" s="9">
        <f>($AK$3+(M31+V31)*12*7.57%)*SUM(Fasering!$D$5:$D$9)</f>
        <v>1663.3109169701218</v>
      </c>
      <c r="AM31" s="9">
        <f>($AK$3+(N31+W31)*12*7.57%)*SUM(Fasering!$D$5:$D$10)</f>
        <v>2128.6058042792242</v>
      </c>
      <c r="AN31" s="86">
        <f>($AK$3+(O31+X31)*12*7.57%)*SUM(Fasering!$D$5:$D$11)</f>
        <v>2635.1944472048003</v>
      </c>
      <c r="AO31" s="5">
        <f>($AK$3+(I31+AA31)*12*7.57%)*SUM(Fasering!$D$5)</f>
        <v>0</v>
      </c>
      <c r="AP31" s="9">
        <f>($AK$3+(J31+AB31)*12*7.57%)*SUM(Fasering!$D$5:$D$6)</f>
        <v>505.88954340851927</v>
      </c>
      <c r="AQ31" s="9">
        <f>($AK$3+(K31+AC31)*12*7.57%)*SUM(Fasering!$D$5:$D$7)</f>
        <v>851.40597047139693</v>
      </c>
      <c r="AR31" s="9">
        <f>($AK$3+(L31+AD31)*12*7.57%)*SUM(Fasering!$D$5:$D$8)</f>
        <v>1237.213094991931</v>
      </c>
      <c r="AS31" s="9">
        <f>($AK$3+(M31+AE31)*12*7.57%)*SUM(Fasering!$D$5:$D$9)</f>
        <v>1663.3109169701218</v>
      </c>
      <c r="AT31" s="9">
        <f>($AK$3+(N31+AF31)*12*7.57%)*SUM(Fasering!$D$5:$D$10)</f>
        <v>2128.6058042792242</v>
      </c>
      <c r="AU31" s="86">
        <f>($AK$3+(O31+AG31)*12*7.57%)*SUM(Fasering!$D$5:$D$11)</f>
        <v>2635.1944472048003</v>
      </c>
    </row>
    <row r="32" spans="1:47" x14ac:dyDescent="0.3">
      <c r="A32" s="32">
        <f t="shared" si="7"/>
        <v>22</v>
      </c>
      <c r="B32" s="125">
        <v>26508.73</v>
      </c>
      <c r="C32" s="126"/>
      <c r="D32" s="125">
        <f t="shared" si="0"/>
        <v>34291.693127999999</v>
      </c>
      <c r="E32" s="127">
        <f t="shared" si="1"/>
        <v>850.06886799421909</v>
      </c>
      <c r="F32" s="125">
        <f t="shared" si="2"/>
        <v>2857.6410940000005</v>
      </c>
      <c r="G32" s="127">
        <f t="shared" si="8"/>
        <v>70.8390723328516</v>
      </c>
      <c r="H32" s="63">
        <f>'L4'!$H$10</f>
        <v>1641.55</v>
      </c>
      <c r="I32" s="63">
        <f>GEW!$E$12+($F32-GEW!$E$12)*SUM(Fasering!$D$5)</f>
        <v>1751.1635679999999</v>
      </c>
      <c r="J32" s="63">
        <f>GEW!$E$12+($F32-GEW!$E$12)*SUM(Fasering!$D$5:$D$6)</f>
        <v>2037.2584828221561</v>
      </c>
      <c r="K32" s="63">
        <f>GEW!$E$12+($F32-GEW!$E$12)*SUM(Fasering!$D$5:$D$7)</f>
        <v>2201.4088074348238</v>
      </c>
      <c r="L32" s="63">
        <f>GEW!$E$12+($F32-GEW!$E$12)*SUM(Fasering!$D$5:$D$8)</f>
        <v>2365.5591320474909</v>
      </c>
      <c r="M32" s="63">
        <f>GEW!$E$12+($F32-GEW!$E$12)*SUM(Fasering!$D$5:$D$9)</f>
        <v>2529.7094566601581</v>
      </c>
      <c r="N32" s="63">
        <f>GEW!$E$12+($F32-GEW!$E$12)*SUM(Fasering!$D$5:$D$10)</f>
        <v>2693.4907693873333</v>
      </c>
      <c r="O32" s="76">
        <f>GEW!$E$12+($F32-GEW!$E$12)*SUM(Fasering!$D$5:$D$11)</f>
        <v>2857.6410940000005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5"/>
        <v>0</v>
      </c>
      <c r="Z32" s="127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511.89291973815625</v>
      </c>
      <c r="AJ32" s="9">
        <f>($AK$3+(K32+T32)*12*7.57%)*SUM(Fasering!$D$5:$D$7)</f>
        <v>866.27468936059313</v>
      </c>
      <c r="AK32" s="9">
        <f>($AK$3+(L32+U32)*12*7.57%)*SUM(Fasering!$D$5:$D$8)</f>
        <v>1264.8998102530338</v>
      </c>
      <c r="AL32" s="9">
        <f>($AK$3+(M32+V32)*12*7.57%)*SUM(Fasering!$D$5:$D$9)</f>
        <v>1707.7682824154779</v>
      </c>
      <c r="AM32" s="9">
        <f>($AK$3+(N32+W32)*12*7.57%)*SUM(Fasering!$D$5:$D$10)</f>
        <v>2193.7354546679398</v>
      </c>
      <c r="AN32" s="86">
        <f>($AK$3+(O32+X32)*12*7.57%)*SUM(Fasering!$D$5:$D$11)</f>
        <v>2724.9911697896009</v>
      </c>
      <c r="AO32" s="5">
        <f>($AK$3+(I32+AA32)*12*7.57%)*SUM(Fasering!$D$5)</f>
        <v>0</v>
      </c>
      <c r="AP32" s="9">
        <f>($AK$3+(J32+AB32)*12*7.57%)*SUM(Fasering!$D$5:$D$6)</f>
        <v>511.89291973815625</v>
      </c>
      <c r="AQ32" s="9">
        <f>($AK$3+(K32+AC32)*12*7.57%)*SUM(Fasering!$D$5:$D$7)</f>
        <v>866.27468936059313</v>
      </c>
      <c r="AR32" s="9">
        <f>($AK$3+(L32+AD32)*12*7.57%)*SUM(Fasering!$D$5:$D$8)</f>
        <v>1264.8998102530338</v>
      </c>
      <c r="AS32" s="9">
        <f>($AK$3+(M32+AE32)*12*7.57%)*SUM(Fasering!$D$5:$D$9)</f>
        <v>1707.7682824154779</v>
      </c>
      <c r="AT32" s="9">
        <f>($AK$3+(N32+AF32)*12*7.57%)*SUM(Fasering!$D$5:$D$10)</f>
        <v>2193.7354546679398</v>
      </c>
      <c r="AU32" s="86">
        <f>($AK$3+(O32+AG32)*12*7.57%)*SUM(Fasering!$D$5:$D$11)</f>
        <v>2724.9911697896009</v>
      </c>
    </row>
    <row r="33" spans="1:47" x14ac:dyDescent="0.3">
      <c r="A33" s="32">
        <f t="shared" si="7"/>
        <v>23</v>
      </c>
      <c r="B33" s="125">
        <v>27425.69</v>
      </c>
      <c r="C33" s="126"/>
      <c r="D33" s="125">
        <f t="shared" si="0"/>
        <v>35477.872583999997</v>
      </c>
      <c r="E33" s="127">
        <f t="shared" si="1"/>
        <v>879.47348863036336</v>
      </c>
      <c r="F33" s="125">
        <f t="shared" si="2"/>
        <v>2956.4893819999998</v>
      </c>
      <c r="G33" s="127">
        <f t="shared" si="8"/>
        <v>73.289457385863614</v>
      </c>
      <c r="H33" s="63">
        <f>'L4'!$H$10</f>
        <v>1641.55</v>
      </c>
      <c r="I33" s="63">
        <f>GEW!$E$12+($F33-GEW!$E$12)*SUM(Fasering!$D$5)</f>
        <v>1751.1635679999999</v>
      </c>
      <c r="J33" s="63">
        <f>GEW!$E$12+($F33-GEW!$E$12)*SUM(Fasering!$D$5:$D$6)</f>
        <v>2062.8170611675387</v>
      </c>
      <c r="K33" s="63">
        <f>GEW!$E$12+($F33-GEW!$E$12)*SUM(Fasering!$D$5:$D$7)</f>
        <v>2241.6319209210724</v>
      </c>
      <c r="L33" s="63">
        <f>GEW!$E$12+($F33-GEW!$E$12)*SUM(Fasering!$D$5:$D$8)</f>
        <v>2420.4467806746065</v>
      </c>
      <c r="M33" s="63">
        <f>GEW!$E$12+($F33-GEW!$E$12)*SUM(Fasering!$D$5:$D$9)</f>
        <v>2599.2616404281407</v>
      </c>
      <c r="N33" s="63">
        <f>GEW!$E$12+($F33-GEW!$E$12)*SUM(Fasering!$D$5:$D$10)</f>
        <v>2777.674522246466</v>
      </c>
      <c r="O33" s="76">
        <f>GEW!$E$12+($F33-GEW!$E$12)*SUM(Fasering!$D$5:$D$11)</f>
        <v>2956.4893819999998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5"/>
        <v>0</v>
      </c>
      <c r="Z33" s="127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517.89609966293608</v>
      </c>
      <c r="AJ33" s="9">
        <f>($AK$3+(K33+T33)*12*7.57%)*SUM(Fasering!$D$5:$D$7)</f>
        <v>881.14292180875168</v>
      </c>
      <c r="AK33" s="9">
        <f>($AK$3+(L33+U33)*12*7.57%)*SUM(Fasering!$D$5:$D$8)</f>
        <v>1292.5856197229516</v>
      </c>
      <c r="AL33" s="9">
        <f>($AK$3+(M33+V33)*12*7.57%)*SUM(Fasering!$D$5:$D$9)</f>
        <v>1752.2241934055362</v>
      </c>
      <c r="AM33" s="9">
        <f>($AK$3+(N33+W33)*12*7.57%)*SUM(Fasering!$D$5:$D$10)</f>
        <v>2258.8629742924031</v>
      </c>
      <c r="AN33" s="86">
        <f>($AK$3+(O33+X33)*12*7.57%)*SUM(Fasering!$D$5:$D$11)</f>
        <v>2814.7849546088</v>
      </c>
      <c r="AO33" s="5">
        <f>($AK$3+(I33+AA33)*12*7.57%)*SUM(Fasering!$D$5)</f>
        <v>0</v>
      </c>
      <c r="AP33" s="9">
        <f>($AK$3+(J33+AB33)*12*7.57%)*SUM(Fasering!$D$5:$D$6)</f>
        <v>517.89609966293608</v>
      </c>
      <c r="AQ33" s="9">
        <f>($AK$3+(K33+AC33)*12*7.57%)*SUM(Fasering!$D$5:$D$7)</f>
        <v>881.14292180875168</v>
      </c>
      <c r="AR33" s="9">
        <f>($AK$3+(L33+AD33)*12*7.57%)*SUM(Fasering!$D$5:$D$8)</f>
        <v>1292.5856197229516</v>
      </c>
      <c r="AS33" s="9">
        <f>($AK$3+(M33+AE33)*12*7.57%)*SUM(Fasering!$D$5:$D$9)</f>
        <v>1752.2241934055362</v>
      </c>
      <c r="AT33" s="9">
        <f>($AK$3+(N33+AF33)*12*7.57%)*SUM(Fasering!$D$5:$D$10)</f>
        <v>2258.8629742924031</v>
      </c>
      <c r="AU33" s="86">
        <f>($AK$3+(O33+AG33)*12*7.57%)*SUM(Fasering!$D$5:$D$11)</f>
        <v>2814.7849546088</v>
      </c>
    </row>
    <row r="34" spans="1:47" x14ac:dyDescent="0.3">
      <c r="A34" s="32">
        <f t="shared" si="7"/>
        <v>24</v>
      </c>
      <c r="B34" s="125">
        <v>28342.68</v>
      </c>
      <c r="C34" s="126"/>
      <c r="D34" s="125">
        <f t="shared" si="0"/>
        <v>36664.090848</v>
      </c>
      <c r="E34" s="127">
        <f t="shared" si="1"/>
        <v>908.87907129169878</v>
      </c>
      <c r="F34" s="125">
        <f t="shared" si="2"/>
        <v>3055.3409040000001</v>
      </c>
      <c r="G34" s="127">
        <f t="shared" si="8"/>
        <v>75.739922607641574</v>
      </c>
      <c r="H34" s="63">
        <f>'L4'!$H$10</f>
        <v>1641.55</v>
      </c>
      <c r="I34" s="63">
        <f>GEW!$E$12+($F34-GEW!$E$12)*SUM(Fasering!$D$5)</f>
        <v>1751.1635679999999</v>
      </c>
      <c r="J34" s="63">
        <f>GEW!$E$12+($F34-GEW!$E$12)*SUM(Fasering!$D$5:$D$6)</f>
        <v>2088.3764757079025</v>
      </c>
      <c r="K34" s="63">
        <f>GEW!$E$12+($F34-GEW!$E$12)*SUM(Fasering!$D$5:$D$7)</f>
        <v>2281.856350379016</v>
      </c>
      <c r="L34" s="63">
        <f>GEW!$E$12+($F34-GEW!$E$12)*SUM(Fasering!$D$5:$D$8)</f>
        <v>2475.3362250501295</v>
      </c>
      <c r="M34" s="63">
        <f>GEW!$E$12+($F34-GEW!$E$12)*SUM(Fasering!$D$5:$D$9)</f>
        <v>2668.8160997212431</v>
      </c>
      <c r="N34" s="63">
        <f>GEW!$E$12+($F34-GEW!$E$12)*SUM(Fasering!$D$5:$D$10)</f>
        <v>2861.8610293288866</v>
      </c>
      <c r="O34" s="76">
        <f>GEW!$E$12+($F34-GEW!$E$12)*SUM(Fasering!$D$5:$D$11)</f>
        <v>3055.3409040000001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5"/>
        <v>0</v>
      </c>
      <c r="Z34" s="127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523.89947599257312</v>
      </c>
      <c r="AJ34" s="9">
        <f>($AK$3+(K34+T34)*12*7.57%)*SUM(Fasering!$D$5:$D$7)</f>
        <v>896.01164069794788</v>
      </c>
      <c r="AK34" s="9">
        <f>($AK$3+(L34+U34)*12*7.57%)*SUM(Fasering!$D$5:$D$8)</f>
        <v>1320.2723349840544</v>
      </c>
      <c r="AL34" s="9">
        <f>($AK$3+(M34+V34)*12*7.57%)*SUM(Fasering!$D$5:$D$9)</f>
        <v>1796.6815588508923</v>
      </c>
      <c r="AM34" s="9">
        <f>($AK$3+(N34+W34)*12*7.57%)*SUM(Fasering!$D$5:$D$10)</f>
        <v>2323.9926246811183</v>
      </c>
      <c r="AN34" s="86">
        <f>($AK$3+(O34+X34)*12*7.57%)*SUM(Fasering!$D$5:$D$11)</f>
        <v>2904.5816771936002</v>
      </c>
      <c r="AO34" s="5">
        <f>($AK$3+(I34+AA34)*12*7.57%)*SUM(Fasering!$D$5)</f>
        <v>0</v>
      </c>
      <c r="AP34" s="9">
        <f>($AK$3+(J34+AB34)*12*7.57%)*SUM(Fasering!$D$5:$D$6)</f>
        <v>523.89947599257312</v>
      </c>
      <c r="AQ34" s="9">
        <f>($AK$3+(K34+AC34)*12*7.57%)*SUM(Fasering!$D$5:$D$7)</f>
        <v>896.01164069794788</v>
      </c>
      <c r="AR34" s="9">
        <f>($AK$3+(L34+AD34)*12*7.57%)*SUM(Fasering!$D$5:$D$8)</f>
        <v>1320.2723349840544</v>
      </c>
      <c r="AS34" s="9">
        <f>($AK$3+(M34+AE34)*12*7.57%)*SUM(Fasering!$D$5:$D$9)</f>
        <v>1796.6815588508923</v>
      </c>
      <c r="AT34" s="9">
        <f>($AK$3+(N34+AF34)*12*7.57%)*SUM(Fasering!$D$5:$D$10)</f>
        <v>2323.9926246811183</v>
      </c>
      <c r="AU34" s="86">
        <f>($AK$3+(O34+AG34)*12*7.57%)*SUM(Fasering!$D$5:$D$11)</f>
        <v>2904.5816771936002</v>
      </c>
    </row>
    <row r="35" spans="1:47" x14ac:dyDescent="0.3">
      <c r="A35" s="32">
        <f t="shared" si="7"/>
        <v>25</v>
      </c>
      <c r="B35" s="125">
        <v>28342.68</v>
      </c>
      <c r="C35" s="126"/>
      <c r="D35" s="125">
        <f t="shared" si="0"/>
        <v>36664.090848</v>
      </c>
      <c r="E35" s="127">
        <f t="shared" si="1"/>
        <v>908.87907129169878</v>
      </c>
      <c r="F35" s="125">
        <f t="shared" si="2"/>
        <v>3055.3409040000001</v>
      </c>
      <c r="G35" s="127">
        <f t="shared" si="8"/>
        <v>75.739922607641574</v>
      </c>
      <c r="H35" s="63">
        <f>'L4'!$H$10</f>
        <v>1641.55</v>
      </c>
      <c r="I35" s="63">
        <f>GEW!$E$12+($F35-GEW!$E$12)*SUM(Fasering!$D$5)</f>
        <v>1751.1635679999999</v>
      </c>
      <c r="J35" s="63">
        <f>GEW!$E$12+($F35-GEW!$E$12)*SUM(Fasering!$D$5:$D$6)</f>
        <v>2088.3764757079025</v>
      </c>
      <c r="K35" s="63">
        <f>GEW!$E$12+($F35-GEW!$E$12)*SUM(Fasering!$D$5:$D$7)</f>
        <v>2281.856350379016</v>
      </c>
      <c r="L35" s="63">
        <f>GEW!$E$12+($F35-GEW!$E$12)*SUM(Fasering!$D$5:$D$8)</f>
        <v>2475.3362250501295</v>
      </c>
      <c r="M35" s="63">
        <f>GEW!$E$12+($F35-GEW!$E$12)*SUM(Fasering!$D$5:$D$9)</f>
        <v>2668.8160997212431</v>
      </c>
      <c r="N35" s="63">
        <f>GEW!$E$12+($F35-GEW!$E$12)*SUM(Fasering!$D$5:$D$10)</f>
        <v>2861.8610293288866</v>
      </c>
      <c r="O35" s="76">
        <f>GEW!$E$12+($F35-GEW!$E$12)*SUM(Fasering!$D$5:$D$11)</f>
        <v>3055.3409040000001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5"/>
        <v>0</v>
      </c>
      <c r="Z35" s="127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523.89947599257312</v>
      </c>
      <c r="AJ35" s="9">
        <f>($AK$3+(K35+T35)*12*7.57%)*SUM(Fasering!$D$5:$D$7)</f>
        <v>896.01164069794788</v>
      </c>
      <c r="AK35" s="9">
        <f>($AK$3+(L35+U35)*12*7.57%)*SUM(Fasering!$D$5:$D$8)</f>
        <v>1320.2723349840544</v>
      </c>
      <c r="AL35" s="9">
        <f>($AK$3+(M35+V35)*12*7.57%)*SUM(Fasering!$D$5:$D$9)</f>
        <v>1796.6815588508923</v>
      </c>
      <c r="AM35" s="9">
        <f>($AK$3+(N35+W35)*12*7.57%)*SUM(Fasering!$D$5:$D$10)</f>
        <v>2323.9926246811183</v>
      </c>
      <c r="AN35" s="86">
        <f>($AK$3+(O35+X35)*12*7.57%)*SUM(Fasering!$D$5:$D$11)</f>
        <v>2904.5816771936002</v>
      </c>
      <c r="AO35" s="5">
        <f>($AK$3+(I35+AA35)*12*7.57%)*SUM(Fasering!$D$5)</f>
        <v>0</v>
      </c>
      <c r="AP35" s="9">
        <f>($AK$3+(J35+AB35)*12*7.57%)*SUM(Fasering!$D$5:$D$6)</f>
        <v>523.89947599257312</v>
      </c>
      <c r="AQ35" s="9">
        <f>($AK$3+(K35+AC35)*12*7.57%)*SUM(Fasering!$D$5:$D$7)</f>
        <v>896.01164069794788</v>
      </c>
      <c r="AR35" s="9">
        <f>($AK$3+(L35+AD35)*12*7.57%)*SUM(Fasering!$D$5:$D$8)</f>
        <v>1320.2723349840544</v>
      </c>
      <c r="AS35" s="9">
        <f>($AK$3+(M35+AE35)*12*7.57%)*SUM(Fasering!$D$5:$D$9)</f>
        <v>1796.6815588508923</v>
      </c>
      <c r="AT35" s="9">
        <f>($AK$3+(N35+AF35)*12*7.57%)*SUM(Fasering!$D$5:$D$10)</f>
        <v>2323.9926246811183</v>
      </c>
      <c r="AU35" s="86">
        <f>($AK$3+(O35+AG35)*12*7.57%)*SUM(Fasering!$D$5:$D$11)</f>
        <v>2904.5816771936002</v>
      </c>
    </row>
    <row r="36" spans="1:47" x14ac:dyDescent="0.3">
      <c r="A36" s="32">
        <f t="shared" si="7"/>
        <v>26</v>
      </c>
      <c r="B36" s="125">
        <v>28342.68</v>
      </c>
      <c r="C36" s="126"/>
      <c r="D36" s="125">
        <f t="shared" si="0"/>
        <v>36664.090848</v>
      </c>
      <c r="E36" s="127">
        <f t="shared" si="1"/>
        <v>908.87907129169878</v>
      </c>
      <c r="F36" s="125">
        <f t="shared" si="2"/>
        <v>3055.3409040000001</v>
      </c>
      <c r="G36" s="127">
        <f t="shared" si="8"/>
        <v>75.739922607641574</v>
      </c>
      <c r="H36" s="63">
        <f>'L4'!$H$10</f>
        <v>1641.55</v>
      </c>
      <c r="I36" s="63">
        <f>GEW!$E$12+($F36-GEW!$E$12)*SUM(Fasering!$D$5)</f>
        <v>1751.1635679999999</v>
      </c>
      <c r="J36" s="63">
        <f>GEW!$E$12+($F36-GEW!$E$12)*SUM(Fasering!$D$5:$D$6)</f>
        <v>2088.3764757079025</v>
      </c>
      <c r="K36" s="63">
        <f>GEW!$E$12+($F36-GEW!$E$12)*SUM(Fasering!$D$5:$D$7)</f>
        <v>2281.856350379016</v>
      </c>
      <c r="L36" s="63">
        <f>GEW!$E$12+($F36-GEW!$E$12)*SUM(Fasering!$D$5:$D$8)</f>
        <v>2475.3362250501295</v>
      </c>
      <c r="M36" s="63">
        <f>GEW!$E$12+($F36-GEW!$E$12)*SUM(Fasering!$D$5:$D$9)</f>
        <v>2668.8160997212431</v>
      </c>
      <c r="N36" s="63">
        <f>GEW!$E$12+($F36-GEW!$E$12)*SUM(Fasering!$D$5:$D$10)</f>
        <v>2861.8610293288866</v>
      </c>
      <c r="O36" s="76">
        <f>GEW!$E$12+($F36-GEW!$E$12)*SUM(Fasering!$D$5:$D$11)</f>
        <v>3055.3409040000001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5">
        <f t="shared" si="5"/>
        <v>0</v>
      </c>
      <c r="Z36" s="127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523.89947599257312</v>
      </c>
      <c r="AJ36" s="9">
        <f>($AK$3+(K36+T36)*12*7.57%)*SUM(Fasering!$D$5:$D$7)</f>
        <v>896.01164069794788</v>
      </c>
      <c r="AK36" s="9">
        <f>($AK$3+(L36+U36)*12*7.57%)*SUM(Fasering!$D$5:$D$8)</f>
        <v>1320.2723349840544</v>
      </c>
      <c r="AL36" s="9">
        <f>($AK$3+(M36+V36)*12*7.57%)*SUM(Fasering!$D$5:$D$9)</f>
        <v>1796.6815588508923</v>
      </c>
      <c r="AM36" s="9">
        <f>($AK$3+(N36+W36)*12*7.57%)*SUM(Fasering!$D$5:$D$10)</f>
        <v>2323.9926246811183</v>
      </c>
      <c r="AN36" s="86">
        <f>($AK$3+(O36+X36)*12*7.57%)*SUM(Fasering!$D$5:$D$11)</f>
        <v>2904.5816771936002</v>
      </c>
      <c r="AO36" s="5">
        <f>($AK$3+(I36+AA36)*12*7.57%)*SUM(Fasering!$D$5)</f>
        <v>0</v>
      </c>
      <c r="AP36" s="9">
        <f>($AK$3+(J36+AB36)*12*7.57%)*SUM(Fasering!$D$5:$D$6)</f>
        <v>523.89947599257312</v>
      </c>
      <c r="AQ36" s="9">
        <f>($AK$3+(K36+AC36)*12*7.57%)*SUM(Fasering!$D$5:$D$7)</f>
        <v>896.01164069794788</v>
      </c>
      <c r="AR36" s="9">
        <f>($AK$3+(L36+AD36)*12*7.57%)*SUM(Fasering!$D$5:$D$8)</f>
        <v>1320.2723349840544</v>
      </c>
      <c r="AS36" s="9">
        <f>($AK$3+(M36+AE36)*12*7.57%)*SUM(Fasering!$D$5:$D$9)</f>
        <v>1796.6815588508923</v>
      </c>
      <c r="AT36" s="9">
        <f>($AK$3+(N36+AF36)*12*7.57%)*SUM(Fasering!$D$5:$D$10)</f>
        <v>2323.9926246811183</v>
      </c>
      <c r="AU36" s="86">
        <f>($AK$3+(O36+AG36)*12*7.57%)*SUM(Fasering!$D$5:$D$11)</f>
        <v>2904.5816771936002</v>
      </c>
    </row>
    <row r="37" spans="1:47" x14ac:dyDescent="0.3">
      <c r="A37" s="32">
        <f t="shared" si="7"/>
        <v>27</v>
      </c>
      <c r="B37" s="125">
        <v>28342.68</v>
      </c>
      <c r="C37" s="126"/>
      <c r="D37" s="125">
        <f t="shared" si="0"/>
        <v>36664.090848</v>
      </c>
      <c r="E37" s="127">
        <f t="shared" si="1"/>
        <v>908.87907129169878</v>
      </c>
      <c r="F37" s="125">
        <f t="shared" si="2"/>
        <v>3055.3409040000001</v>
      </c>
      <c r="G37" s="127">
        <f t="shared" si="8"/>
        <v>75.739922607641574</v>
      </c>
      <c r="H37" s="63">
        <f>'L4'!$H$10</f>
        <v>1641.55</v>
      </c>
      <c r="I37" s="63">
        <f>GEW!$E$12+($F37-GEW!$E$12)*SUM(Fasering!$D$5)</f>
        <v>1751.1635679999999</v>
      </c>
      <c r="J37" s="63">
        <f>GEW!$E$12+($F37-GEW!$E$12)*SUM(Fasering!$D$5:$D$6)</f>
        <v>2088.3764757079025</v>
      </c>
      <c r="K37" s="63">
        <f>GEW!$E$12+($F37-GEW!$E$12)*SUM(Fasering!$D$5:$D$7)</f>
        <v>2281.856350379016</v>
      </c>
      <c r="L37" s="63">
        <f>GEW!$E$12+($F37-GEW!$E$12)*SUM(Fasering!$D$5:$D$8)</f>
        <v>2475.3362250501295</v>
      </c>
      <c r="M37" s="63">
        <f>GEW!$E$12+($F37-GEW!$E$12)*SUM(Fasering!$D$5:$D$9)</f>
        <v>2668.8160997212431</v>
      </c>
      <c r="N37" s="63">
        <f>GEW!$E$12+($F37-GEW!$E$12)*SUM(Fasering!$D$5:$D$10)</f>
        <v>2861.8610293288866</v>
      </c>
      <c r="O37" s="76">
        <f>GEW!$E$12+($F37-GEW!$E$12)*SUM(Fasering!$D$5:$D$11)</f>
        <v>3055.3409040000001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5">
        <f t="shared" si="5"/>
        <v>0</v>
      </c>
      <c r="Z37" s="127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523.89947599257312</v>
      </c>
      <c r="AJ37" s="9">
        <f>($AK$3+(K37+T37)*12*7.57%)*SUM(Fasering!$D$5:$D$7)</f>
        <v>896.01164069794788</v>
      </c>
      <c r="AK37" s="9">
        <f>($AK$3+(L37+U37)*12*7.57%)*SUM(Fasering!$D$5:$D$8)</f>
        <v>1320.2723349840544</v>
      </c>
      <c r="AL37" s="9">
        <f>($AK$3+(M37+V37)*12*7.57%)*SUM(Fasering!$D$5:$D$9)</f>
        <v>1796.6815588508923</v>
      </c>
      <c r="AM37" s="9">
        <f>($AK$3+(N37+W37)*12*7.57%)*SUM(Fasering!$D$5:$D$10)</f>
        <v>2323.9926246811183</v>
      </c>
      <c r="AN37" s="86">
        <f>($AK$3+(O37+X37)*12*7.57%)*SUM(Fasering!$D$5:$D$11)</f>
        <v>2904.5816771936002</v>
      </c>
      <c r="AO37" s="5">
        <f>($AK$3+(I37+AA37)*12*7.57%)*SUM(Fasering!$D$5)</f>
        <v>0</v>
      </c>
      <c r="AP37" s="9">
        <f>($AK$3+(J37+AB37)*12*7.57%)*SUM(Fasering!$D$5:$D$6)</f>
        <v>523.89947599257312</v>
      </c>
      <c r="AQ37" s="9">
        <f>($AK$3+(K37+AC37)*12*7.57%)*SUM(Fasering!$D$5:$D$7)</f>
        <v>896.01164069794788</v>
      </c>
      <c r="AR37" s="9">
        <f>($AK$3+(L37+AD37)*12*7.57%)*SUM(Fasering!$D$5:$D$8)</f>
        <v>1320.2723349840544</v>
      </c>
      <c r="AS37" s="9">
        <f>($AK$3+(M37+AE37)*12*7.57%)*SUM(Fasering!$D$5:$D$9)</f>
        <v>1796.6815588508923</v>
      </c>
      <c r="AT37" s="9">
        <f>($AK$3+(N37+AF37)*12*7.57%)*SUM(Fasering!$D$5:$D$10)</f>
        <v>2323.9926246811183</v>
      </c>
      <c r="AU37" s="86">
        <f>($AK$3+(O37+AG37)*12*7.57%)*SUM(Fasering!$D$5:$D$11)</f>
        <v>2904.5816771936002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3"/>
      <c r="P38" s="128"/>
      <c r="Q38" s="129"/>
      <c r="R38" s="46"/>
      <c r="S38" s="46"/>
      <c r="T38" s="46"/>
      <c r="U38" s="46"/>
      <c r="V38" s="46"/>
      <c r="W38" s="46"/>
      <c r="X38" s="73"/>
      <c r="Y38" s="128"/>
      <c r="Z38" s="129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P35:Q35"/>
    <mergeCell ref="Y35:Z35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2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53</v>
      </c>
      <c r="B1" s="21" t="s">
        <v>19</v>
      </c>
      <c r="C1" s="21" t="s">
        <v>54</v>
      </c>
      <c r="D1" s="21"/>
      <c r="E1" s="22"/>
      <c r="G1" s="56"/>
      <c r="H1" s="56"/>
      <c r="I1" s="56"/>
      <c r="J1" s="90"/>
      <c r="L1" s="104">
        <f>D8</f>
        <v>42552</v>
      </c>
      <c r="O1" s="24" t="s">
        <v>55</v>
      </c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/>
      <c r="J2"/>
      <c r="AH2" s="80" t="str">
        <f>'L4'!$AH$2</f>
        <v>Berekening eindejaarspremie 2015:</v>
      </c>
      <c r="AI2"/>
      <c r="AK2"/>
      <c r="AL2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/>
      <c r="J3"/>
      <c r="N3" s="23" t="s">
        <v>21</v>
      </c>
      <c r="O3" s="71">
        <f>'L4'!O3</f>
        <v>1.2936000000000001</v>
      </c>
      <c r="AH3" s="81" t="s">
        <v>94</v>
      </c>
      <c r="AI3"/>
      <c r="AK3" s="82">
        <f>'L4'!$AK$3</f>
        <v>129.11000000000001</v>
      </c>
      <c r="AL3"/>
    </row>
    <row r="4" spans="1:47" s="23" customFormat="1" ht="16.5" x14ac:dyDescent="0.3">
      <c r="A4" s="21"/>
      <c r="B4" s="21"/>
      <c r="C4" s="21"/>
      <c r="D4" s="21"/>
      <c r="E4"/>
      <c r="F4"/>
      <c r="G4"/>
      <c r="H4"/>
      <c r="I4"/>
      <c r="J4"/>
      <c r="V4" s="25"/>
      <c r="AH4" s="81" t="s">
        <v>49</v>
      </c>
      <c r="AI4"/>
    </row>
    <row r="6" spans="1:47" x14ac:dyDescent="0.3">
      <c r="A6" s="28"/>
      <c r="B6" s="134" t="s">
        <v>22</v>
      </c>
      <c r="C6" s="149"/>
      <c r="D6" s="149"/>
      <c r="E6" s="135"/>
      <c r="F6" s="134" t="s">
        <v>23</v>
      </c>
      <c r="G6" s="135"/>
      <c r="H6" s="146" t="s">
        <v>38</v>
      </c>
      <c r="I6" s="147"/>
      <c r="J6" s="147"/>
      <c r="K6" s="147"/>
      <c r="L6" s="147"/>
      <c r="M6" s="147"/>
      <c r="N6" s="147"/>
      <c r="O6" s="148"/>
      <c r="P6" s="134" t="s">
        <v>24</v>
      </c>
      <c r="Q6" s="137"/>
      <c r="R6" s="146" t="s">
        <v>39</v>
      </c>
      <c r="S6" s="147"/>
      <c r="T6" s="147"/>
      <c r="U6" s="147"/>
      <c r="V6" s="147"/>
      <c r="W6" s="147"/>
      <c r="X6" s="148"/>
      <c r="Y6" s="134" t="s">
        <v>25</v>
      </c>
      <c r="Z6" s="135"/>
      <c r="AA6" s="146" t="s">
        <v>40</v>
      </c>
      <c r="AB6" s="147"/>
      <c r="AC6" s="147"/>
      <c r="AD6" s="147"/>
      <c r="AE6" s="147"/>
      <c r="AF6" s="147"/>
      <c r="AG6" s="148"/>
      <c r="AH6" s="146" t="s">
        <v>101</v>
      </c>
      <c r="AI6" s="147"/>
      <c r="AJ6" s="147"/>
      <c r="AK6" s="147"/>
      <c r="AL6" s="147"/>
      <c r="AM6" s="147"/>
      <c r="AN6" s="148"/>
      <c r="AO6" s="146" t="s">
        <v>102</v>
      </c>
      <c r="AP6" s="147"/>
      <c r="AQ6" s="147"/>
      <c r="AR6" s="147"/>
      <c r="AS6" s="147"/>
      <c r="AT6" s="147"/>
      <c r="AU6" s="148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0"/>
      <c r="Q7" s="151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2" t="s">
        <v>27</v>
      </c>
      <c r="Z7" s="151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38" t="s">
        <v>30</v>
      </c>
      <c r="C8" s="139"/>
      <c r="D8" s="144">
        <f>'L4'!$D$8</f>
        <v>42552</v>
      </c>
      <c r="E8" s="143"/>
      <c r="F8" s="144">
        <f>D8</f>
        <v>42552</v>
      </c>
      <c r="G8" s="145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2"/>
      <c r="Q8" s="143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2"/>
      <c r="Z8" s="143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4"/>
      <c r="C9" s="135"/>
      <c r="D9" s="136"/>
      <c r="E9" s="137"/>
      <c r="F9" s="61"/>
      <c r="G9" s="62"/>
      <c r="H9" s="65"/>
      <c r="I9" s="65"/>
      <c r="J9" s="65"/>
      <c r="K9" s="65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5">
        <v>17037.73</v>
      </c>
      <c r="C10" s="126"/>
      <c r="D10" s="125">
        <f t="shared" ref="D10:D37" si="0">B10*$O$3</f>
        <v>22040.007528000002</v>
      </c>
      <c r="E10" s="127">
        <f t="shared" ref="E10:E37" si="1">D10/40.3399</f>
        <v>546.35751521446514</v>
      </c>
      <c r="F10" s="130">
        <f t="shared" ref="F10:F37" si="2">B10/12*$O$3</f>
        <v>1836.6672940000001</v>
      </c>
      <c r="G10" s="131"/>
      <c r="H10" s="63">
        <f>'L4'!$H$10</f>
        <v>1641.55</v>
      </c>
      <c r="I10" s="63">
        <f>GEW!$E$12+($F10-GEW!$E$12)*SUM(Fasering!$D$5)</f>
        <v>1751.1635679999999</v>
      </c>
      <c r="J10" s="63">
        <f>GEW!$E$12+($F10-GEW!$E$12)*SUM(Fasering!$D$5:$D$6)</f>
        <v>1773.2717271194895</v>
      </c>
      <c r="K10" s="63">
        <f>GEW!$E$12+($F10-GEW!$E$12)*SUM(Fasering!$D$5:$D$7)</f>
        <v>1785.9565436193163</v>
      </c>
      <c r="L10" s="63">
        <f>GEW!$E$12+($F10-GEW!$E$12)*SUM(Fasering!$D$5:$D$8)</f>
        <v>1798.6413601191434</v>
      </c>
      <c r="M10" s="63">
        <f>GEW!$E$12+($F10-GEW!$E$12)*SUM(Fasering!$D$5:$D$9)</f>
        <v>1811.3261766189705</v>
      </c>
      <c r="N10" s="63">
        <f>GEW!$E$12+($F10-GEW!$E$12)*SUM(Fasering!$D$5:$D$10)</f>
        <v>1823.982477500173</v>
      </c>
      <c r="O10" s="76">
        <f>GEW!$E$12+($F10-GEW!$E$12)*SUM(Fasering!$D$5:$D$11)</f>
        <v>1836.6672940000001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98.424633999999998</v>
      </c>
      <c r="Q10" s="131">
        <f t="shared" ref="Q10:Q37" si="4">P10/40.3399</f>
        <v>2.4398829446776018</v>
      </c>
      <c r="R10" s="45">
        <f>$P10*SUM(Fasering!$D$5)</f>
        <v>0</v>
      </c>
      <c r="S10" s="45">
        <f>$P10*SUM(Fasering!$D$5:$D$6)</f>
        <v>25.449036802788072</v>
      </c>
      <c r="T10" s="45">
        <f>$P10*SUM(Fasering!$D$5:$D$7)</f>
        <v>40.050721194327139</v>
      </c>
      <c r="U10" s="45">
        <f>$P10*SUM(Fasering!$D$5:$D$8)</f>
        <v>54.652405585866212</v>
      </c>
      <c r="V10" s="45">
        <f>$P10*SUM(Fasering!$D$5:$D$9)</f>
        <v>69.254089977405272</v>
      </c>
      <c r="W10" s="45">
        <f>$P10*SUM(Fasering!$D$5:$D$10)</f>
        <v>83.822949608460945</v>
      </c>
      <c r="X10" s="75">
        <f>$P10*SUM(Fasering!$D$5:$D$11)</f>
        <v>98.424633999999998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49.211778000000002</v>
      </c>
      <c r="Z10" s="131">
        <f t="shared" ref="Z10:Z37" si="6">Y10/40.3399</f>
        <v>1.2199281108778157</v>
      </c>
      <c r="AA10" s="74">
        <f>$Y10*SUM(Fasering!$D$5)</f>
        <v>0</v>
      </c>
      <c r="AB10" s="45">
        <f>$Y10*SUM(Fasering!$D$5:$D$6)</f>
        <v>12.724379035563764</v>
      </c>
      <c r="AC10" s="45">
        <f>$Y10*SUM(Fasering!$D$5:$D$7)</f>
        <v>20.025141268547895</v>
      </c>
      <c r="AD10" s="45">
        <f>$Y10*SUM(Fasering!$D$5:$D$8)</f>
        <v>27.325903501532025</v>
      </c>
      <c r="AE10" s="45">
        <f>$Y10*SUM(Fasering!$D$5:$D$9)</f>
        <v>34.626665734516159</v>
      </c>
      <c r="AF10" s="45">
        <f>$Y10*SUM(Fasering!$D$5:$D$10)</f>
        <v>41.911015767015876</v>
      </c>
      <c r="AG10" s="75">
        <f>$Y10*SUM(Fasering!$D$5:$D$11)</f>
        <v>49.211778000000002</v>
      </c>
      <c r="AH10" s="5">
        <f>($AK$3+(I10+R10)*12*7.57%)*SUM(Fasering!$D$5)</f>
        <v>0</v>
      </c>
      <c r="AI10" s="9">
        <f>($AK$3+(J10+S10)*12*7.57%)*SUM(Fasering!$D$5:$D$6)</f>
        <v>455.86535724811472</v>
      </c>
      <c r="AJ10" s="9">
        <f>($AK$3+(K10+T10)*12*7.57%)*SUM(Fasering!$D$5:$D$7)</f>
        <v>727.50976259784397</v>
      </c>
      <c r="AK10" s="9">
        <f>($AK$3+(L10+U10)*12*7.57%)*SUM(Fasering!$D$5:$D$8)</f>
        <v>1006.5086842832222</v>
      </c>
      <c r="AL10" s="9">
        <f>($AK$3+(M10+V10)*12*7.57%)*SUM(Fasering!$D$5:$D$9)</f>
        <v>1292.8621223042499</v>
      </c>
      <c r="AM10" s="9">
        <f>($AK$3+(N10+W10)*12*7.57%)*SUM(Fasering!$D$5:$D$10)</f>
        <v>1585.9015697432219</v>
      </c>
      <c r="AN10" s="86">
        <f>($AK$3+(O10+X10)*12*7.57%)*SUM(Fasering!$D$5:$D$11)</f>
        <v>1886.9475073952003</v>
      </c>
      <c r="AO10" s="5">
        <f>($AK$3+(I10+AA10)*12*7.57%)*SUM(Fasering!$D$5)</f>
        <v>0</v>
      </c>
      <c r="AP10" s="9">
        <f>($AK$3+(J10+AB10)*12*7.57%)*SUM(Fasering!$D$5:$D$6)</f>
        <v>452.8765990697205</v>
      </c>
      <c r="AQ10" s="9">
        <f>($AK$3+(K10+AC10)*12*7.57%)*SUM(Fasering!$D$5:$D$7)</f>
        <v>720.1074271881929</v>
      </c>
      <c r="AR10" s="9">
        <f>($AK$3+(L10+AD10)*12*7.57%)*SUM(Fasering!$D$5:$D$8)</f>
        <v>992.72495790561902</v>
      </c>
      <c r="AS10" s="9">
        <f>($AK$3+(M10+AE10)*12*7.57%)*SUM(Fasering!$D$5:$D$9)</f>
        <v>1270.7291912219982</v>
      </c>
      <c r="AT10" s="9">
        <f>($AK$3+(N10+AF10)*12*7.57%)*SUM(Fasering!$D$5:$D$10)</f>
        <v>1553.4770198621366</v>
      </c>
      <c r="AU10" s="86">
        <f>($AK$3+(O10+AG10)*12*7.57%)*SUM(Fasering!$D$5:$D$11)</f>
        <v>1842.2425490048004</v>
      </c>
    </row>
    <row r="11" spans="1:47" x14ac:dyDescent="0.3">
      <c r="A11" s="32">
        <f t="shared" ref="A11:A37" si="7">+A10+1</f>
        <v>1</v>
      </c>
      <c r="B11" s="125">
        <v>17736.689999999999</v>
      </c>
      <c r="C11" s="126"/>
      <c r="D11" s="125">
        <f t="shared" si="0"/>
        <v>22944.182184000001</v>
      </c>
      <c r="E11" s="127">
        <f t="shared" si="1"/>
        <v>568.77141946311224</v>
      </c>
      <c r="F11" s="130">
        <f t="shared" si="2"/>
        <v>1912.0151820000001</v>
      </c>
      <c r="G11" s="131">
        <f t="shared" ref="G11:G37" si="8">F11/40.3399</f>
        <v>47.397618288592689</v>
      </c>
      <c r="H11" s="63">
        <f>'L4'!$H$10</f>
        <v>1641.55</v>
      </c>
      <c r="I11" s="63">
        <f>GEW!$E$12+($F11-GEW!$E$12)*SUM(Fasering!$D$5)</f>
        <v>1751.1635679999999</v>
      </c>
      <c r="J11" s="63">
        <f>GEW!$E$12+($F11-GEW!$E$12)*SUM(Fasering!$D$5:$D$6)</f>
        <v>1792.7539552649794</v>
      </c>
      <c r="K11" s="63">
        <f>GEW!$E$12+($F11-GEW!$E$12)*SUM(Fasering!$D$5:$D$7)</f>
        <v>1816.6169294620454</v>
      </c>
      <c r="L11" s="63">
        <f>GEW!$E$12+($F11-GEW!$E$12)*SUM(Fasering!$D$5:$D$8)</f>
        <v>1840.4799036591114</v>
      </c>
      <c r="M11" s="63">
        <f>GEW!$E$12+($F11-GEW!$E$12)*SUM(Fasering!$D$5:$D$9)</f>
        <v>1864.3428778561774</v>
      </c>
      <c r="N11" s="63">
        <f>GEW!$E$12+($F11-GEW!$E$12)*SUM(Fasering!$D$5:$D$10)</f>
        <v>1888.1522078029341</v>
      </c>
      <c r="O11" s="76">
        <f>GEW!$E$12+($F11-GEW!$E$12)*SUM(Fasering!$D$5:$D$11)</f>
        <v>1912.0151820000001</v>
      </c>
      <c r="P11" s="130">
        <f t="shared" si="3"/>
        <v>98.424633999999998</v>
      </c>
      <c r="Q11" s="131">
        <f t="shared" si="4"/>
        <v>2.4398829446776018</v>
      </c>
      <c r="R11" s="45">
        <f>$P11*SUM(Fasering!$D$5)</f>
        <v>0</v>
      </c>
      <c r="S11" s="45">
        <f>$P11*SUM(Fasering!$D$5:$D$6)</f>
        <v>25.449036802788072</v>
      </c>
      <c r="T11" s="45">
        <f>$P11*SUM(Fasering!$D$5:$D$7)</f>
        <v>40.050721194327139</v>
      </c>
      <c r="U11" s="45">
        <f>$P11*SUM(Fasering!$D$5:$D$8)</f>
        <v>54.652405585866212</v>
      </c>
      <c r="V11" s="45">
        <f>$P11*SUM(Fasering!$D$5:$D$9)</f>
        <v>69.254089977405272</v>
      </c>
      <c r="W11" s="45">
        <f>$P11*SUM(Fasering!$D$5:$D$10)</f>
        <v>83.822949608460945</v>
      </c>
      <c r="X11" s="75">
        <f>$P11*SUM(Fasering!$D$5:$D$11)</f>
        <v>98.424633999999998</v>
      </c>
      <c r="Y11" s="130">
        <f t="shared" si="5"/>
        <v>49.211778000000002</v>
      </c>
      <c r="Z11" s="131">
        <f t="shared" si="6"/>
        <v>1.2199281108778157</v>
      </c>
      <c r="AA11" s="74">
        <f>$Y11*SUM(Fasering!$D$5)</f>
        <v>0</v>
      </c>
      <c r="AB11" s="45">
        <f>$Y11*SUM(Fasering!$D$5:$D$6)</f>
        <v>12.724379035563764</v>
      </c>
      <c r="AC11" s="45">
        <f>$Y11*SUM(Fasering!$D$5:$D$7)</f>
        <v>20.025141268547895</v>
      </c>
      <c r="AD11" s="45">
        <f>$Y11*SUM(Fasering!$D$5:$D$8)</f>
        <v>27.325903501532025</v>
      </c>
      <c r="AE11" s="45">
        <f>$Y11*SUM(Fasering!$D$5:$D$9)</f>
        <v>34.626665734516159</v>
      </c>
      <c r="AF11" s="45">
        <f>$Y11*SUM(Fasering!$D$5:$D$10)</f>
        <v>41.911015767015876</v>
      </c>
      <c r="AG11" s="75">
        <f>$Y11*SUM(Fasering!$D$5:$D$11)</f>
        <v>49.211778000000002</v>
      </c>
      <c r="AH11" s="5">
        <f>($AK$3+(I11+R11)*12*7.57%)*SUM(Fasering!$D$5)</f>
        <v>0</v>
      </c>
      <c r="AI11" s="9">
        <f>($AK$3+(J11+S11)*12*7.57%)*SUM(Fasering!$D$5:$D$6)</f>
        <v>460.44132854481711</v>
      </c>
      <c r="AJ11" s="9">
        <f>($AK$3+(K11+T11)*12*7.57%)*SUM(Fasering!$D$5:$D$7)</f>
        <v>738.84319017588996</v>
      </c>
      <c r="AK11" s="9">
        <f>($AK$3+(L11+U11)*12*7.57%)*SUM(Fasering!$D$5:$D$8)</f>
        <v>1027.6124111492734</v>
      </c>
      <c r="AL11" s="9">
        <f>($AK$3+(M11+V11)*12*7.57%)*SUM(Fasering!$D$5:$D$9)</f>
        <v>1326.7489914649673</v>
      </c>
      <c r="AM11" s="9">
        <f>($AK$3+(N11+W11)*12*7.57%)*SUM(Fasering!$D$5:$D$10)</f>
        <v>1635.5455358014087</v>
      </c>
      <c r="AN11" s="86">
        <f>($AK$3+(O11+X11)*12*7.57%)*SUM(Fasering!$D$5:$D$11)</f>
        <v>1955.3935288544003</v>
      </c>
      <c r="AO11" s="5">
        <f>($AK$3+(I11+AA11)*12*7.57%)*SUM(Fasering!$D$5)</f>
        <v>0</v>
      </c>
      <c r="AP11" s="9">
        <f>($AK$3+(J11+AB11)*12*7.57%)*SUM(Fasering!$D$5:$D$6)</f>
        <v>457.45257036642278</v>
      </c>
      <c r="AQ11" s="9">
        <f>($AK$3+(K11+AC11)*12*7.57%)*SUM(Fasering!$D$5:$D$7)</f>
        <v>731.44085476623911</v>
      </c>
      <c r="AR11" s="9">
        <f>($AK$3+(L11+AD11)*12*7.57%)*SUM(Fasering!$D$5:$D$8)</f>
        <v>1013.8286847716698</v>
      </c>
      <c r="AS11" s="9">
        <f>($AK$3+(M11+AE11)*12*7.57%)*SUM(Fasering!$D$5:$D$9)</f>
        <v>1304.6160603827154</v>
      </c>
      <c r="AT11" s="9">
        <f>($AK$3+(N11+AF11)*12*7.57%)*SUM(Fasering!$D$5:$D$10)</f>
        <v>1603.1209859203234</v>
      </c>
      <c r="AU11" s="86">
        <f>($AK$3+(O11+AG11)*12*7.57%)*SUM(Fasering!$D$5:$D$11)</f>
        <v>1910.6885704640003</v>
      </c>
    </row>
    <row r="12" spans="1:47" x14ac:dyDescent="0.3">
      <c r="A12" s="32">
        <f t="shared" si="7"/>
        <v>2</v>
      </c>
      <c r="B12" s="125">
        <v>18435.650000000001</v>
      </c>
      <c r="C12" s="126"/>
      <c r="D12" s="125">
        <f t="shared" si="0"/>
        <v>23848.356840000004</v>
      </c>
      <c r="E12" s="127">
        <f t="shared" si="1"/>
        <v>591.18532371175945</v>
      </c>
      <c r="F12" s="130">
        <f t="shared" si="2"/>
        <v>1987.3630700000003</v>
      </c>
      <c r="G12" s="131">
        <f t="shared" si="8"/>
        <v>49.265443642646616</v>
      </c>
      <c r="H12" s="63">
        <f>'L4'!$H$10</f>
        <v>1641.55</v>
      </c>
      <c r="I12" s="63">
        <f>GEW!$E$12+($F12-GEW!$E$12)*SUM(Fasering!$D$5)</f>
        <v>1751.1635679999999</v>
      </c>
      <c r="J12" s="63">
        <f>GEW!$E$12+($F12-GEW!$E$12)*SUM(Fasering!$D$5:$D$6)</f>
        <v>1812.2361834104695</v>
      </c>
      <c r="K12" s="63">
        <f>GEW!$E$12+($F12-GEW!$E$12)*SUM(Fasering!$D$5:$D$7)</f>
        <v>1847.2773153047747</v>
      </c>
      <c r="L12" s="63">
        <f>GEW!$E$12+($F12-GEW!$E$12)*SUM(Fasering!$D$5:$D$8)</f>
        <v>1882.3184471990796</v>
      </c>
      <c r="M12" s="63">
        <f>GEW!$E$12+($F12-GEW!$E$12)*SUM(Fasering!$D$5:$D$9)</f>
        <v>1917.3595790933848</v>
      </c>
      <c r="N12" s="63">
        <f>GEW!$E$12+($F12-GEW!$E$12)*SUM(Fasering!$D$5:$D$10)</f>
        <v>1952.3219381056952</v>
      </c>
      <c r="O12" s="76">
        <f>GEW!$E$12+($F12-GEW!$E$12)*SUM(Fasering!$D$5:$D$11)</f>
        <v>1987.3630700000003</v>
      </c>
      <c r="P12" s="130">
        <f t="shared" si="3"/>
        <v>98.424633999999998</v>
      </c>
      <c r="Q12" s="131">
        <f t="shared" si="4"/>
        <v>2.4398829446776018</v>
      </c>
      <c r="R12" s="45">
        <f>$P12*SUM(Fasering!$D$5)</f>
        <v>0</v>
      </c>
      <c r="S12" s="45">
        <f>$P12*SUM(Fasering!$D$5:$D$6)</f>
        <v>25.449036802788072</v>
      </c>
      <c r="T12" s="45">
        <f>$P12*SUM(Fasering!$D$5:$D$7)</f>
        <v>40.050721194327139</v>
      </c>
      <c r="U12" s="45">
        <f>$P12*SUM(Fasering!$D$5:$D$8)</f>
        <v>54.652405585866212</v>
      </c>
      <c r="V12" s="45">
        <f>$P12*SUM(Fasering!$D$5:$D$9)</f>
        <v>69.254089977405272</v>
      </c>
      <c r="W12" s="45">
        <f>$P12*SUM(Fasering!$D$5:$D$10)</f>
        <v>83.822949608460945</v>
      </c>
      <c r="X12" s="75">
        <f>$P12*SUM(Fasering!$D$5:$D$11)</f>
        <v>98.424633999999998</v>
      </c>
      <c r="Y12" s="130">
        <f t="shared" si="5"/>
        <v>49.211778000000002</v>
      </c>
      <c r="Z12" s="131">
        <f t="shared" si="6"/>
        <v>1.2199281108778157</v>
      </c>
      <c r="AA12" s="74">
        <f>$Y12*SUM(Fasering!$D$5)</f>
        <v>0</v>
      </c>
      <c r="AB12" s="45">
        <f>$Y12*SUM(Fasering!$D$5:$D$6)</f>
        <v>12.724379035563764</v>
      </c>
      <c r="AC12" s="45">
        <f>$Y12*SUM(Fasering!$D$5:$D$7)</f>
        <v>20.025141268547895</v>
      </c>
      <c r="AD12" s="45">
        <f>$Y12*SUM(Fasering!$D$5:$D$8)</f>
        <v>27.325903501532025</v>
      </c>
      <c r="AE12" s="45">
        <f>$Y12*SUM(Fasering!$D$5:$D$9)</f>
        <v>34.626665734516159</v>
      </c>
      <c r="AF12" s="45">
        <f>$Y12*SUM(Fasering!$D$5:$D$10)</f>
        <v>41.911015767015876</v>
      </c>
      <c r="AG12" s="75">
        <f>$Y12*SUM(Fasering!$D$5:$D$11)</f>
        <v>49.211778000000002</v>
      </c>
      <c r="AH12" s="5">
        <f>($AK$3+(I12+R12)*12*7.57%)*SUM(Fasering!$D$5)</f>
        <v>0</v>
      </c>
      <c r="AI12" s="9">
        <f>($AK$3+(J12+S12)*12*7.57%)*SUM(Fasering!$D$5:$D$6)</f>
        <v>465.01729984151945</v>
      </c>
      <c r="AJ12" s="9">
        <f>($AK$3+(K12+T12)*12*7.57%)*SUM(Fasering!$D$5:$D$7)</f>
        <v>750.17661775393617</v>
      </c>
      <c r="AK12" s="9">
        <f>($AK$3+(L12+U12)*12*7.57%)*SUM(Fasering!$D$5:$D$8)</f>
        <v>1048.7161380153245</v>
      </c>
      <c r="AL12" s="9">
        <f>($AK$3+(M12+V12)*12*7.57%)*SUM(Fasering!$D$5:$D$9)</f>
        <v>1360.6358606256845</v>
      </c>
      <c r="AM12" s="9">
        <f>($AK$3+(N12+W12)*12*7.57%)*SUM(Fasering!$D$5:$D$10)</f>
        <v>1685.1895018595958</v>
      </c>
      <c r="AN12" s="86">
        <f>($AK$3+(O12+X12)*12*7.57%)*SUM(Fasering!$D$5:$D$11)</f>
        <v>2023.8395503136003</v>
      </c>
      <c r="AO12" s="5">
        <f>($AK$3+(I12+AA12)*12*7.57%)*SUM(Fasering!$D$5)</f>
        <v>0</v>
      </c>
      <c r="AP12" s="9">
        <f>($AK$3+(J12+AB12)*12*7.57%)*SUM(Fasering!$D$5:$D$6)</f>
        <v>462.02854166312505</v>
      </c>
      <c r="AQ12" s="9">
        <f>($AK$3+(K12+AC12)*12*7.57%)*SUM(Fasering!$D$5:$D$7)</f>
        <v>742.77428234428533</v>
      </c>
      <c r="AR12" s="9">
        <f>($AK$3+(L12+AD12)*12*7.57%)*SUM(Fasering!$D$5:$D$8)</f>
        <v>1034.9324116377209</v>
      </c>
      <c r="AS12" s="9">
        <f>($AK$3+(M12+AE12)*12*7.57%)*SUM(Fasering!$D$5:$D$9)</f>
        <v>1338.5029295434329</v>
      </c>
      <c r="AT12" s="9">
        <f>($AK$3+(N12+AF12)*12*7.57%)*SUM(Fasering!$D$5:$D$10)</f>
        <v>1652.7649519785105</v>
      </c>
      <c r="AU12" s="86">
        <f>($AK$3+(O12+AG12)*12*7.57%)*SUM(Fasering!$D$5:$D$11)</f>
        <v>1979.1345919232003</v>
      </c>
    </row>
    <row r="13" spans="1:47" x14ac:dyDescent="0.3">
      <c r="A13" s="32">
        <f t="shared" si="7"/>
        <v>3</v>
      </c>
      <c r="B13" s="125">
        <v>19134.62</v>
      </c>
      <c r="C13" s="126"/>
      <c r="D13" s="125">
        <f t="shared" si="0"/>
        <v>24752.544431999999</v>
      </c>
      <c r="E13" s="127">
        <f t="shared" si="1"/>
        <v>613.59954863547011</v>
      </c>
      <c r="F13" s="130">
        <f t="shared" si="2"/>
        <v>2062.7120359999999</v>
      </c>
      <c r="G13" s="131">
        <f t="shared" si="8"/>
        <v>51.133295719622502</v>
      </c>
      <c r="H13" s="63">
        <f>'L4'!$H$10</f>
        <v>1641.55</v>
      </c>
      <c r="I13" s="63">
        <f>GEW!$E$12+($F13-GEW!$E$12)*SUM(Fasering!$D$5)</f>
        <v>1751.1635679999999</v>
      </c>
      <c r="J13" s="63">
        <f>GEW!$E$12+($F13-GEW!$E$12)*SUM(Fasering!$D$5:$D$6)</f>
        <v>1831.7186902876199</v>
      </c>
      <c r="K13" s="63">
        <f>GEW!$E$12+($F13-GEW!$E$12)*SUM(Fasering!$D$5:$D$7)</f>
        <v>1877.9381398047349</v>
      </c>
      <c r="L13" s="63">
        <f>GEW!$E$12+($F13-GEW!$E$12)*SUM(Fasering!$D$5:$D$8)</f>
        <v>1924.1575893218496</v>
      </c>
      <c r="M13" s="63">
        <f>GEW!$E$12+($F13-GEW!$E$12)*SUM(Fasering!$D$5:$D$9)</f>
        <v>1970.3770388389646</v>
      </c>
      <c r="N13" s="63">
        <f>GEW!$E$12+($F13-GEW!$E$12)*SUM(Fasering!$D$5:$D$10)</f>
        <v>2016.4925864828851</v>
      </c>
      <c r="O13" s="76">
        <f>GEW!$E$12+($F13-GEW!$E$12)*SUM(Fasering!$D$5:$D$11)</f>
        <v>2062.7120359999999</v>
      </c>
      <c r="P13" s="130">
        <f t="shared" si="3"/>
        <v>98.424633999999998</v>
      </c>
      <c r="Q13" s="131">
        <f t="shared" si="4"/>
        <v>2.4398829446776018</v>
      </c>
      <c r="R13" s="45">
        <f>$P13*SUM(Fasering!$D$5)</f>
        <v>0</v>
      </c>
      <c r="S13" s="45">
        <f>$P13*SUM(Fasering!$D$5:$D$6)</f>
        <v>25.449036802788072</v>
      </c>
      <c r="T13" s="45">
        <f>$P13*SUM(Fasering!$D$5:$D$7)</f>
        <v>40.050721194327139</v>
      </c>
      <c r="U13" s="45">
        <f>$P13*SUM(Fasering!$D$5:$D$8)</f>
        <v>54.652405585866212</v>
      </c>
      <c r="V13" s="45">
        <f>$P13*SUM(Fasering!$D$5:$D$9)</f>
        <v>69.254089977405272</v>
      </c>
      <c r="W13" s="45">
        <f>$P13*SUM(Fasering!$D$5:$D$10)</f>
        <v>83.822949608460945</v>
      </c>
      <c r="X13" s="75">
        <f>$P13*SUM(Fasering!$D$5:$D$11)</f>
        <v>98.424633999999998</v>
      </c>
      <c r="Y13" s="130">
        <f t="shared" si="5"/>
        <v>49.211778000000002</v>
      </c>
      <c r="Z13" s="131">
        <f t="shared" si="6"/>
        <v>1.2199281108778157</v>
      </c>
      <c r="AA13" s="74">
        <f>$Y13*SUM(Fasering!$D$5)</f>
        <v>0</v>
      </c>
      <c r="AB13" s="45">
        <f>$Y13*SUM(Fasering!$D$5:$D$6)</f>
        <v>12.724379035563764</v>
      </c>
      <c r="AC13" s="45">
        <f>$Y13*SUM(Fasering!$D$5:$D$7)</f>
        <v>20.025141268547895</v>
      </c>
      <c r="AD13" s="45">
        <f>$Y13*SUM(Fasering!$D$5:$D$8)</f>
        <v>27.325903501532025</v>
      </c>
      <c r="AE13" s="45">
        <f>$Y13*SUM(Fasering!$D$5:$D$9)</f>
        <v>34.626665734516159</v>
      </c>
      <c r="AF13" s="45">
        <f>$Y13*SUM(Fasering!$D$5:$D$10)</f>
        <v>41.911015767015876</v>
      </c>
      <c r="AG13" s="75">
        <f>$Y13*SUM(Fasering!$D$5:$D$11)</f>
        <v>49.211778000000002</v>
      </c>
      <c r="AH13" s="5">
        <f>($AK$3+(I13+R13)*12*7.57%)*SUM(Fasering!$D$5)</f>
        <v>0</v>
      </c>
      <c r="AI13" s="9">
        <f>($AK$3+(J13+S13)*12*7.57%)*SUM(Fasering!$D$5:$D$6)</f>
        <v>469.59333660650736</v>
      </c>
      <c r="AJ13" s="9">
        <f>($AK$3+(K13+T13)*12*7.57%)*SUM(Fasering!$D$5:$D$7)</f>
        <v>761.51020747899463</v>
      </c>
      <c r="AK13" s="9">
        <f>($AK$3+(L13+U13)*12*7.57%)*SUM(Fasering!$D$5:$D$8)</f>
        <v>1069.8201668117699</v>
      </c>
      <c r="AL13" s="9">
        <f>($AK$3+(M13+V13)*12*7.57%)*SUM(Fasering!$D$5:$D$9)</f>
        <v>1394.5232146048343</v>
      </c>
      <c r="AM13" s="9">
        <f>($AK$3+(N13+W13)*12*7.57%)*SUM(Fasering!$D$5:$D$10)</f>
        <v>1734.834178172533</v>
      </c>
      <c r="AN13" s="86">
        <f>($AK$3+(O13+X13)*12*7.57%)*SUM(Fasering!$D$5:$D$11)</f>
        <v>2092.2865510279998</v>
      </c>
      <c r="AO13" s="5">
        <f>($AK$3+(I13+AA13)*12*7.57%)*SUM(Fasering!$D$5)</f>
        <v>0</v>
      </c>
      <c r="AP13" s="9">
        <f>($AK$3+(J13+AB13)*12*7.57%)*SUM(Fasering!$D$5:$D$6)</f>
        <v>466.60457842811303</v>
      </c>
      <c r="AQ13" s="9">
        <f>($AK$3+(K13+AC13)*12*7.57%)*SUM(Fasering!$D$5:$D$7)</f>
        <v>754.10787206934367</v>
      </c>
      <c r="AR13" s="9">
        <f>($AK$3+(L13+AD13)*12*7.57%)*SUM(Fasering!$D$5:$D$8)</f>
        <v>1056.0364404341669</v>
      </c>
      <c r="AS13" s="9">
        <f>($AK$3+(M13+AE13)*12*7.57%)*SUM(Fasering!$D$5:$D$9)</f>
        <v>1372.3902835225822</v>
      </c>
      <c r="AT13" s="9">
        <f>($AK$3+(N13+AF13)*12*7.57%)*SUM(Fasering!$D$5:$D$10)</f>
        <v>1702.4096282914477</v>
      </c>
      <c r="AU13" s="86">
        <f>($AK$3+(O13+AG13)*12*7.57%)*SUM(Fasering!$D$5:$D$11)</f>
        <v>2047.5815926375999</v>
      </c>
    </row>
    <row r="14" spans="1:47" x14ac:dyDescent="0.3">
      <c r="A14" s="32">
        <f t="shared" si="7"/>
        <v>4</v>
      </c>
      <c r="B14" s="125">
        <v>19833.580000000002</v>
      </c>
      <c r="C14" s="126"/>
      <c r="D14" s="125">
        <f t="shared" si="0"/>
        <v>25656.719088000005</v>
      </c>
      <c r="E14" s="127">
        <f t="shared" si="1"/>
        <v>636.01345288411733</v>
      </c>
      <c r="F14" s="130">
        <f t="shared" si="2"/>
        <v>2138.0599240000001</v>
      </c>
      <c r="G14" s="131">
        <f t="shared" si="8"/>
        <v>53.001121073676437</v>
      </c>
      <c r="H14" s="63">
        <f>'L4'!$H$10</f>
        <v>1641.55</v>
      </c>
      <c r="I14" s="63">
        <f>GEW!$E$12+($F14-GEW!$E$12)*SUM(Fasering!$D$5)</f>
        <v>1751.1635679999999</v>
      </c>
      <c r="J14" s="63">
        <f>GEW!$E$12+($F14-GEW!$E$12)*SUM(Fasering!$D$5:$D$6)</f>
        <v>1851.20091843311</v>
      </c>
      <c r="K14" s="63">
        <f>GEW!$E$12+($F14-GEW!$E$12)*SUM(Fasering!$D$5:$D$7)</f>
        <v>1908.5985256474639</v>
      </c>
      <c r="L14" s="63">
        <f>GEW!$E$12+($F14-GEW!$E$12)*SUM(Fasering!$D$5:$D$8)</f>
        <v>1965.9961328618178</v>
      </c>
      <c r="M14" s="63">
        <f>GEW!$E$12+($F14-GEW!$E$12)*SUM(Fasering!$D$5:$D$9)</f>
        <v>2023.3937400761718</v>
      </c>
      <c r="N14" s="63">
        <f>GEW!$E$12+($F14-GEW!$E$12)*SUM(Fasering!$D$5:$D$10)</f>
        <v>2080.662316785646</v>
      </c>
      <c r="O14" s="76">
        <f>GEW!$E$12+($F14-GEW!$E$12)*SUM(Fasering!$D$5:$D$11)</f>
        <v>2138.0599240000001</v>
      </c>
      <c r="P14" s="130">
        <f t="shared" si="3"/>
        <v>98.424633999999998</v>
      </c>
      <c r="Q14" s="131">
        <f t="shared" si="4"/>
        <v>2.4398829446776018</v>
      </c>
      <c r="R14" s="45">
        <f>$P14*SUM(Fasering!$D$5)</f>
        <v>0</v>
      </c>
      <c r="S14" s="45">
        <f>$P14*SUM(Fasering!$D$5:$D$6)</f>
        <v>25.449036802788072</v>
      </c>
      <c r="T14" s="45">
        <f>$P14*SUM(Fasering!$D$5:$D$7)</f>
        <v>40.050721194327139</v>
      </c>
      <c r="U14" s="45">
        <f>$P14*SUM(Fasering!$D$5:$D$8)</f>
        <v>54.652405585866212</v>
      </c>
      <c r="V14" s="45">
        <f>$P14*SUM(Fasering!$D$5:$D$9)</f>
        <v>69.254089977405272</v>
      </c>
      <c r="W14" s="45">
        <f>$P14*SUM(Fasering!$D$5:$D$10)</f>
        <v>83.822949608460945</v>
      </c>
      <c r="X14" s="75">
        <f>$P14*SUM(Fasering!$D$5:$D$11)</f>
        <v>98.424633999999998</v>
      </c>
      <c r="Y14" s="130">
        <f t="shared" si="5"/>
        <v>49.211778000000002</v>
      </c>
      <c r="Z14" s="131">
        <f t="shared" si="6"/>
        <v>1.2199281108778157</v>
      </c>
      <c r="AA14" s="74">
        <f>$Y14*SUM(Fasering!$D$5)</f>
        <v>0</v>
      </c>
      <c r="AB14" s="45">
        <f>$Y14*SUM(Fasering!$D$5:$D$6)</f>
        <v>12.724379035563764</v>
      </c>
      <c r="AC14" s="45">
        <f>$Y14*SUM(Fasering!$D$5:$D$7)</f>
        <v>20.025141268547895</v>
      </c>
      <c r="AD14" s="45">
        <f>$Y14*SUM(Fasering!$D$5:$D$8)</f>
        <v>27.325903501532025</v>
      </c>
      <c r="AE14" s="45">
        <f>$Y14*SUM(Fasering!$D$5:$D$9)</f>
        <v>34.626665734516159</v>
      </c>
      <c r="AF14" s="45">
        <f>$Y14*SUM(Fasering!$D$5:$D$10)</f>
        <v>41.911015767015876</v>
      </c>
      <c r="AG14" s="75">
        <f>$Y14*SUM(Fasering!$D$5:$D$11)</f>
        <v>49.211778000000002</v>
      </c>
      <c r="AH14" s="5">
        <f>($AK$3+(I14+R14)*12*7.57%)*SUM(Fasering!$D$5)</f>
        <v>0</v>
      </c>
      <c r="AI14" s="9">
        <f>($AK$3+(J14+S14)*12*7.57%)*SUM(Fasering!$D$5:$D$6)</f>
        <v>474.1693079032097</v>
      </c>
      <c r="AJ14" s="9">
        <f>($AK$3+(K14+T14)*12*7.57%)*SUM(Fasering!$D$5:$D$7)</f>
        <v>772.84363505704073</v>
      </c>
      <c r="AK14" s="9">
        <f>($AK$3+(L14+U14)*12*7.57%)*SUM(Fasering!$D$5:$D$8)</f>
        <v>1090.9238936778213</v>
      </c>
      <c r="AL14" s="9">
        <f>($AK$3+(M14+V14)*12*7.57%)*SUM(Fasering!$D$5:$D$9)</f>
        <v>1428.4100837655515</v>
      </c>
      <c r="AM14" s="9">
        <f>($AK$3+(N14+W14)*12*7.57%)*SUM(Fasering!$D$5:$D$10)</f>
        <v>1784.4781442307199</v>
      </c>
      <c r="AN14" s="86">
        <f>($AK$3+(O14+X14)*12*7.57%)*SUM(Fasering!$D$5:$D$11)</f>
        <v>2160.7325724872003</v>
      </c>
      <c r="AO14" s="5">
        <f>($AK$3+(I14+AA14)*12*7.57%)*SUM(Fasering!$D$5)</f>
        <v>0</v>
      </c>
      <c r="AP14" s="9">
        <f>($AK$3+(J14+AB14)*12*7.57%)*SUM(Fasering!$D$5:$D$6)</f>
        <v>471.18054972481531</v>
      </c>
      <c r="AQ14" s="9">
        <f>($AK$3+(K14+AC14)*12*7.57%)*SUM(Fasering!$D$5:$D$7)</f>
        <v>765.44129964738977</v>
      </c>
      <c r="AR14" s="9">
        <f>($AK$3+(L14+AD14)*12*7.57%)*SUM(Fasering!$D$5:$D$8)</f>
        <v>1077.1401673002179</v>
      </c>
      <c r="AS14" s="9">
        <f>($AK$3+(M14+AE14)*12*7.57%)*SUM(Fasering!$D$5:$D$9)</f>
        <v>1406.2771526832996</v>
      </c>
      <c r="AT14" s="9">
        <f>($AK$3+(N14+AF14)*12*7.57%)*SUM(Fasering!$D$5:$D$10)</f>
        <v>1752.0535943496341</v>
      </c>
      <c r="AU14" s="86">
        <f>($AK$3+(O14+AG14)*12*7.57%)*SUM(Fasering!$D$5:$D$11)</f>
        <v>2116.0276140967999</v>
      </c>
    </row>
    <row r="15" spans="1:47" x14ac:dyDescent="0.3">
      <c r="A15" s="32">
        <f t="shared" si="7"/>
        <v>5</v>
      </c>
      <c r="B15" s="125">
        <v>19833.580000000002</v>
      </c>
      <c r="C15" s="126"/>
      <c r="D15" s="125">
        <f t="shared" si="0"/>
        <v>25656.719088000005</v>
      </c>
      <c r="E15" s="127">
        <f t="shared" si="1"/>
        <v>636.01345288411733</v>
      </c>
      <c r="F15" s="130">
        <f t="shared" si="2"/>
        <v>2138.0599240000001</v>
      </c>
      <c r="G15" s="131">
        <f t="shared" si="8"/>
        <v>53.001121073676437</v>
      </c>
      <c r="H15" s="63">
        <f>'L4'!$H$10</f>
        <v>1641.55</v>
      </c>
      <c r="I15" s="63">
        <f>GEW!$E$12+($F15-GEW!$E$12)*SUM(Fasering!$D$5)</f>
        <v>1751.1635679999999</v>
      </c>
      <c r="J15" s="63">
        <f>GEW!$E$12+($F15-GEW!$E$12)*SUM(Fasering!$D$5:$D$6)</f>
        <v>1851.20091843311</v>
      </c>
      <c r="K15" s="63">
        <f>GEW!$E$12+($F15-GEW!$E$12)*SUM(Fasering!$D$5:$D$7)</f>
        <v>1908.5985256474639</v>
      </c>
      <c r="L15" s="63">
        <f>GEW!$E$12+($F15-GEW!$E$12)*SUM(Fasering!$D$5:$D$8)</f>
        <v>1965.9961328618178</v>
      </c>
      <c r="M15" s="63">
        <f>GEW!$E$12+($F15-GEW!$E$12)*SUM(Fasering!$D$5:$D$9)</f>
        <v>2023.3937400761718</v>
      </c>
      <c r="N15" s="63">
        <f>GEW!$E$12+($F15-GEW!$E$12)*SUM(Fasering!$D$5:$D$10)</f>
        <v>2080.662316785646</v>
      </c>
      <c r="O15" s="76">
        <f>GEW!$E$12+($F15-GEW!$E$12)*SUM(Fasering!$D$5:$D$11)</f>
        <v>2138.0599240000001</v>
      </c>
      <c r="P15" s="130">
        <f t="shared" si="3"/>
        <v>98.424633999999998</v>
      </c>
      <c r="Q15" s="131">
        <f t="shared" si="4"/>
        <v>2.4398829446776018</v>
      </c>
      <c r="R15" s="45">
        <f>$P15*SUM(Fasering!$D$5)</f>
        <v>0</v>
      </c>
      <c r="S15" s="45">
        <f>$P15*SUM(Fasering!$D$5:$D$6)</f>
        <v>25.449036802788072</v>
      </c>
      <c r="T15" s="45">
        <f>$P15*SUM(Fasering!$D$5:$D$7)</f>
        <v>40.050721194327139</v>
      </c>
      <c r="U15" s="45">
        <f>$P15*SUM(Fasering!$D$5:$D$8)</f>
        <v>54.652405585866212</v>
      </c>
      <c r="V15" s="45">
        <f>$P15*SUM(Fasering!$D$5:$D$9)</f>
        <v>69.254089977405272</v>
      </c>
      <c r="W15" s="45">
        <f>$P15*SUM(Fasering!$D$5:$D$10)</f>
        <v>83.822949608460945</v>
      </c>
      <c r="X15" s="75">
        <f>$P15*SUM(Fasering!$D$5:$D$11)</f>
        <v>98.424633999999998</v>
      </c>
      <c r="Y15" s="130">
        <f t="shared" si="5"/>
        <v>49.211778000000002</v>
      </c>
      <c r="Z15" s="131">
        <f t="shared" si="6"/>
        <v>1.2199281108778157</v>
      </c>
      <c r="AA15" s="74">
        <f>$Y15*SUM(Fasering!$D$5)</f>
        <v>0</v>
      </c>
      <c r="AB15" s="45">
        <f>$Y15*SUM(Fasering!$D$5:$D$6)</f>
        <v>12.724379035563764</v>
      </c>
      <c r="AC15" s="45">
        <f>$Y15*SUM(Fasering!$D$5:$D$7)</f>
        <v>20.025141268547895</v>
      </c>
      <c r="AD15" s="45">
        <f>$Y15*SUM(Fasering!$D$5:$D$8)</f>
        <v>27.325903501532025</v>
      </c>
      <c r="AE15" s="45">
        <f>$Y15*SUM(Fasering!$D$5:$D$9)</f>
        <v>34.626665734516159</v>
      </c>
      <c r="AF15" s="45">
        <f>$Y15*SUM(Fasering!$D$5:$D$10)</f>
        <v>41.911015767015876</v>
      </c>
      <c r="AG15" s="75">
        <f>$Y15*SUM(Fasering!$D$5:$D$11)</f>
        <v>49.211778000000002</v>
      </c>
      <c r="AH15" s="5">
        <f>($AK$3+(I15+R15)*12*7.57%)*SUM(Fasering!$D$5)</f>
        <v>0</v>
      </c>
      <c r="AI15" s="9">
        <f>($AK$3+(J15+S15)*12*7.57%)*SUM(Fasering!$D$5:$D$6)</f>
        <v>474.1693079032097</v>
      </c>
      <c r="AJ15" s="9">
        <f>($AK$3+(K15+T15)*12*7.57%)*SUM(Fasering!$D$5:$D$7)</f>
        <v>772.84363505704073</v>
      </c>
      <c r="AK15" s="9">
        <f>($AK$3+(L15+U15)*12*7.57%)*SUM(Fasering!$D$5:$D$8)</f>
        <v>1090.9238936778213</v>
      </c>
      <c r="AL15" s="9">
        <f>($AK$3+(M15+V15)*12*7.57%)*SUM(Fasering!$D$5:$D$9)</f>
        <v>1428.4100837655515</v>
      </c>
      <c r="AM15" s="9">
        <f>($AK$3+(N15+W15)*12*7.57%)*SUM(Fasering!$D$5:$D$10)</f>
        <v>1784.4781442307199</v>
      </c>
      <c r="AN15" s="86">
        <f>($AK$3+(O15+X15)*12*7.57%)*SUM(Fasering!$D$5:$D$11)</f>
        <v>2160.7325724872003</v>
      </c>
      <c r="AO15" s="5">
        <f>($AK$3+(I15+AA15)*12*7.57%)*SUM(Fasering!$D$5)</f>
        <v>0</v>
      </c>
      <c r="AP15" s="9">
        <f>($AK$3+(J15+AB15)*12*7.57%)*SUM(Fasering!$D$5:$D$6)</f>
        <v>471.18054972481531</v>
      </c>
      <c r="AQ15" s="9">
        <f>($AK$3+(K15+AC15)*12*7.57%)*SUM(Fasering!$D$5:$D$7)</f>
        <v>765.44129964738977</v>
      </c>
      <c r="AR15" s="9">
        <f>($AK$3+(L15+AD15)*12*7.57%)*SUM(Fasering!$D$5:$D$8)</f>
        <v>1077.1401673002179</v>
      </c>
      <c r="AS15" s="9">
        <f>($AK$3+(M15+AE15)*12*7.57%)*SUM(Fasering!$D$5:$D$9)</f>
        <v>1406.2771526832996</v>
      </c>
      <c r="AT15" s="9">
        <f>($AK$3+(N15+AF15)*12*7.57%)*SUM(Fasering!$D$5:$D$10)</f>
        <v>1752.0535943496341</v>
      </c>
      <c r="AU15" s="86">
        <f>($AK$3+(O15+AG15)*12*7.57%)*SUM(Fasering!$D$5:$D$11)</f>
        <v>2116.0276140967999</v>
      </c>
    </row>
    <row r="16" spans="1:47" x14ac:dyDescent="0.3">
      <c r="A16" s="32">
        <f t="shared" si="7"/>
        <v>6</v>
      </c>
      <c r="B16" s="125">
        <v>20829.810000000001</v>
      </c>
      <c r="C16" s="126"/>
      <c r="D16" s="125">
        <f t="shared" si="0"/>
        <v>26945.442216000003</v>
      </c>
      <c r="E16" s="127">
        <f t="shared" si="1"/>
        <v>667.96006474978878</v>
      </c>
      <c r="F16" s="125">
        <f t="shared" si="2"/>
        <v>2245.4535180000003</v>
      </c>
      <c r="G16" s="127">
        <f t="shared" si="8"/>
        <v>55.663338729149061</v>
      </c>
      <c r="H16" s="63">
        <f>'L4'!$H$10</f>
        <v>1641.55</v>
      </c>
      <c r="I16" s="63">
        <f>GEW!$E$12+($F16-GEW!$E$12)*SUM(Fasering!$D$5)</f>
        <v>1751.1635679999999</v>
      </c>
      <c r="J16" s="63">
        <f>GEW!$E$12+($F16-GEW!$E$12)*SUM(Fasering!$D$5:$D$6)</f>
        <v>1878.9690026516369</v>
      </c>
      <c r="K16" s="63">
        <f>GEW!$E$12+($F16-GEW!$E$12)*SUM(Fasering!$D$5:$D$7)</f>
        <v>1952.2988750066577</v>
      </c>
      <c r="L16" s="63">
        <f>GEW!$E$12+($F16-GEW!$E$12)*SUM(Fasering!$D$5:$D$8)</f>
        <v>2025.6287473616783</v>
      </c>
      <c r="M16" s="63">
        <f>GEW!$E$12+($F16-GEW!$E$12)*SUM(Fasering!$D$5:$D$9)</f>
        <v>2098.9586197166991</v>
      </c>
      <c r="N16" s="63">
        <f>GEW!$E$12+($F16-GEW!$E$12)*SUM(Fasering!$D$5:$D$10)</f>
        <v>2172.1236456449797</v>
      </c>
      <c r="O16" s="76">
        <f>GEW!$E$12+($F16-GEW!$E$12)*SUM(Fasering!$D$5:$D$11)</f>
        <v>2245.4535180000003</v>
      </c>
      <c r="P16" s="130">
        <f t="shared" si="3"/>
        <v>49.211778000000002</v>
      </c>
      <c r="Q16" s="131">
        <f t="shared" si="4"/>
        <v>1.2199281108778157</v>
      </c>
      <c r="R16" s="45">
        <f>$P16*SUM(Fasering!$D$5)</f>
        <v>0</v>
      </c>
      <c r="S16" s="45">
        <f>$P16*SUM(Fasering!$D$5:$D$6)</f>
        <v>12.724379035563764</v>
      </c>
      <c r="T16" s="45">
        <f>$P16*SUM(Fasering!$D$5:$D$7)</f>
        <v>20.025141268547895</v>
      </c>
      <c r="U16" s="45">
        <f>$P16*SUM(Fasering!$D$5:$D$8)</f>
        <v>27.325903501532025</v>
      </c>
      <c r="V16" s="45">
        <f>$P16*SUM(Fasering!$D$5:$D$9)</f>
        <v>34.626665734516159</v>
      </c>
      <c r="W16" s="45">
        <f>$P16*SUM(Fasering!$D$5:$D$10)</f>
        <v>41.911015767015876</v>
      </c>
      <c r="X16" s="75">
        <f>$P16*SUM(Fasering!$D$5:$D$11)</f>
        <v>49.211778000000002</v>
      </c>
      <c r="Y16" s="130">
        <f t="shared" si="5"/>
        <v>24.606427999999998</v>
      </c>
      <c r="Z16" s="131">
        <f t="shared" si="6"/>
        <v>0.60997741689989304</v>
      </c>
      <c r="AA16" s="74">
        <f>$Y16*SUM(Fasering!$D$5)</f>
        <v>0</v>
      </c>
      <c r="AB16" s="45">
        <f>$Y16*SUM(Fasering!$D$5:$D$6)</f>
        <v>6.3623288836121539</v>
      </c>
      <c r="AC16" s="45">
        <f>$Y16*SUM(Fasering!$D$5:$D$7)</f>
        <v>10.012789962889622</v>
      </c>
      <c r="AD16" s="45">
        <f>$Y16*SUM(Fasering!$D$5:$D$8)</f>
        <v>13.663251042167092</v>
      </c>
      <c r="AE16" s="45">
        <f>$Y16*SUM(Fasering!$D$5:$D$9)</f>
        <v>17.31371212144456</v>
      </c>
      <c r="AF16" s="45">
        <f>$Y16*SUM(Fasering!$D$5:$D$10)</f>
        <v>20.955966920722531</v>
      </c>
      <c r="AG16" s="75">
        <f>$Y16*SUM(Fasering!$D$5:$D$11)</f>
        <v>24.606427999999998</v>
      </c>
      <c r="AH16" s="5">
        <f>($AK$3+(I16+R16)*12*7.57%)*SUM(Fasering!$D$5)</f>
        <v>0</v>
      </c>
      <c r="AI16" s="9">
        <f>($AK$3+(J16+S16)*12*7.57%)*SUM(Fasering!$D$5:$D$6)</f>
        <v>477.70269675027276</v>
      </c>
      <c r="AJ16" s="9">
        <f>($AK$3+(K16+T16)*12*7.57%)*SUM(Fasering!$D$5:$D$7)</f>
        <v>781.5948714627682</v>
      </c>
      <c r="AK16" s="9">
        <f>($AK$3+(L16+U16)*12*7.57%)*SUM(Fasering!$D$5:$D$8)</f>
        <v>1107.2193790087078</v>
      </c>
      <c r="AL16" s="9">
        <f>($AK$3+(M16+V16)*12*7.57%)*SUM(Fasering!$D$5:$D$9)</f>
        <v>1454.5762193880921</v>
      </c>
      <c r="AM16" s="9">
        <f>($AK$3+(N16+W16)*12*7.57%)*SUM(Fasering!$D$5:$D$10)</f>
        <v>1822.8113033832665</v>
      </c>
      <c r="AN16" s="86">
        <f>($AK$3+(O16+X16)*12*7.57%)*SUM(Fasering!$D$5:$D$11)</f>
        <v>2213.5839548864005</v>
      </c>
      <c r="AO16" s="5">
        <f>($AK$3+(I16+AA16)*12*7.57%)*SUM(Fasering!$D$5)</f>
        <v>0</v>
      </c>
      <c r="AP16" s="9">
        <f>($AK$3+(J16+AB16)*12*7.57%)*SUM(Fasering!$D$5:$D$6)</f>
        <v>476.20838312936132</v>
      </c>
      <c r="AQ16" s="9">
        <f>($AK$3+(K16+AC16)*12*7.57%)*SUM(Fasering!$D$5:$D$7)</f>
        <v>777.89386590495508</v>
      </c>
      <c r="AR16" s="9">
        <f>($AK$3+(L16+AD16)*12*7.57%)*SUM(Fasering!$D$5:$D$8)</f>
        <v>1100.3278177503007</v>
      </c>
      <c r="AS16" s="9">
        <f>($AK$3+(M16+AE16)*12*7.57%)*SUM(Fasering!$D$5:$D$9)</f>
        <v>1443.5102386653987</v>
      </c>
      <c r="AT16" s="9">
        <f>($AK$3+(N16+AF16)*12*7.57%)*SUM(Fasering!$D$5:$D$10)</f>
        <v>1806.599738697475</v>
      </c>
      <c r="AU16" s="86">
        <f>($AK$3+(O16+AG16)*12*7.57%)*SUM(Fasering!$D$5:$D$11)</f>
        <v>2191.2324549464006</v>
      </c>
    </row>
    <row r="17" spans="1:47" x14ac:dyDescent="0.3">
      <c r="A17" s="32">
        <f t="shared" si="7"/>
        <v>7</v>
      </c>
      <c r="B17" s="125">
        <v>20829.810000000001</v>
      </c>
      <c r="C17" s="126"/>
      <c r="D17" s="125">
        <f t="shared" si="0"/>
        <v>26945.442216000003</v>
      </c>
      <c r="E17" s="127">
        <f t="shared" si="1"/>
        <v>667.96006474978878</v>
      </c>
      <c r="F17" s="125">
        <f t="shared" si="2"/>
        <v>2245.4535180000003</v>
      </c>
      <c r="G17" s="127">
        <f t="shared" si="8"/>
        <v>55.663338729149061</v>
      </c>
      <c r="H17" s="63">
        <f>'L4'!$H$10</f>
        <v>1641.55</v>
      </c>
      <c r="I17" s="63">
        <f>GEW!$E$12+($F17-GEW!$E$12)*SUM(Fasering!$D$5)</f>
        <v>1751.1635679999999</v>
      </c>
      <c r="J17" s="63">
        <f>GEW!$E$12+($F17-GEW!$E$12)*SUM(Fasering!$D$5:$D$6)</f>
        <v>1878.9690026516369</v>
      </c>
      <c r="K17" s="63">
        <f>GEW!$E$12+($F17-GEW!$E$12)*SUM(Fasering!$D$5:$D$7)</f>
        <v>1952.2988750066577</v>
      </c>
      <c r="L17" s="63">
        <f>GEW!$E$12+($F17-GEW!$E$12)*SUM(Fasering!$D$5:$D$8)</f>
        <v>2025.6287473616783</v>
      </c>
      <c r="M17" s="63">
        <f>GEW!$E$12+($F17-GEW!$E$12)*SUM(Fasering!$D$5:$D$9)</f>
        <v>2098.9586197166991</v>
      </c>
      <c r="N17" s="63">
        <f>GEW!$E$12+($F17-GEW!$E$12)*SUM(Fasering!$D$5:$D$10)</f>
        <v>2172.1236456449797</v>
      </c>
      <c r="O17" s="76">
        <f>GEW!$E$12+($F17-GEW!$E$12)*SUM(Fasering!$D$5:$D$11)</f>
        <v>2245.4535180000003</v>
      </c>
      <c r="P17" s="130">
        <f t="shared" si="3"/>
        <v>49.211778000000002</v>
      </c>
      <c r="Q17" s="131">
        <f t="shared" si="4"/>
        <v>1.2199281108778157</v>
      </c>
      <c r="R17" s="45">
        <f>$P17*SUM(Fasering!$D$5)</f>
        <v>0</v>
      </c>
      <c r="S17" s="45">
        <f>$P17*SUM(Fasering!$D$5:$D$6)</f>
        <v>12.724379035563764</v>
      </c>
      <c r="T17" s="45">
        <f>$P17*SUM(Fasering!$D$5:$D$7)</f>
        <v>20.025141268547895</v>
      </c>
      <c r="U17" s="45">
        <f>$P17*SUM(Fasering!$D$5:$D$8)</f>
        <v>27.325903501532025</v>
      </c>
      <c r="V17" s="45">
        <f>$P17*SUM(Fasering!$D$5:$D$9)</f>
        <v>34.626665734516159</v>
      </c>
      <c r="W17" s="45">
        <f>$P17*SUM(Fasering!$D$5:$D$10)</f>
        <v>41.911015767015876</v>
      </c>
      <c r="X17" s="75">
        <f>$P17*SUM(Fasering!$D$5:$D$11)</f>
        <v>49.211778000000002</v>
      </c>
      <c r="Y17" s="130">
        <f t="shared" si="5"/>
        <v>24.606427999999998</v>
      </c>
      <c r="Z17" s="131">
        <f t="shared" si="6"/>
        <v>0.60997741689989304</v>
      </c>
      <c r="AA17" s="74">
        <f>$Y17*SUM(Fasering!$D$5)</f>
        <v>0</v>
      </c>
      <c r="AB17" s="45">
        <f>$Y17*SUM(Fasering!$D$5:$D$6)</f>
        <v>6.3623288836121539</v>
      </c>
      <c r="AC17" s="45">
        <f>$Y17*SUM(Fasering!$D$5:$D$7)</f>
        <v>10.012789962889622</v>
      </c>
      <c r="AD17" s="45">
        <f>$Y17*SUM(Fasering!$D$5:$D$8)</f>
        <v>13.663251042167092</v>
      </c>
      <c r="AE17" s="45">
        <f>$Y17*SUM(Fasering!$D$5:$D$9)</f>
        <v>17.31371212144456</v>
      </c>
      <c r="AF17" s="45">
        <f>$Y17*SUM(Fasering!$D$5:$D$10)</f>
        <v>20.955966920722531</v>
      </c>
      <c r="AG17" s="75">
        <f>$Y17*SUM(Fasering!$D$5:$D$11)</f>
        <v>24.606427999999998</v>
      </c>
      <c r="AH17" s="5">
        <f>($AK$3+(I17+R17)*12*7.57%)*SUM(Fasering!$D$5)</f>
        <v>0</v>
      </c>
      <c r="AI17" s="9">
        <f>($AK$3+(J17+S17)*12*7.57%)*SUM(Fasering!$D$5:$D$6)</f>
        <v>477.70269675027276</v>
      </c>
      <c r="AJ17" s="9">
        <f>($AK$3+(K17+T17)*12*7.57%)*SUM(Fasering!$D$5:$D$7)</f>
        <v>781.5948714627682</v>
      </c>
      <c r="AK17" s="9">
        <f>($AK$3+(L17+U17)*12*7.57%)*SUM(Fasering!$D$5:$D$8)</f>
        <v>1107.2193790087078</v>
      </c>
      <c r="AL17" s="9">
        <f>($AK$3+(M17+V17)*12*7.57%)*SUM(Fasering!$D$5:$D$9)</f>
        <v>1454.5762193880921</v>
      </c>
      <c r="AM17" s="9">
        <f>($AK$3+(N17+W17)*12*7.57%)*SUM(Fasering!$D$5:$D$10)</f>
        <v>1822.8113033832665</v>
      </c>
      <c r="AN17" s="86">
        <f>($AK$3+(O17+X17)*12*7.57%)*SUM(Fasering!$D$5:$D$11)</f>
        <v>2213.5839548864005</v>
      </c>
      <c r="AO17" s="5">
        <f>($AK$3+(I17+AA17)*12*7.57%)*SUM(Fasering!$D$5)</f>
        <v>0</v>
      </c>
      <c r="AP17" s="9">
        <f>($AK$3+(J17+AB17)*12*7.57%)*SUM(Fasering!$D$5:$D$6)</f>
        <v>476.20838312936132</v>
      </c>
      <c r="AQ17" s="9">
        <f>($AK$3+(K17+AC17)*12*7.57%)*SUM(Fasering!$D$5:$D$7)</f>
        <v>777.89386590495508</v>
      </c>
      <c r="AR17" s="9">
        <f>($AK$3+(L17+AD17)*12*7.57%)*SUM(Fasering!$D$5:$D$8)</f>
        <v>1100.3278177503007</v>
      </c>
      <c r="AS17" s="9">
        <f>($AK$3+(M17+AE17)*12*7.57%)*SUM(Fasering!$D$5:$D$9)</f>
        <v>1443.5102386653987</v>
      </c>
      <c r="AT17" s="9">
        <f>($AK$3+(N17+AF17)*12*7.57%)*SUM(Fasering!$D$5:$D$10)</f>
        <v>1806.599738697475</v>
      </c>
      <c r="AU17" s="86">
        <f>($AK$3+(O17+AG17)*12*7.57%)*SUM(Fasering!$D$5:$D$11)</f>
        <v>2191.2324549464006</v>
      </c>
    </row>
    <row r="18" spans="1:47" x14ac:dyDescent="0.3">
      <c r="A18" s="32">
        <f t="shared" si="7"/>
        <v>8</v>
      </c>
      <c r="B18" s="125">
        <v>21826.03</v>
      </c>
      <c r="C18" s="126"/>
      <c r="D18" s="125">
        <f t="shared" si="0"/>
        <v>28234.152408000002</v>
      </c>
      <c r="E18" s="127">
        <f t="shared" si="1"/>
        <v>699.90635594039657</v>
      </c>
      <c r="F18" s="125">
        <f t="shared" si="2"/>
        <v>2352.8460340000001</v>
      </c>
      <c r="G18" s="127">
        <f t="shared" si="8"/>
        <v>58.325529661699711</v>
      </c>
      <c r="H18" s="63">
        <f>'L4'!$H$10</f>
        <v>1641.55</v>
      </c>
      <c r="I18" s="63">
        <f>GEW!$E$12+($F18-GEW!$E$12)*SUM(Fasering!$D$5)</f>
        <v>1751.1635679999999</v>
      </c>
      <c r="J18" s="63">
        <f>GEW!$E$12+($F18-GEW!$E$12)*SUM(Fasering!$D$5:$D$6)</f>
        <v>1906.7368081385032</v>
      </c>
      <c r="K18" s="63">
        <f>GEW!$E$12+($F18-GEW!$E$12)*SUM(Fasering!$D$5:$D$7)</f>
        <v>1995.9987857086198</v>
      </c>
      <c r="L18" s="63">
        <f>GEW!$E$12+($F18-GEW!$E$12)*SUM(Fasering!$D$5:$D$8)</f>
        <v>2085.2607632787362</v>
      </c>
      <c r="M18" s="63">
        <f>GEW!$E$12+($F18-GEW!$E$12)*SUM(Fasering!$D$5:$D$9)</f>
        <v>2174.5227408488531</v>
      </c>
      <c r="N18" s="63">
        <f>GEW!$E$12+($F18-GEW!$E$12)*SUM(Fasering!$D$5:$D$10)</f>
        <v>2263.5840564298837</v>
      </c>
      <c r="O18" s="76">
        <f>GEW!$E$12+($F18-GEW!$E$12)*SUM(Fasering!$D$5:$D$11)</f>
        <v>2352.8460340000001</v>
      </c>
      <c r="P18" s="130">
        <f t="shared" si="3"/>
        <v>49.211778000000002</v>
      </c>
      <c r="Q18" s="131">
        <f t="shared" si="4"/>
        <v>1.2199281108778157</v>
      </c>
      <c r="R18" s="45">
        <f>$P18*SUM(Fasering!$D$5)</f>
        <v>0</v>
      </c>
      <c r="S18" s="45">
        <f>$P18*SUM(Fasering!$D$5:$D$6)</f>
        <v>12.724379035563764</v>
      </c>
      <c r="T18" s="45">
        <f>$P18*SUM(Fasering!$D$5:$D$7)</f>
        <v>20.025141268547895</v>
      </c>
      <c r="U18" s="45">
        <f>$P18*SUM(Fasering!$D$5:$D$8)</f>
        <v>27.325903501532025</v>
      </c>
      <c r="V18" s="45">
        <f>$P18*SUM(Fasering!$D$5:$D$9)</f>
        <v>34.626665734516159</v>
      </c>
      <c r="W18" s="45">
        <f>$P18*SUM(Fasering!$D$5:$D$10)</f>
        <v>41.911015767015876</v>
      </c>
      <c r="X18" s="75">
        <f>$P18*SUM(Fasering!$D$5:$D$11)</f>
        <v>49.211778000000002</v>
      </c>
      <c r="Y18" s="130">
        <f t="shared" si="5"/>
        <v>24.606427999999998</v>
      </c>
      <c r="Z18" s="131">
        <f t="shared" si="6"/>
        <v>0.60997741689989304</v>
      </c>
      <c r="AA18" s="74">
        <f>$Y18*SUM(Fasering!$D$5)</f>
        <v>0</v>
      </c>
      <c r="AB18" s="45">
        <f>$Y18*SUM(Fasering!$D$5:$D$6)</f>
        <v>6.3623288836121539</v>
      </c>
      <c r="AC18" s="45">
        <f>$Y18*SUM(Fasering!$D$5:$D$7)</f>
        <v>10.012789962889622</v>
      </c>
      <c r="AD18" s="45">
        <f>$Y18*SUM(Fasering!$D$5:$D$8)</f>
        <v>13.663251042167092</v>
      </c>
      <c r="AE18" s="45">
        <f>$Y18*SUM(Fasering!$D$5:$D$9)</f>
        <v>17.31371212144456</v>
      </c>
      <c r="AF18" s="45">
        <f>$Y18*SUM(Fasering!$D$5:$D$10)</f>
        <v>20.955966920722531</v>
      </c>
      <c r="AG18" s="75">
        <f>$Y18*SUM(Fasering!$D$5:$D$11)</f>
        <v>24.606427999999998</v>
      </c>
      <c r="AH18" s="5">
        <f>($AK$3+(I18+R18)*12*7.57%)*SUM(Fasering!$D$5)</f>
        <v>0</v>
      </c>
      <c r="AI18" s="9">
        <f>($AK$3+(J18+S18)*12*7.57%)*SUM(Fasering!$D$5:$D$6)</f>
        <v>484.22477830744452</v>
      </c>
      <c r="AJ18" s="9">
        <f>($AK$3+(K18+T18)*12*7.57%)*SUM(Fasering!$D$5:$D$7)</f>
        <v>797.74828113113404</v>
      </c>
      <c r="AK18" s="9">
        <f>($AK$3+(L18+U18)*12*7.57%)*SUM(Fasering!$D$5:$D$8)</f>
        <v>1137.2982887868029</v>
      </c>
      <c r="AL18" s="9">
        <f>($AK$3+(M18+V18)*12*7.57%)*SUM(Fasering!$D$5:$D$9)</f>
        <v>1502.8748012744513</v>
      </c>
      <c r="AM18" s="9">
        <f>($AK$3+(N18+W18)*12*7.57%)*SUM(Fasering!$D$5:$D$10)</f>
        <v>1893.5683021621478</v>
      </c>
      <c r="AN18" s="86">
        <f>($AK$3+(O18+X18)*12*7.57%)*SUM(Fasering!$D$5:$D$11)</f>
        <v>2311.1393164208002</v>
      </c>
      <c r="AO18" s="5">
        <f>($AK$3+(I18+AA18)*12*7.57%)*SUM(Fasering!$D$5)</f>
        <v>0</v>
      </c>
      <c r="AP18" s="9">
        <f>($AK$3+(J18+AB18)*12*7.57%)*SUM(Fasering!$D$5:$D$6)</f>
        <v>482.73046468653308</v>
      </c>
      <c r="AQ18" s="9">
        <f>($AK$3+(K18+AC18)*12*7.57%)*SUM(Fasering!$D$5:$D$7)</f>
        <v>794.04727557332092</v>
      </c>
      <c r="AR18" s="9">
        <f>($AK$3+(L18+AD18)*12*7.57%)*SUM(Fasering!$D$5:$D$8)</f>
        <v>1130.4067275283958</v>
      </c>
      <c r="AS18" s="9">
        <f>($AK$3+(M18+AE18)*12*7.57%)*SUM(Fasering!$D$5:$D$9)</f>
        <v>1491.8088205517577</v>
      </c>
      <c r="AT18" s="9">
        <f>($AK$3+(N18+AF18)*12*7.57%)*SUM(Fasering!$D$5:$D$10)</f>
        <v>1877.3567374763559</v>
      </c>
      <c r="AU18" s="86">
        <f>($AK$3+(O18+AG18)*12*7.57%)*SUM(Fasering!$D$5:$D$11)</f>
        <v>2288.7878164808003</v>
      </c>
    </row>
    <row r="19" spans="1:47" x14ac:dyDescent="0.3">
      <c r="A19" s="32">
        <f t="shared" si="7"/>
        <v>9</v>
      </c>
      <c r="B19" s="125">
        <v>21826.03</v>
      </c>
      <c r="C19" s="126"/>
      <c r="D19" s="125">
        <f t="shared" si="0"/>
        <v>28234.152408000002</v>
      </c>
      <c r="E19" s="127">
        <f t="shared" si="1"/>
        <v>699.90635594039657</v>
      </c>
      <c r="F19" s="125">
        <f t="shared" si="2"/>
        <v>2352.8460340000001</v>
      </c>
      <c r="G19" s="127">
        <f t="shared" si="8"/>
        <v>58.325529661699711</v>
      </c>
      <c r="H19" s="63">
        <f>'L4'!$H$10</f>
        <v>1641.55</v>
      </c>
      <c r="I19" s="63">
        <f>GEW!$E$12+($F19-GEW!$E$12)*SUM(Fasering!$D$5)</f>
        <v>1751.1635679999999</v>
      </c>
      <c r="J19" s="63">
        <f>GEW!$E$12+($F19-GEW!$E$12)*SUM(Fasering!$D$5:$D$6)</f>
        <v>1906.7368081385032</v>
      </c>
      <c r="K19" s="63">
        <f>GEW!$E$12+($F19-GEW!$E$12)*SUM(Fasering!$D$5:$D$7)</f>
        <v>1995.9987857086198</v>
      </c>
      <c r="L19" s="63">
        <f>GEW!$E$12+($F19-GEW!$E$12)*SUM(Fasering!$D$5:$D$8)</f>
        <v>2085.2607632787362</v>
      </c>
      <c r="M19" s="63">
        <f>GEW!$E$12+($F19-GEW!$E$12)*SUM(Fasering!$D$5:$D$9)</f>
        <v>2174.5227408488531</v>
      </c>
      <c r="N19" s="63">
        <f>GEW!$E$12+($F19-GEW!$E$12)*SUM(Fasering!$D$5:$D$10)</f>
        <v>2263.5840564298837</v>
      </c>
      <c r="O19" s="76">
        <f>GEW!$E$12+($F19-GEW!$E$12)*SUM(Fasering!$D$5:$D$11)</f>
        <v>2352.8460340000001</v>
      </c>
      <c r="P19" s="130">
        <f t="shared" si="3"/>
        <v>49.211778000000002</v>
      </c>
      <c r="Q19" s="131">
        <f t="shared" si="4"/>
        <v>1.2199281108778157</v>
      </c>
      <c r="R19" s="45">
        <f>$P19*SUM(Fasering!$D$5)</f>
        <v>0</v>
      </c>
      <c r="S19" s="45">
        <f>$P19*SUM(Fasering!$D$5:$D$6)</f>
        <v>12.724379035563764</v>
      </c>
      <c r="T19" s="45">
        <f>$P19*SUM(Fasering!$D$5:$D$7)</f>
        <v>20.025141268547895</v>
      </c>
      <c r="U19" s="45">
        <f>$P19*SUM(Fasering!$D$5:$D$8)</f>
        <v>27.325903501532025</v>
      </c>
      <c r="V19" s="45">
        <f>$P19*SUM(Fasering!$D$5:$D$9)</f>
        <v>34.626665734516159</v>
      </c>
      <c r="W19" s="45">
        <f>$P19*SUM(Fasering!$D$5:$D$10)</f>
        <v>41.911015767015876</v>
      </c>
      <c r="X19" s="75">
        <f>$P19*SUM(Fasering!$D$5:$D$11)</f>
        <v>49.211778000000002</v>
      </c>
      <c r="Y19" s="130">
        <f t="shared" si="5"/>
        <v>24.606427999999998</v>
      </c>
      <c r="Z19" s="131">
        <f t="shared" si="6"/>
        <v>0.60997741689989304</v>
      </c>
      <c r="AA19" s="74">
        <f>$Y19*SUM(Fasering!$D$5)</f>
        <v>0</v>
      </c>
      <c r="AB19" s="45">
        <f>$Y19*SUM(Fasering!$D$5:$D$6)</f>
        <v>6.3623288836121539</v>
      </c>
      <c r="AC19" s="45">
        <f>$Y19*SUM(Fasering!$D$5:$D$7)</f>
        <v>10.012789962889622</v>
      </c>
      <c r="AD19" s="45">
        <f>$Y19*SUM(Fasering!$D$5:$D$8)</f>
        <v>13.663251042167092</v>
      </c>
      <c r="AE19" s="45">
        <f>$Y19*SUM(Fasering!$D$5:$D$9)</f>
        <v>17.31371212144456</v>
      </c>
      <c r="AF19" s="45">
        <f>$Y19*SUM(Fasering!$D$5:$D$10)</f>
        <v>20.955966920722531</v>
      </c>
      <c r="AG19" s="75">
        <f>$Y19*SUM(Fasering!$D$5:$D$11)</f>
        <v>24.606427999999998</v>
      </c>
      <c r="AH19" s="5">
        <f>($AK$3+(I19+R19)*12*7.57%)*SUM(Fasering!$D$5)</f>
        <v>0</v>
      </c>
      <c r="AI19" s="9">
        <f>($AK$3+(J19+S19)*12*7.57%)*SUM(Fasering!$D$5:$D$6)</f>
        <v>484.22477830744452</v>
      </c>
      <c r="AJ19" s="9">
        <f>($AK$3+(K19+T19)*12*7.57%)*SUM(Fasering!$D$5:$D$7)</f>
        <v>797.74828113113404</v>
      </c>
      <c r="AK19" s="9">
        <f>($AK$3+(L19+U19)*12*7.57%)*SUM(Fasering!$D$5:$D$8)</f>
        <v>1137.2982887868029</v>
      </c>
      <c r="AL19" s="9">
        <f>($AK$3+(M19+V19)*12*7.57%)*SUM(Fasering!$D$5:$D$9)</f>
        <v>1502.8748012744513</v>
      </c>
      <c r="AM19" s="9">
        <f>($AK$3+(N19+W19)*12*7.57%)*SUM(Fasering!$D$5:$D$10)</f>
        <v>1893.5683021621478</v>
      </c>
      <c r="AN19" s="86">
        <f>($AK$3+(O19+X19)*12*7.57%)*SUM(Fasering!$D$5:$D$11)</f>
        <v>2311.1393164208002</v>
      </c>
      <c r="AO19" s="5">
        <f>($AK$3+(I19+AA19)*12*7.57%)*SUM(Fasering!$D$5)</f>
        <v>0</v>
      </c>
      <c r="AP19" s="9">
        <f>($AK$3+(J19+AB19)*12*7.57%)*SUM(Fasering!$D$5:$D$6)</f>
        <v>482.73046468653308</v>
      </c>
      <c r="AQ19" s="9">
        <f>($AK$3+(K19+AC19)*12*7.57%)*SUM(Fasering!$D$5:$D$7)</f>
        <v>794.04727557332092</v>
      </c>
      <c r="AR19" s="9">
        <f>($AK$3+(L19+AD19)*12*7.57%)*SUM(Fasering!$D$5:$D$8)</f>
        <v>1130.4067275283958</v>
      </c>
      <c r="AS19" s="9">
        <f>($AK$3+(M19+AE19)*12*7.57%)*SUM(Fasering!$D$5:$D$9)</f>
        <v>1491.8088205517577</v>
      </c>
      <c r="AT19" s="9">
        <f>($AK$3+(N19+AF19)*12*7.57%)*SUM(Fasering!$D$5:$D$10)</f>
        <v>1877.3567374763559</v>
      </c>
      <c r="AU19" s="86">
        <f>($AK$3+(O19+AG19)*12*7.57%)*SUM(Fasering!$D$5:$D$11)</f>
        <v>2288.7878164808003</v>
      </c>
    </row>
    <row r="20" spans="1:47" x14ac:dyDescent="0.3">
      <c r="A20" s="32">
        <f t="shared" si="7"/>
        <v>10</v>
      </c>
      <c r="B20" s="125">
        <v>22822.25</v>
      </c>
      <c r="C20" s="126"/>
      <c r="D20" s="125">
        <f t="shared" si="0"/>
        <v>29522.8626</v>
      </c>
      <c r="E20" s="127">
        <f t="shared" si="1"/>
        <v>731.85264713100435</v>
      </c>
      <c r="F20" s="125">
        <f t="shared" si="2"/>
        <v>2460.23855</v>
      </c>
      <c r="G20" s="127">
        <f t="shared" si="8"/>
        <v>60.987720594250355</v>
      </c>
      <c r="H20" s="63">
        <f>'L4'!$H$10</f>
        <v>1641.55</v>
      </c>
      <c r="I20" s="63">
        <f>GEW!$E$12+($F20-GEW!$E$12)*SUM(Fasering!$D$5)</f>
        <v>1751.1635679999999</v>
      </c>
      <c r="J20" s="63">
        <f>GEW!$E$12+($F20-GEW!$E$12)*SUM(Fasering!$D$5:$D$6)</f>
        <v>1934.5046136253695</v>
      </c>
      <c r="K20" s="63">
        <f>GEW!$E$12+($F20-GEW!$E$12)*SUM(Fasering!$D$5:$D$7)</f>
        <v>2039.698696410582</v>
      </c>
      <c r="L20" s="63">
        <f>GEW!$E$12+($F20-GEW!$E$12)*SUM(Fasering!$D$5:$D$8)</f>
        <v>2144.8927791957944</v>
      </c>
      <c r="M20" s="63">
        <f>GEW!$E$12+($F20-GEW!$E$12)*SUM(Fasering!$D$5:$D$9)</f>
        <v>2250.0868619810071</v>
      </c>
      <c r="N20" s="63">
        <f>GEW!$E$12+($F20-GEW!$E$12)*SUM(Fasering!$D$5:$D$10)</f>
        <v>2355.0444672147878</v>
      </c>
      <c r="O20" s="76">
        <f>GEW!$E$12+($F20-GEW!$E$12)*SUM(Fasering!$D$5:$D$11)</f>
        <v>2460.23855</v>
      </c>
      <c r="P20" s="125">
        <f t="shared" si="3"/>
        <v>31.680264000000111</v>
      </c>
      <c r="Q20" s="127">
        <f t="shared" si="4"/>
        <v>0.78533323087067919</v>
      </c>
      <c r="R20" s="45">
        <f>$P20*SUM(Fasering!$D$5)</f>
        <v>0</v>
      </c>
      <c r="S20" s="45">
        <f>$P20*SUM(Fasering!$D$5:$D$6)</f>
        <v>8.1913660401119177</v>
      </c>
      <c r="T20" s="45">
        <f>$P20*SUM(Fasering!$D$5:$D$7)</f>
        <v>12.891258715035542</v>
      </c>
      <c r="U20" s="45">
        <f>$P20*SUM(Fasering!$D$5:$D$8)</f>
        <v>17.591151389959165</v>
      </c>
      <c r="V20" s="45">
        <f>$P20*SUM(Fasering!$D$5:$D$9)</f>
        <v>22.29104406488279</v>
      </c>
      <c r="W20" s="45">
        <f>$P20*SUM(Fasering!$D$5:$D$10)</f>
        <v>26.98037132507649</v>
      </c>
      <c r="X20" s="75">
        <f>$P20*SUM(Fasering!$D$5:$D$11)</f>
        <v>31.680264000000111</v>
      </c>
      <c r="Y20" s="125">
        <f t="shared" si="5"/>
        <v>7.0749140000001098</v>
      </c>
      <c r="Z20" s="127">
        <f t="shared" si="6"/>
        <v>0.17538253689275654</v>
      </c>
      <c r="AA20" s="74">
        <f>$Y20*SUM(Fasering!$D$5)</f>
        <v>0</v>
      </c>
      <c r="AB20" s="45">
        <f>$Y20*SUM(Fasering!$D$5:$D$6)</f>
        <v>1.8293158881603091</v>
      </c>
      <c r="AC20" s="45">
        <f>$Y20*SUM(Fasering!$D$5:$D$7)</f>
        <v>2.8789074093772724</v>
      </c>
      <c r="AD20" s="45">
        <f>$Y20*SUM(Fasering!$D$5:$D$8)</f>
        <v>3.9284989305942357</v>
      </c>
      <c r="AE20" s="45">
        <f>$Y20*SUM(Fasering!$D$5:$D$9)</f>
        <v>4.978090451811199</v>
      </c>
      <c r="AF20" s="45">
        <f>$Y20*SUM(Fasering!$D$5:$D$10)</f>
        <v>6.0253224787831474</v>
      </c>
      <c r="AG20" s="75">
        <f>$Y20*SUM(Fasering!$D$5:$D$11)</f>
        <v>7.0749140000001098</v>
      </c>
      <c r="AH20" s="5">
        <f>($AK$3+(I20+R20)*12*7.57%)*SUM(Fasering!$D$5)</f>
        <v>0</v>
      </c>
      <c r="AI20" s="9">
        <f>($AK$3+(J20+S20)*12*7.57%)*SUM(Fasering!$D$5:$D$6)</f>
        <v>489.68214913441329</v>
      </c>
      <c r="AJ20" s="9">
        <f>($AK$3+(K20+T20)*12*7.57%)*SUM(Fasering!$D$5:$D$7)</f>
        <v>811.26469393699347</v>
      </c>
      <c r="AK20" s="9">
        <f>($AK$3+(L20+U20)*12*7.57%)*SUM(Fasering!$D$5:$D$8)</f>
        <v>1162.4669045563342</v>
      </c>
      <c r="AL20" s="9">
        <f>($AK$3+(M20+V20)*12*7.57%)*SUM(Fasering!$D$5:$D$9)</f>
        <v>1543.2887809924357</v>
      </c>
      <c r="AM20" s="9">
        <f>($AK$3+(N20+W20)*12*7.57%)*SUM(Fasering!$D$5:$D$10)</f>
        <v>1952.7744279296369</v>
      </c>
      <c r="AN20" s="86">
        <f>($AK$3+(O20+X20)*12*7.57%)*SUM(Fasering!$D$5:$D$11)</f>
        <v>2392.7690506376002</v>
      </c>
      <c r="AO20" s="5">
        <f>($AK$3+(I20+AA20)*12*7.57%)*SUM(Fasering!$D$5)</f>
        <v>0</v>
      </c>
      <c r="AP20" s="9">
        <f>($AK$3+(J20+AB20)*12*7.57%)*SUM(Fasering!$D$5:$D$6)</f>
        <v>488.18783551350174</v>
      </c>
      <c r="AQ20" s="9">
        <f>($AK$3+(K20+AC20)*12*7.57%)*SUM(Fasering!$D$5:$D$7)</f>
        <v>807.56368837918035</v>
      </c>
      <c r="AR20" s="9">
        <f>($AK$3+(L20+AD20)*12*7.57%)*SUM(Fasering!$D$5:$D$8)</f>
        <v>1155.5753432979272</v>
      </c>
      <c r="AS20" s="9">
        <f>($AK$3+(M20+AE20)*12*7.57%)*SUM(Fasering!$D$5:$D$9)</f>
        <v>1532.2228002697423</v>
      </c>
      <c r="AT20" s="9">
        <f>($AK$3+(N20+AF20)*12*7.57%)*SUM(Fasering!$D$5:$D$10)</f>
        <v>1936.5628632438445</v>
      </c>
      <c r="AU20" s="86">
        <f>($AK$3+(O20+AG20)*12*7.57%)*SUM(Fasering!$D$5:$D$11)</f>
        <v>2370.4175506976003</v>
      </c>
    </row>
    <row r="21" spans="1:47" x14ac:dyDescent="0.3">
      <c r="A21" s="32">
        <f t="shared" si="7"/>
        <v>11</v>
      </c>
      <c r="B21" s="125">
        <v>22822.25</v>
      </c>
      <c r="C21" s="126"/>
      <c r="D21" s="125">
        <f t="shared" si="0"/>
        <v>29522.8626</v>
      </c>
      <c r="E21" s="127">
        <f t="shared" si="1"/>
        <v>731.85264713100435</v>
      </c>
      <c r="F21" s="125">
        <f t="shared" si="2"/>
        <v>2460.23855</v>
      </c>
      <c r="G21" s="127">
        <f t="shared" si="8"/>
        <v>60.987720594250355</v>
      </c>
      <c r="H21" s="63">
        <f>'L4'!$H$10</f>
        <v>1641.55</v>
      </c>
      <c r="I21" s="63">
        <f>GEW!$E$12+($F21-GEW!$E$12)*SUM(Fasering!$D$5)</f>
        <v>1751.1635679999999</v>
      </c>
      <c r="J21" s="63">
        <f>GEW!$E$12+($F21-GEW!$E$12)*SUM(Fasering!$D$5:$D$6)</f>
        <v>1934.5046136253695</v>
      </c>
      <c r="K21" s="63">
        <f>GEW!$E$12+($F21-GEW!$E$12)*SUM(Fasering!$D$5:$D$7)</f>
        <v>2039.698696410582</v>
      </c>
      <c r="L21" s="63">
        <f>GEW!$E$12+($F21-GEW!$E$12)*SUM(Fasering!$D$5:$D$8)</f>
        <v>2144.8927791957944</v>
      </c>
      <c r="M21" s="63">
        <f>GEW!$E$12+($F21-GEW!$E$12)*SUM(Fasering!$D$5:$D$9)</f>
        <v>2250.0868619810071</v>
      </c>
      <c r="N21" s="63">
        <f>GEW!$E$12+($F21-GEW!$E$12)*SUM(Fasering!$D$5:$D$10)</f>
        <v>2355.0444672147878</v>
      </c>
      <c r="O21" s="76">
        <f>GEW!$E$12+($F21-GEW!$E$12)*SUM(Fasering!$D$5:$D$11)</f>
        <v>2460.23855</v>
      </c>
      <c r="P21" s="125">
        <f t="shared" si="3"/>
        <v>31.680264000000111</v>
      </c>
      <c r="Q21" s="127">
        <f t="shared" si="4"/>
        <v>0.78533323087067919</v>
      </c>
      <c r="R21" s="45">
        <f>$P21*SUM(Fasering!$D$5)</f>
        <v>0</v>
      </c>
      <c r="S21" s="45">
        <f>$P21*SUM(Fasering!$D$5:$D$6)</f>
        <v>8.1913660401119177</v>
      </c>
      <c r="T21" s="45">
        <f>$P21*SUM(Fasering!$D$5:$D$7)</f>
        <v>12.891258715035542</v>
      </c>
      <c r="U21" s="45">
        <f>$P21*SUM(Fasering!$D$5:$D$8)</f>
        <v>17.591151389959165</v>
      </c>
      <c r="V21" s="45">
        <f>$P21*SUM(Fasering!$D$5:$D$9)</f>
        <v>22.29104406488279</v>
      </c>
      <c r="W21" s="45">
        <f>$P21*SUM(Fasering!$D$5:$D$10)</f>
        <v>26.98037132507649</v>
      </c>
      <c r="X21" s="75">
        <f>$P21*SUM(Fasering!$D$5:$D$11)</f>
        <v>31.680264000000111</v>
      </c>
      <c r="Y21" s="125">
        <f t="shared" si="5"/>
        <v>7.0749140000001098</v>
      </c>
      <c r="Z21" s="127">
        <f t="shared" si="6"/>
        <v>0.17538253689275654</v>
      </c>
      <c r="AA21" s="74">
        <f>$Y21*SUM(Fasering!$D$5)</f>
        <v>0</v>
      </c>
      <c r="AB21" s="45">
        <f>$Y21*SUM(Fasering!$D$5:$D$6)</f>
        <v>1.8293158881603091</v>
      </c>
      <c r="AC21" s="45">
        <f>$Y21*SUM(Fasering!$D$5:$D$7)</f>
        <v>2.8789074093772724</v>
      </c>
      <c r="AD21" s="45">
        <f>$Y21*SUM(Fasering!$D$5:$D$8)</f>
        <v>3.9284989305942357</v>
      </c>
      <c r="AE21" s="45">
        <f>$Y21*SUM(Fasering!$D$5:$D$9)</f>
        <v>4.978090451811199</v>
      </c>
      <c r="AF21" s="45">
        <f>$Y21*SUM(Fasering!$D$5:$D$10)</f>
        <v>6.0253224787831474</v>
      </c>
      <c r="AG21" s="75">
        <f>$Y21*SUM(Fasering!$D$5:$D$11)</f>
        <v>7.0749140000001098</v>
      </c>
      <c r="AH21" s="5">
        <f>($AK$3+(I21+R21)*12*7.57%)*SUM(Fasering!$D$5)</f>
        <v>0</v>
      </c>
      <c r="AI21" s="9">
        <f>($AK$3+(J21+S21)*12*7.57%)*SUM(Fasering!$D$5:$D$6)</f>
        <v>489.68214913441329</v>
      </c>
      <c r="AJ21" s="9">
        <f>($AK$3+(K21+T21)*12*7.57%)*SUM(Fasering!$D$5:$D$7)</f>
        <v>811.26469393699347</v>
      </c>
      <c r="AK21" s="9">
        <f>($AK$3+(L21+U21)*12*7.57%)*SUM(Fasering!$D$5:$D$8)</f>
        <v>1162.4669045563342</v>
      </c>
      <c r="AL21" s="9">
        <f>($AK$3+(M21+V21)*12*7.57%)*SUM(Fasering!$D$5:$D$9)</f>
        <v>1543.2887809924357</v>
      </c>
      <c r="AM21" s="9">
        <f>($AK$3+(N21+W21)*12*7.57%)*SUM(Fasering!$D$5:$D$10)</f>
        <v>1952.7744279296369</v>
      </c>
      <c r="AN21" s="86">
        <f>($AK$3+(O21+X21)*12*7.57%)*SUM(Fasering!$D$5:$D$11)</f>
        <v>2392.7690506376002</v>
      </c>
      <c r="AO21" s="5">
        <f>($AK$3+(I21+AA21)*12*7.57%)*SUM(Fasering!$D$5)</f>
        <v>0</v>
      </c>
      <c r="AP21" s="9">
        <f>($AK$3+(J21+AB21)*12*7.57%)*SUM(Fasering!$D$5:$D$6)</f>
        <v>488.18783551350174</v>
      </c>
      <c r="AQ21" s="9">
        <f>($AK$3+(K21+AC21)*12*7.57%)*SUM(Fasering!$D$5:$D$7)</f>
        <v>807.56368837918035</v>
      </c>
      <c r="AR21" s="9">
        <f>($AK$3+(L21+AD21)*12*7.57%)*SUM(Fasering!$D$5:$D$8)</f>
        <v>1155.5753432979272</v>
      </c>
      <c r="AS21" s="9">
        <f>($AK$3+(M21+AE21)*12*7.57%)*SUM(Fasering!$D$5:$D$9)</f>
        <v>1532.2228002697423</v>
      </c>
      <c r="AT21" s="9">
        <f>($AK$3+(N21+AF21)*12*7.57%)*SUM(Fasering!$D$5:$D$10)</f>
        <v>1936.5628632438445</v>
      </c>
      <c r="AU21" s="86">
        <f>($AK$3+(O21+AG21)*12*7.57%)*SUM(Fasering!$D$5:$D$11)</f>
        <v>2370.4175506976003</v>
      </c>
    </row>
    <row r="22" spans="1:47" x14ac:dyDescent="0.3">
      <c r="A22" s="32">
        <f t="shared" si="7"/>
        <v>12</v>
      </c>
      <c r="B22" s="125">
        <v>23818.48</v>
      </c>
      <c r="C22" s="126"/>
      <c r="D22" s="125">
        <f t="shared" si="0"/>
        <v>30811.585728000002</v>
      </c>
      <c r="E22" s="127">
        <f t="shared" si="1"/>
        <v>763.7992589966758</v>
      </c>
      <c r="F22" s="125">
        <f t="shared" si="2"/>
        <v>2567.6321440000002</v>
      </c>
      <c r="G22" s="127">
        <f t="shared" si="8"/>
        <v>63.649938249722986</v>
      </c>
      <c r="H22" s="63">
        <f>'L4'!$H$10</f>
        <v>1641.55</v>
      </c>
      <c r="I22" s="63">
        <f>GEW!$E$12+($F22-GEW!$E$12)*SUM(Fasering!$D$5)</f>
        <v>1751.1635679999999</v>
      </c>
      <c r="J22" s="63">
        <f>GEW!$E$12+($F22-GEW!$E$12)*SUM(Fasering!$D$5:$D$6)</f>
        <v>1962.2726978438964</v>
      </c>
      <c r="K22" s="63">
        <f>GEW!$E$12+($F22-GEW!$E$12)*SUM(Fasering!$D$5:$D$7)</f>
        <v>2083.3990457697755</v>
      </c>
      <c r="L22" s="63">
        <f>GEW!$E$12+($F22-GEW!$E$12)*SUM(Fasering!$D$5:$D$8)</f>
        <v>2204.5253936956551</v>
      </c>
      <c r="M22" s="63">
        <f>GEW!$E$12+($F22-GEW!$E$12)*SUM(Fasering!$D$5:$D$9)</f>
        <v>2325.6517416215343</v>
      </c>
      <c r="N22" s="63">
        <f>GEW!$E$12+($F22-GEW!$E$12)*SUM(Fasering!$D$5:$D$10)</f>
        <v>2446.505796074121</v>
      </c>
      <c r="O22" s="76">
        <f>GEW!$E$12+($F22-GEW!$E$12)*SUM(Fasering!$D$5:$D$11)</f>
        <v>2567.6321440000002</v>
      </c>
      <c r="P22" s="125">
        <f t="shared" si="3"/>
        <v>0</v>
      </c>
      <c r="Q22" s="127">
        <f t="shared" si="4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5">
        <f t="shared" si="5"/>
        <v>0</v>
      </c>
      <c r="Z22" s="127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494.28031417996499</v>
      </c>
      <c r="AJ22" s="9">
        <f>($AK$3+(K22+T22)*12*7.57%)*SUM(Fasering!$D$5:$D$7)</f>
        <v>822.6530893522397</v>
      </c>
      <c r="AK22" s="9">
        <f>($AK$3+(L22+U22)*12*7.57%)*SUM(Fasering!$D$5:$D$8)</f>
        <v>1183.6729858261795</v>
      </c>
      <c r="AL22" s="9">
        <f>($AK$3+(M22+V22)*12*7.57%)*SUM(Fasering!$D$5:$D$9)</f>
        <v>1577.3400036017833</v>
      </c>
      <c r="AM22" s="9">
        <f>($AK$3+(N22+W22)*12*7.57%)*SUM(Fasering!$D$5:$D$10)</f>
        <v>2002.6591703483266</v>
      </c>
      <c r="AN22" s="86">
        <f>($AK$3+(O22+X22)*12*7.57%)*SUM(Fasering!$D$5:$D$11)</f>
        <v>2461.5470396096002</v>
      </c>
      <c r="AO22" s="5">
        <f>($AK$3+(I22+AA22)*12*7.57%)*SUM(Fasering!$D$5)</f>
        <v>0</v>
      </c>
      <c r="AP22" s="9">
        <f>($AK$3+(J22+AB22)*12*7.57%)*SUM(Fasering!$D$5:$D$6)</f>
        <v>494.28031417996499</v>
      </c>
      <c r="AQ22" s="9">
        <f>($AK$3+(K22+AC22)*12*7.57%)*SUM(Fasering!$D$5:$D$7)</f>
        <v>822.6530893522397</v>
      </c>
      <c r="AR22" s="9">
        <f>($AK$3+(L22+AD22)*12*7.57%)*SUM(Fasering!$D$5:$D$8)</f>
        <v>1183.6729858261795</v>
      </c>
      <c r="AS22" s="9">
        <f>($AK$3+(M22+AE22)*12*7.57%)*SUM(Fasering!$D$5:$D$9)</f>
        <v>1577.3400036017833</v>
      </c>
      <c r="AT22" s="9">
        <f>($AK$3+(N22+AF22)*12*7.57%)*SUM(Fasering!$D$5:$D$10)</f>
        <v>2002.6591703483266</v>
      </c>
      <c r="AU22" s="86">
        <f>($AK$3+(O22+AG22)*12*7.57%)*SUM(Fasering!$D$5:$D$11)</f>
        <v>2461.5470396096002</v>
      </c>
    </row>
    <row r="23" spans="1:47" x14ac:dyDescent="0.3">
      <c r="A23" s="32">
        <f t="shared" si="7"/>
        <v>13</v>
      </c>
      <c r="B23" s="125">
        <v>23818.48</v>
      </c>
      <c r="C23" s="126"/>
      <c r="D23" s="125">
        <f t="shared" si="0"/>
        <v>30811.585728000002</v>
      </c>
      <c r="E23" s="127">
        <f t="shared" si="1"/>
        <v>763.7992589966758</v>
      </c>
      <c r="F23" s="125">
        <f t="shared" si="2"/>
        <v>2567.6321440000002</v>
      </c>
      <c r="G23" s="127">
        <f t="shared" si="8"/>
        <v>63.649938249722986</v>
      </c>
      <c r="H23" s="63">
        <f>'L4'!$H$10</f>
        <v>1641.55</v>
      </c>
      <c r="I23" s="63">
        <f>GEW!$E$12+($F23-GEW!$E$12)*SUM(Fasering!$D$5)</f>
        <v>1751.1635679999999</v>
      </c>
      <c r="J23" s="63">
        <f>GEW!$E$12+($F23-GEW!$E$12)*SUM(Fasering!$D$5:$D$6)</f>
        <v>1962.2726978438964</v>
      </c>
      <c r="K23" s="63">
        <f>GEW!$E$12+($F23-GEW!$E$12)*SUM(Fasering!$D$5:$D$7)</f>
        <v>2083.3990457697755</v>
      </c>
      <c r="L23" s="63">
        <f>GEW!$E$12+($F23-GEW!$E$12)*SUM(Fasering!$D$5:$D$8)</f>
        <v>2204.5253936956551</v>
      </c>
      <c r="M23" s="63">
        <f>GEW!$E$12+($F23-GEW!$E$12)*SUM(Fasering!$D$5:$D$9)</f>
        <v>2325.6517416215343</v>
      </c>
      <c r="N23" s="63">
        <f>GEW!$E$12+($F23-GEW!$E$12)*SUM(Fasering!$D$5:$D$10)</f>
        <v>2446.505796074121</v>
      </c>
      <c r="O23" s="76">
        <f>GEW!$E$12+($F23-GEW!$E$12)*SUM(Fasering!$D$5:$D$11)</f>
        <v>2567.6321440000002</v>
      </c>
      <c r="P23" s="125">
        <f t="shared" si="3"/>
        <v>0</v>
      </c>
      <c r="Q23" s="127">
        <f t="shared" si="4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5">
        <f t="shared" si="5"/>
        <v>0</v>
      </c>
      <c r="Z23" s="127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494.28031417996499</v>
      </c>
      <c r="AJ23" s="9">
        <f>($AK$3+(K23+T23)*12*7.57%)*SUM(Fasering!$D$5:$D$7)</f>
        <v>822.6530893522397</v>
      </c>
      <c r="AK23" s="9">
        <f>($AK$3+(L23+U23)*12*7.57%)*SUM(Fasering!$D$5:$D$8)</f>
        <v>1183.6729858261795</v>
      </c>
      <c r="AL23" s="9">
        <f>($AK$3+(M23+V23)*12*7.57%)*SUM(Fasering!$D$5:$D$9)</f>
        <v>1577.3400036017833</v>
      </c>
      <c r="AM23" s="9">
        <f>($AK$3+(N23+W23)*12*7.57%)*SUM(Fasering!$D$5:$D$10)</f>
        <v>2002.6591703483266</v>
      </c>
      <c r="AN23" s="86">
        <f>($AK$3+(O23+X23)*12*7.57%)*SUM(Fasering!$D$5:$D$11)</f>
        <v>2461.5470396096002</v>
      </c>
      <c r="AO23" s="5">
        <f>($AK$3+(I23+AA23)*12*7.57%)*SUM(Fasering!$D$5)</f>
        <v>0</v>
      </c>
      <c r="AP23" s="9">
        <f>($AK$3+(J23+AB23)*12*7.57%)*SUM(Fasering!$D$5:$D$6)</f>
        <v>494.28031417996499</v>
      </c>
      <c r="AQ23" s="9">
        <f>($AK$3+(K23+AC23)*12*7.57%)*SUM(Fasering!$D$5:$D$7)</f>
        <v>822.6530893522397</v>
      </c>
      <c r="AR23" s="9">
        <f>($AK$3+(L23+AD23)*12*7.57%)*SUM(Fasering!$D$5:$D$8)</f>
        <v>1183.6729858261795</v>
      </c>
      <c r="AS23" s="9">
        <f>($AK$3+(M23+AE23)*12*7.57%)*SUM(Fasering!$D$5:$D$9)</f>
        <v>1577.3400036017833</v>
      </c>
      <c r="AT23" s="9">
        <f>($AK$3+(N23+AF23)*12*7.57%)*SUM(Fasering!$D$5:$D$10)</f>
        <v>2002.6591703483266</v>
      </c>
      <c r="AU23" s="86">
        <f>($AK$3+(O23+AG23)*12*7.57%)*SUM(Fasering!$D$5:$D$11)</f>
        <v>2461.5470396096002</v>
      </c>
    </row>
    <row r="24" spans="1:47" x14ac:dyDescent="0.3">
      <c r="A24" s="32">
        <f t="shared" si="7"/>
        <v>14</v>
      </c>
      <c r="B24" s="125">
        <v>24814.7</v>
      </c>
      <c r="C24" s="126"/>
      <c r="D24" s="125">
        <f t="shared" si="0"/>
        <v>32100.295920000004</v>
      </c>
      <c r="E24" s="127">
        <f t="shared" si="1"/>
        <v>795.7455501872837</v>
      </c>
      <c r="F24" s="125">
        <f t="shared" si="2"/>
        <v>2675.0246600000005</v>
      </c>
      <c r="G24" s="127">
        <f t="shared" si="8"/>
        <v>66.312129182273637</v>
      </c>
      <c r="H24" s="63">
        <f>'L4'!$H$10</f>
        <v>1641.55</v>
      </c>
      <c r="I24" s="63">
        <f>GEW!$E$12+($F24-GEW!$E$12)*SUM(Fasering!$D$5)</f>
        <v>1751.1635679999999</v>
      </c>
      <c r="J24" s="63">
        <f>GEW!$E$12+($F24-GEW!$E$12)*SUM(Fasering!$D$5:$D$6)</f>
        <v>1990.0405033307627</v>
      </c>
      <c r="K24" s="63">
        <f>GEW!$E$12+($F24-GEW!$E$12)*SUM(Fasering!$D$5:$D$7)</f>
        <v>2127.0989564717379</v>
      </c>
      <c r="L24" s="63">
        <f>GEW!$E$12+($F24-GEW!$E$12)*SUM(Fasering!$D$5:$D$8)</f>
        <v>2264.1574096127133</v>
      </c>
      <c r="M24" s="63">
        <f>GEW!$E$12+($F24-GEW!$E$12)*SUM(Fasering!$D$5:$D$9)</f>
        <v>2401.2158627536887</v>
      </c>
      <c r="N24" s="63">
        <f>GEW!$E$12+($F24-GEW!$E$12)*SUM(Fasering!$D$5:$D$10)</f>
        <v>2537.9662068590251</v>
      </c>
      <c r="O24" s="76">
        <f>GEW!$E$12+($F24-GEW!$E$12)*SUM(Fasering!$D$5:$D$11)</f>
        <v>2675.0246600000005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5"/>
        <v>0</v>
      </c>
      <c r="Z24" s="127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500.80239573713681</v>
      </c>
      <c r="AJ24" s="9">
        <f>($AK$3+(K24+T24)*12*7.57%)*SUM(Fasering!$D$5:$D$7)</f>
        <v>838.80649902060577</v>
      </c>
      <c r="AK24" s="9">
        <f>($AK$3+(L24+U24)*12*7.57%)*SUM(Fasering!$D$5:$D$8)</f>
        <v>1213.7518956042745</v>
      </c>
      <c r="AL24" s="9">
        <f>($AK$3+(M24+V24)*12*7.57%)*SUM(Fasering!$D$5:$D$9)</f>
        <v>1625.638585488143</v>
      </c>
      <c r="AM24" s="9">
        <f>($AK$3+(N24+W24)*12*7.57%)*SUM(Fasering!$D$5:$D$10)</f>
        <v>2073.4161691272079</v>
      </c>
      <c r="AN24" s="86">
        <f>($AK$3+(O24+X24)*12*7.57%)*SUM(Fasering!$D$5:$D$11)</f>
        <v>2559.1024011440004</v>
      </c>
      <c r="AO24" s="5">
        <f>($AK$3+(I24+AA24)*12*7.57%)*SUM(Fasering!$D$5)</f>
        <v>0</v>
      </c>
      <c r="AP24" s="9">
        <f>($AK$3+(J24+AB24)*12*7.57%)*SUM(Fasering!$D$5:$D$6)</f>
        <v>500.80239573713681</v>
      </c>
      <c r="AQ24" s="9">
        <f>($AK$3+(K24+AC24)*12*7.57%)*SUM(Fasering!$D$5:$D$7)</f>
        <v>838.80649902060577</v>
      </c>
      <c r="AR24" s="9">
        <f>($AK$3+(L24+AD24)*12*7.57%)*SUM(Fasering!$D$5:$D$8)</f>
        <v>1213.7518956042745</v>
      </c>
      <c r="AS24" s="9">
        <f>($AK$3+(M24+AE24)*12*7.57%)*SUM(Fasering!$D$5:$D$9)</f>
        <v>1625.638585488143</v>
      </c>
      <c r="AT24" s="9">
        <f>($AK$3+(N24+AF24)*12*7.57%)*SUM(Fasering!$D$5:$D$10)</f>
        <v>2073.4161691272079</v>
      </c>
      <c r="AU24" s="86">
        <f>($AK$3+(O24+AG24)*12*7.57%)*SUM(Fasering!$D$5:$D$11)</f>
        <v>2559.1024011440004</v>
      </c>
    </row>
    <row r="25" spans="1:47" x14ac:dyDescent="0.3">
      <c r="A25" s="32">
        <f t="shared" si="7"/>
        <v>15</v>
      </c>
      <c r="B25" s="125">
        <v>24814.7</v>
      </c>
      <c r="C25" s="126"/>
      <c r="D25" s="125">
        <f t="shared" si="0"/>
        <v>32100.295920000004</v>
      </c>
      <c r="E25" s="127">
        <f t="shared" si="1"/>
        <v>795.7455501872837</v>
      </c>
      <c r="F25" s="125">
        <f t="shared" si="2"/>
        <v>2675.0246600000005</v>
      </c>
      <c r="G25" s="127">
        <f t="shared" si="8"/>
        <v>66.312129182273637</v>
      </c>
      <c r="H25" s="63">
        <f>'L4'!$H$10</f>
        <v>1641.55</v>
      </c>
      <c r="I25" s="63">
        <f>GEW!$E$12+($F25-GEW!$E$12)*SUM(Fasering!$D$5)</f>
        <v>1751.1635679999999</v>
      </c>
      <c r="J25" s="63">
        <f>GEW!$E$12+($F25-GEW!$E$12)*SUM(Fasering!$D$5:$D$6)</f>
        <v>1990.0405033307627</v>
      </c>
      <c r="K25" s="63">
        <f>GEW!$E$12+($F25-GEW!$E$12)*SUM(Fasering!$D$5:$D$7)</f>
        <v>2127.0989564717379</v>
      </c>
      <c r="L25" s="63">
        <f>GEW!$E$12+($F25-GEW!$E$12)*SUM(Fasering!$D$5:$D$8)</f>
        <v>2264.1574096127133</v>
      </c>
      <c r="M25" s="63">
        <f>GEW!$E$12+($F25-GEW!$E$12)*SUM(Fasering!$D$5:$D$9)</f>
        <v>2401.2158627536887</v>
      </c>
      <c r="N25" s="63">
        <f>GEW!$E$12+($F25-GEW!$E$12)*SUM(Fasering!$D$5:$D$10)</f>
        <v>2537.9662068590251</v>
      </c>
      <c r="O25" s="76">
        <f>GEW!$E$12+($F25-GEW!$E$12)*SUM(Fasering!$D$5:$D$11)</f>
        <v>2675.0246600000005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5"/>
        <v>0</v>
      </c>
      <c r="Z25" s="127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500.80239573713681</v>
      </c>
      <c r="AJ25" s="9">
        <f>($AK$3+(K25+T25)*12*7.57%)*SUM(Fasering!$D$5:$D$7)</f>
        <v>838.80649902060577</v>
      </c>
      <c r="AK25" s="9">
        <f>($AK$3+(L25+U25)*12*7.57%)*SUM(Fasering!$D$5:$D$8)</f>
        <v>1213.7518956042745</v>
      </c>
      <c r="AL25" s="9">
        <f>($AK$3+(M25+V25)*12*7.57%)*SUM(Fasering!$D$5:$D$9)</f>
        <v>1625.638585488143</v>
      </c>
      <c r="AM25" s="9">
        <f>($AK$3+(N25+W25)*12*7.57%)*SUM(Fasering!$D$5:$D$10)</f>
        <v>2073.4161691272079</v>
      </c>
      <c r="AN25" s="86">
        <f>($AK$3+(O25+X25)*12*7.57%)*SUM(Fasering!$D$5:$D$11)</f>
        <v>2559.1024011440004</v>
      </c>
      <c r="AO25" s="5">
        <f>($AK$3+(I25+AA25)*12*7.57%)*SUM(Fasering!$D$5)</f>
        <v>0</v>
      </c>
      <c r="AP25" s="9">
        <f>($AK$3+(J25+AB25)*12*7.57%)*SUM(Fasering!$D$5:$D$6)</f>
        <v>500.80239573713681</v>
      </c>
      <c r="AQ25" s="9">
        <f>($AK$3+(K25+AC25)*12*7.57%)*SUM(Fasering!$D$5:$D$7)</f>
        <v>838.80649902060577</v>
      </c>
      <c r="AR25" s="9">
        <f>($AK$3+(L25+AD25)*12*7.57%)*SUM(Fasering!$D$5:$D$8)</f>
        <v>1213.7518956042745</v>
      </c>
      <c r="AS25" s="9">
        <f>($AK$3+(M25+AE25)*12*7.57%)*SUM(Fasering!$D$5:$D$9)</f>
        <v>1625.638585488143</v>
      </c>
      <c r="AT25" s="9">
        <f>($AK$3+(N25+AF25)*12*7.57%)*SUM(Fasering!$D$5:$D$10)</f>
        <v>2073.4161691272079</v>
      </c>
      <c r="AU25" s="86">
        <f>($AK$3+(O25+AG25)*12*7.57%)*SUM(Fasering!$D$5:$D$11)</f>
        <v>2559.1024011440004</v>
      </c>
    </row>
    <row r="26" spans="1:47" x14ac:dyDescent="0.3">
      <c r="A26" s="32">
        <f t="shared" si="7"/>
        <v>16</v>
      </c>
      <c r="B26" s="125">
        <v>25810.92</v>
      </c>
      <c r="C26" s="126"/>
      <c r="D26" s="125">
        <f t="shared" si="0"/>
        <v>33389.006112000003</v>
      </c>
      <c r="E26" s="127">
        <f t="shared" si="1"/>
        <v>827.69184137789148</v>
      </c>
      <c r="F26" s="125">
        <f t="shared" si="2"/>
        <v>2782.4171759999999</v>
      </c>
      <c r="G26" s="127">
        <f t="shared" si="8"/>
        <v>68.97432011482428</v>
      </c>
      <c r="H26" s="63">
        <f>'L4'!$H$10</f>
        <v>1641.55</v>
      </c>
      <c r="I26" s="63">
        <f>GEW!$E$12+($F26-GEW!$E$12)*SUM(Fasering!$D$5)</f>
        <v>1751.1635679999999</v>
      </c>
      <c r="J26" s="63">
        <f>GEW!$E$12+($F26-GEW!$E$12)*SUM(Fasering!$D$5:$D$6)</f>
        <v>2017.8083088176288</v>
      </c>
      <c r="K26" s="63">
        <f>GEW!$E$12+($F26-GEW!$E$12)*SUM(Fasering!$D$5:$D$7)</f>
        <v>2170.7988671737003</v>
      </c>
      <c r="L26" s="63">
        <f>GEW!$E$12+($F26-GEW!$E$12)*SUM(Fasering!$D$5:$D$8)</f>
        <v>2323.7894255297715</v>
      </c>
      <c r="M26" s="63">
        <f>GEW!$E$12+($F26-GEW!$E$12)*SUM(Fasering!$D$5:$D$9)</f>
        <v>2476.7799838858423</v>
      </c>
      <c r="N26" s="63">
        <f>GEW!$E$12+($F26-GEW!$E$12)*SUM(Fasering!$D$5:$D$10)</f>
        <v>2629.4266176439287</v>
      </c>
      <c r="O26" s="76">
        <f>GEW!$E$12+($F26-GEW!$E$12)*SUM(Fasering!$D$5:$D$11)</f>
        <v>2782.4171759999999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5"/>
        <v>0</v>
      </c>
      <c r="Z26" s="127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507.32447729430845</v>
      </c>
      <c r="AJ26" s="9">
        <f>($AK$3+(K26+T26)*12*7.57%)*SUM(Fasering!$D$5:$D$7)</f>
        <v>854.95990868897184</v>
      </c>
      <c r="AK26" s="9">
        <f>($AK$3+(L26+U26)*12*7.57%)*SUM(Fasering!$D$5:$D$8)</f>
        <v>1243.8308053823698</v>
      </c>
      <c r="AL26" s="9">
        <f>($AK$3+(M26+V26)*12*7.57%)*SUM(Fasering!$D$5:$D$9)</f>
        <v>1673.937167374502</v>
      </c>
      <c r="AM26" s="9">
        <f>($AK$3+(N26+W26)*12*7.57%)*SUM(Fasering!$D$5:$D$10)</f>
        <v>2144.1731679060886</v>
      </c>
      <c r="AN26" s="86">
        <f>($AK$3+(O26+X26)*12*7.57%)*SUM(Fasering!$D$5:$D$11)</f>
        <v>2656.6577626784006</v>
      </c>
      <c r="AO26" s="5">
        <f>($AK$3+(I26+AA26)*12*7.57%)*SUM(Fasering!$D$5)</f>
        <v>0</v>
      </c>
      <c r="AP26" s="9">
        <f>($AK$3+(J26+AB26)*12*7.57%)*SUM(Fasering!$D$5:$D$6)</f>
        <v>507.32447729430845</v>
      </c>
      <c r="AQ26" s="9">
        <f>($AK$3+(K26+AC26)*12*7.57%)*SUM(Fasering!$D$5:$D$7)</f>
        <v>854.95990868897184</v>
      </c>
      <c r="AR26" s="9">
        <f>($AK$3+(L26+AD26)*12*7.57%)*SUM(Fasering!$D$5:$D$8)</f>
        <v>1243.8308053823698</v>
      </c>
      <c r="AS26" s="9">
        <f>($AK$3+(M26+AE26)*12*7.57%)*SUM(Fasering!$D$5:$D$9)</f>
        <v>1673.937167374502</v>
      </c>
      <c r="AT26" s="9">
        <f>($AK$3+(N26+AF26)*12*7.57%)*SUM(Fasering!$D$5:$D$10)</f>
        <v>2144.1731679060886</v>
      </c>
      <c r="AU26" s="86">
        <f>($AK$3+(O26+AG26)*12*7.57%)*SUM(Fasering!$D$5:$D$11)</f>
        <v>2656.6577626784006</v>
      </c>
    </row>
    <row r="27" spans="1:47" x14ac:dyDescent="0.3">
      <c r="A27" s="32">
        <f t="shared" si="7"/>
        <v>17</v>
      </c>
      <c r="B27" s="125">
        <v>25810.92</v>
      </c>
      <c r="C27" s="126"/>
      <c r="D27" s="125">
        <f t="shared" si="0"/>
        <v>33389.006112000003</v>
      </c>
      <c r="E27" s="127">
        <f t="shared" si="1"/>
        <v>827.69184137789148</v>
      </c>
      <c r="F27" s="125">
        <f t="shared" si="2"/>
        <v>2782.4171759999999</v>
      </c>
      <c r="G27" s="127">
        <f t="shared" si="8"/>
        <v>68.97432011482428</v>
      </c>
      <c r="H27" s="63">
        <f>'L4'!$H$10</f>
        <v>1641.55</v>
      </c>
      <c r="I27" s="63">
        <f>GEW!$E$12+($F27-GEW!$E$12)*SUM(Fasering!$D$5)</f>
        <v>1751.1635679999999</v>
      </c>
      <c r="J27" s="63">
        <f>GEW!$E$12+($F27-GEW!$E$12)*SUM(Fasering!$D$5:$D$6)</f>
        <v>2017.8083088176288</v>
      </c>
      <c r="K27" s="63">
        <f>GEW!$E$12+($F27-GEW!$E$12)*SUM(Fasering!$D$5:$D$7)</f>
        <v>2170.7988671737003</v>
      </c>
      <c r="L27" s="63">
        <f>GEW!$E$12+($F27-GEW!$E$12)*SUM(Fasering!$D$5:$D$8)</f>
        <v>2323.7894255297715</v>
      </c>
      <c r="M27" s="63">
        <f>GEW!$E$12+($F27-GEW!$E$12)*SUM(Fasering!$D$5:$D$9)</f>
        <v>2476.7799838858423</v>
      </c>
      <c r="N27" s="63">
        <f>GEW!$E$12+($F27-GEW!$E$12)*SUM(Fasering!$D$5:$D$10)</f>
        <v>2629.4266176439287</v>
      </c>
      <c r="O27" s="76">
        <f>GEW!$E$12+($F27-GEW!$E$12)*SUM(Fasering!$D$5:$D$11)</f>
        <v>2782.4171759999999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5"/>
        <v>0</v>
      </c>
      <c r="Z27" s="127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507.32447729430845</v>
      </c>
      <c r="AJ27" s="9">
        <f>($AK$3+(K27+T27)*12*7.57%)*SUM(Fasering!$D$5:$D$7)</f>
        <v>854.95990868897184</v>
      </c>
      <c r="AK27" s="9">
        <f>($AK$3+(L27+U27)*12*7.57%)*SUM(Fasering!$D$5:$D$8)</f>
        <v>1243.8308053823698</v>
      </c>
      <c r="AL27" s="9">
        <f>($AK$3+(M27+V27)*12*7.57%)*SUM(Fasering!$D$5:$D$9)</f>
        <v>1673.937167374502</v>
      </c>
      <c r="AM27" s="9">
        <f>($AK$3+(N27+W27)*12*7.57%)*SUM(Fasering!$D$5:$D$10)</f>
        <v>2144.1731679060886</v>
      </c>
      <c r="AN27" s="86">
        <f>($AK$3+(O27+X27)*12*7.57%)*SUM(Fasering!$D$5:$D$11)</f>
        <v>2656.6577626784006</v>
      </c>
      <c r="AO27" s="5">
        <f>($AK$3+(I27+AA27)*12*7.57%)*SUM(Fasering!$D$5)</f>
        <v>0</v>
      </c>
      <c r="AP27" s="9">
        <f>($AK$3+(J27+AB27)*12*7.57%)*SUM(Fasering!$D$5:$D$6)</f>
        <v>507.32447729430845</v>
      </c>
      <c r="AQ27" s="9">
        <f>($AK$3+(K27+AC27)*12*7.57%)*SUM(Fasering!$D$5:$D$7)</f>
        <v>854.95990868897184</v>
      </c>
      <c r="AR27" s="9">
        <f>($AK$3+(L27+AD27)*12*7.57%)*SUM(Fasering!$D$5:$D$8)</f>
        <v>1243.8308053823698</v>
      </c>
      <c r="AS27" s="9">
        <f>($AK$3+(M27+AE27)*12*7.57%)*SUM(Fasering!$D$5:$D$9)</f>
        <v>1673.937167374502</v>
      </c>
      <c r="AT27" s="9">
        <f>($AK$3+(N27+AF27)*12*7.57%)*SUM(Fasering!$D$5:$D$10)</f>
        <v>2144.1731679060886</v>
      </c>
      <c r="AU27" s="86">
        <f>($AK$3+(O27+AG27)*12*7.57%)*SUM(Fasering!$D$5:$D$11)</f>
        <v>2656.6577626784006</v>
      </c>
    </row>
    <row r="28" spans="1:47" x14ac:dyDescent="0.3">
      <c r="A28" s="32">
        <f t="shared" si="7"/>
        <v>18</v>
      </c>
      <c r="B28" s="125">
        <v>26807.15</v>
      </c>
      <c r="C28" s="126"/>
      <c r="D28" s="125">
        <f t="shared" si="0"/>
        <v>34677.729240000001</v>
      </c>
      <c r="E28" s="127">
        <f t="shared" si="1"/>
        <v>859.63845324356282</v>
      </c>
      <c r="F28" s="125">
        <f t="shared" si="2"/>
        <v>2889.8107700000005</v>
      </c>
      <c r="G28" s="127">
        <f t="shared" si="8"/>
        <v>71.636537770296911</v>
      </c>
      <c r="H28" s="63">
        <f>'L4'!$H$10</f>
        <v>1641.55</v>
      </c>
      <c r="I28" s="63">
        <f>GEW!$E$12+($F28-GEW!$E$12)*SUM(Fasering!$D$5)</f>
        <v>1751.1635679999999</v>
      </c>
      <c r="J28" s="63">
        <f>GEW!$E$12+($F28-GEW!$E$12)*SUM(Fasering!$D$5:$D$6)</f>
        <v>2045.5763930361559</v>
      </c>
      <c r="K28" s="63">
        <f>GEW!$E$12+($F28-GEW!$E$12)*SUM(Fasering!$D$5:$D$7)</f>
        <v>2214.499216532894</v>
      </c>
      <c r="L28" s="63">
        <f>GEW!$E$12+($F28-GEW!$E$12)*SUM(Fasering!$D$5:$D$8)</f>
        <v>2383.4220400296317</v>
      </c>
      <c r="M28" s="63">
        <f>GEW!$E$12+($F28-GEW!$E$12)*SUM(Fasering!$D$5:$D$9)</f>
        <v>2552.3448635263699</v>
      </c>
      <c r="N28" s="63">
        <f>GEW!$E$12+($F28-GEW!$E$12)*SUM(Fasering!$D$5:$D$10)</f>
        <v>2720.8879465032624</v>
      </c>
      <c r="O28" s="76">
        <f>GEW!$E$12+($F28-GEW!$E$12)*SUM(Fasering!$D$5:$D$11)</f>
        <v>2889.8107700000005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5"/>
        <v>0</v>
      </c>
      <c r="Z28" s="127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513.84662431976597</v>
      </c>
      <c r="AJ28" s="9">
        <f>($AK$3+(K28+T28)*12*7.57%)*SUM(Fasering!$D$5:$D$7)</f>
        <v>871.11348050435026</v>
      </c>
      <c r="AK28" s="9">
        <f>($AK$3+(L28+U28)*12*7.57%)*SUM(Fasering!$D$5:$D$8)</f>
        <v>1273.9100170908596</v>
      </c>
      <c r="AL28" s="9">
        <f>($AK$3+(M28+V28)*12*7.57%)*SUM(Fasering!$D$5:$D$9)</f>
        <v>1722.2362340792943</v>
      </c>
      <c r="AM28" s="9">
        <f>($AK$3+(N28+W28)*12*7.57%)*SUM(Fasering!$D$5:$D$10)</f>
        <v>2214.9308769397207</v>
      </c>
      <c r="AN28" s="86">
        <f>($AK$3+(O28+X28)*12*7.57%)*SUM(Fasering!$D$5:$D$11)</f>
        <v>2754.2141034680008</v>
      </c>
      <c r="AO28" s="5">
        <f>($AK$3+(I28+AA28)*12*7.57%)*SUM(Fasering!$D$5)</f>
        <v>0</v>
      </c>
      <c r="AP28" s="9">
        <f>($AK$3+(J28+AB28)*12*7.57%)*SUM(Fasering!$D$5:$D$6)</f>
        <v>513.84662431976597</v>
      </c>
      <c r="AQ28" s="9">
        <f>($AK$3+(K28+AC28)*12*7.57%)*SUM(Fasering!$D$5:$D$7)</f>
        <v>871.11348050435026</v>
      </c>
      <c r="AR28" s="9">
        <f>($AK$3+(L28+AD28)*12*7.57%)*SUM(Fasering!$D$5:$D$8)</f>
        <v>1273.9100170908596</v>
      </c>
      <c r="AS28" s="9">
        <f>($AK$3+(M28+AE28)*12*7.57%)*SUM(Fasering!$D$5:$D$9)</f>
        <v>1722.2362340792943</v>
      </c>
      <c r="AT28" s="9">
        <f>($AK$3+(N28+AF28)*12*7.57%)*SUM(Fasering!$D$5:$D$10)</f>
        <v>2214.9308769397207</v>
      </c>
      <c r="AU28" s="86">
        <f>($AK$3+(O28+AG28)*12*7.57%)*SUM(Fasering!$D$5:$D$11)</f>
        <v>2754.2141034680008</v>
      </c>
    </row>
    <row r="29" spans="1:47" x14ac:dyDescent="0.3">
      <c r="A29" s="32">
        <f t="shared" si="7"/>
        <v>19</v>
      </c>
      <c r="B29" s="125">
        <v>26807.15</v>
      </c>
      <c r="C29" s="126"/>
      <c r="D29" s="125">
        <f t="shared" si="0"/>
        <v>34677.729240000001</v>
      </c>
      <c r="E29" s="127">
        <f t="shared" si="1"/>
        <v>859.63845324356282</v>
      </c>
      <c r="F29" s="125">
        <f t="shared" si="2"/>
        <v>2889.8107700000005</v>
      </c>
      <c r="G29" s="127">
        <f t="shared" si="8"/>
        <v>71.636537770296911</v>
      </c>
      <c r="H29" s="63">
        <f>'L4'!$H$10</f>
        <v>1641.55</v>
      </c>
      <c r="I29" s="63">
        <f>GEW!$E$12+($F29-GEW!$E$12)*SUM(Fasering!$D$5)</f>
        <v>1751.1635679999999</v>
      </c>
      <c r="J29" s="63">
        <f>GEW!$E$12+($F29-GEW!$E$12)*SUM(Fasering!$D$5:$D$6)</f>
        <v>2045.5763930361559</v>
      </c>
      <c r="K29" s="63">
        <f>GEW!$E$12+($F29-GEW!$E$12)*SUM(Fasering!$D$5:$D$7)</f>
        <v>2214.499216532894</v>
      </c>
      <c r="L29" s="63">
        <f>GEW!$E$12+($F29-GEW!$E$12)*SUM(Fasering!$D$5:$D$8)</f>
        <v>2383.4220400296317</v>
      </c>
      <c r="M29" s="63">
        <f>GEW!$E$12+($F29-GEW!$E$12)*SUM(Fasering!$D$5:$D$9)</f>
        <v>2552.3448635263699</v>
      </c>
      <c r="N29" s="63">
        <f>GEW!$E$12+($F29-GEW!$E$12)*SUM(Fasering!$D$5:$D$10)</f>
        <v>2720.8879465032624</v>
      </c>
      <c r="O29" s="76">
        <f>GEW!$E$12+($F29-GEW!$E$12)*SUM(Fasering!$D$5:$D$11)</f>
        <v>2889.8107700000005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5"/>
        <v>0</v>
      </c>
      <c r="Z29" s="127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513.84662431976597</v>
      </c>
      <c r="AJ29" s="9">
        <f>($AK$3+(K29+T29)*12*7.57%)*SUM(Fasering!$D$5:$D$7)</f>
        <v>871.11348050435026</v>
      </c>
      <c r="AK29" s="9">
        <f>($AK$3+(L29+U29)*12*7.57%)*SUM(Fasering!$D$5:$D$8)</f>
        <v>1273.9100170908596</v>
      </c>
      <c r="AL29" s="9">
        <f>($AK$3+(M29+V29)*12*7.57%)*SUM(Fasering!$D$5:$D$9)</f>
        <v>1722.2362340792943</v>
      </c>
      <c r="AM29" s="9">
        <f>($AK$3+(N29+W29)*12*7.57%)*SUM(Fasering!$D$5:$D$10)</f>
        <v>2214.9308769397207</v>
      </c>
      <c r="AN29" s="86">
        <f>($AK$3+(O29+X29)*12*7.57%)*SUM(Fasering!$D$5:$D$11)</f>
        <v>2754.2141034680008</v>
      </c>
      <c r="AO29" s="5">
        <f>($AK$3+(I29+AA29)*12*7.57%)*SUM(Fasering!$D$5)</f>
        <v>0</v>
      </c>
      <c r="AP29" s="9">
        <f>($AK$3+(J29+AB29)*12*7.57%)*SUM(Fasering!$D$5:$D$6)</f>
        <v>513.84662431976597</v>
      </c>
      <c r="AQ29" s="9">
        <f>($AK$3+(K29+AC29)*12*7.57%)*SUM(Fasering!$D$5:$D$7)</f>
        <v>871.11348050435026</v>
      </c>
      <c r="AR29" s="9">
        <f>($AK$3+(L29+AD29)*12*7.57%)*SUM(Fasering!$D$5:$D$8)</f>
        <v>1273.9100170908596</v>
      </c>
      <c r="AS29" s="9">
        <f>($AK$3+(M29+AE29)*12*7.57%)*SUM(Fasering!$D$5:$D$9)</f>
        <v>1722.2362340792943</v>
      </c>
      <c r="AT29" s="9">
        <f>($AK$3+(N29+AF29)*12*7.57%)*SUM(Fasering!$D$5:$D$10)</f>
        <v>2214.9308769397207</v>
      </c>
      <c r="AU29" s="86">
        <f>($AK$3+(O29+AG29)*12*7.57%)*SUM(Fasering!$D$5:$D$11)</f>
        <v>2754.2141034680008</v>
      </c>
    </row>
    <row r="30" spans="1:47" x14ac:dyDescent="0.3">
      <c r="A30" s="32">
        <f t="shared" si="7"/>
        <v>20</v>
      </c>
      <c r="B30" s="125">
        <v>27803.37</v>
      </c>
      <c r="C30" s="126"/>
      <c r="D30" s="125">
        <f t="shared" si="0"/>
        <v>35966.439431999999</v>
      </c>
      <c r="E30" s="127">
        <f t="shared" si="1"/>
        <v>891.5847444341706</v>
      </c>
      <c r="F30" s="125">
        <f t="shared" si="2"/>
        <v>2997.2032859999999</v>
      </c>
      <c r="G30" s="127">
        <f t="shared" si="8"/>
        <v>74.298728702847555</v>
      </c>
      <c r="H30" s="63">
        <f>'L4'!$H$10</f>
        <v>1641.55</v>
      </c>
      <c r="I30" s="63">
        <f>GEW!$E$12+($F30-GEW!$E$12)*SUM(Fasering!$D$5)</f>
        <v>1751.1635679999999</v>
      </c>
      <c r="J30" s="63">
        <f>GEW!$E$12+($F30-GEW!$E$12)*SUM(Fasering!$D$5:$D$6)</f>
        <v>2073.344198523022</v>
      </c>
      <c r="K30" s="63">
        <f>GEW!$E$12+($F30-GEW!$E$12)*SUM(Fasering!$D$5:$D$7)</f>
        <v>2258.199127234856</v>
      </c>
      <c r="L30" s="63">
        <f>GEW!$E$12+($F30-GEW!$E$12)*SUM(Fasering!$D$5:$D$8)</f>
        <v>2443.0540559466899</v>
      </c>
      <c r="M30" s="63">
        <f>GEW!$E$12+($F30-GEW!$E$12)*SUM(Fasering!$D$5:$D$9)</f>
        <v>2627.9089846585239</v>
      </c>
      <c r="N30" s="63">
        <f>GEW!$E$12+($F30-GEW!$E$12)*SUM(Fasering!$D$5:$D$10)</f>
        <v>2812.348357288166</v>
      </c>
      <c r="O30" s="76">
        <f>GEW!$E$12+($F30-GEW!$E$12)*SUM(Fasering!$D$5:$D$11)</f>
        <v>2997.2032859999999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5"/>
        <v>0</v>
      </c>
      <c r="Z30" s="127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520.36870587693772</v>
      </c>
      <c r="AJ30" s="9">
        <f>($AK$3+(K30+T30)*12*7.57%)*SUM(Fasering!$D$5:$D$7)</f>
        <v>887.2668901727161</v>
      </c>
      <c r="AK30" s="9">
        <f>($AK$3+(L30+U30)*12*7.57%)*SUM(Fasering!$D$5:$D$8)</f>
        <v>1303.9889268689549</v>
      </c>
      <c r="AL30" s="9">
        <f>($AK$3+(M30+V30)*12*7.57%)*SUM(Fasering!$D$5:$D$9)</f>
        <v>1770.5348159656539</v>
      </c>
      <c r="AM30" s="9">
        <f>($AK$3+(N30+W30)*12*7.57%)*SUM(Fasering!$D$5:$D$10)</f>
        <v>2285.6878757186018</v>
      </c>
      <c r="AN30" s="86">
        <f>($AK$3+(O30+X30)*12*7.57%)*SUM(Fasering!$D$5:$D$11)</f>
        <v>2851.7694650024</v>
      </c>
      <c r="AO30" s="5">
        <f>($AK$3+(I30+AA30)*12*7.57%)*SUM(Fasering!$D$5)</f>
        <v>0</v>
      </c>
      <c r="AP30" s="9">
        <f>($AK$3+(J30+AB30)*12*7.57%)*SUM(Fasering!$D$5:$D$6)</f>
        <v>520.36870587693772</v>
      </c>
      <c r="AQ30" s="9">
        <f>($AK$3+(K30+AC30)*12*7.57%)*SUM(Fasering!$D$5:$D$7)</f>
        <v>887.2668901727161</v>
      </c>
      <c r="AR30" s="9">
        <f>($AK$3+(L30+AD30)*12*7.57%)*SUM(Fasering!$D$5:$D$8)</f>
        <v>1303.9889268689549</v>
      </c>
      <c r="AS30" s="9">
        <f>($AK$3+(M30+AE30)*12*7.57%)*SUM(Fasering!$D$5:$D$9)</f>
        <v>1770.5348159656539</v>
      </c>
      <c r="AT30" s="9">
        <f>($AK$3+(N30+AF30)*12*7.57%)*SUM(Fasering!$D$5:$D$10)</f>
        <v>2285.6878757186018</v>
      </c>
      <c r="AU30" s="86">
        <f>($AK$3+(O30+AG30)*12*7.57%)*SUM(Fasering!$D$5:$D$11)</f>
        <v>2851.7694650024</v>
      </c>
    </row>
    <row r="31" spans="1:47" x14ac:dyDescent="0.3">
      <c r="A31" s="32">
        <f t="shared" si="7"/>
        <v>21</v>
      </c>
      <c r="B31" s="125">
        <v>27803.37</v>
      </c>
      <c r="C31" s="126"/>
      <c r="D31" s="125">
        <f t="shared" si="0"/>
        <v>35966.439431999999</v>
      </c>
      <c r="E31" s="127">
        <f t="shared" si="1"/>
        <v>891.5847444341706</v>
      </c>
      <c r="F31" s="125">
        <f t="shared" si="2"/>
        <v>2997.2032859999999</v>
      </c>
      <c r="G31" s="127">
        <f t="shared" si="8"/>
        <v>74.298728702847555</v>
      </c>
      <c r="H31" s="63">
        <f>'L4'!$H$10</f>
        <v>1641.55</v>
      </c>
      <c r="I31" s="63">
        <f>GEW!$E$12+($F31-GEW!$E$12)*SUM(Fasering!$D$5)</f>
        <v>1751.1635679999999</v>
      </c>
      <c r="J31" s="63">
        <f>GEW!$E$12+($F31-GEW!$E$12)*SUM(Fasering!$D$5:$D$6)</f>
        <v>2073.344198523022</v>
      </c>
      <c r="K31" s="63">
        <f>GEW!$E$12+($F31-GEW!$E$12)*SUM(Fasering!$D$5:$D$7)</f>
        <v>2258.199127234856</v>
      </c>
      <c r="L31" s="63">
        <f>GEW!$E$12+($F31-GEW!$E$12)*SUM(Fasering!$D$5:$D$8)</f>
        <v>2443.0540559466899</v>
      </c>
      <c r="M31" s="63">
        <f>GEW!$E$12+($F31-GEW!$E$12)*SUM(Fasering!$D$5:$D$9)</f>
        <v>2627.9089846585239</v>
      </c>
      <c r="N31" s="63">
        <f>GEW!$E$12+($F31-GEW!$E$12)*SUM(Fasering!$D$5:$D$10)</f>
        <v>2812.348357288166</v>
      </c>
      <c r="O31" s="76">
        <f>GEW!$E$12+($F31-GEW!$E$12)*SUM(Fasering!$D$5:$D$11)</f>
        <v>2997.2032859999999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5"/>
        <v>0</v>
      </c>
      <c r="Z31" s="127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520.36870587693772</v>
      </c>
      <c r="AJ31" s="9">
        <f>($AK$3+(K31+T31)*12*7.57%)*SUM(Fasering!$D$5:$D$7)</f>
        <v>887.2668901727161</v>
      </c>
      <c r="AK31" s="9">
        <f>($AK$3+(L31+U31)*12*7.57%)*SUM(Fasering!$D$5:$D$8)</f>
        <v>1303.9889268689549</v>
      </c>
      <c r="AL31" s="9">
        <f>($AK$3+(M31+V31)*12*7.57%)*SUM(Fasering!$D$5:$D$9)</f>
        <v>1770.5348159656539</v>
      </c>
      <c r="AM31" s="9">
        <f>($AK$3+(N31+W31)*12*7.57%)*SUM(Fasering!$D$5:$D$10)</f>
        <v>2285.6878757186018</v>
      </c>
      <c r="AN31" s="86">
        <f>($AK$3+(O31+X31)*12*7.57%)*SUM(Fasering!$D$5:$D$11)</f>
        <v>2851.7694650024</v>
      </c>
      <c r="AO31" s="5">
        <f>($AK$3+(I31+AA31)*12*7.57%)*SUM(Fasering!$D$5)</f>
        <v>0</v>
      </c>
      <c r="AP31" s="9">
        <f>($AK$3+(J31+AB31)*12*7.57%)*SUM(Fasering!$D$5:$D$6)</f>
        <v>520.36870587693772</v>
      </c>
      <c r="AQ31" s="9">
        <f>($AK$3+(K31+AC31)*12*7.57%)*SUM(Fasering!$D$5:$D$7)</f>
        <v>887.2668901727161</v>
      </c>
      <c r="AR31" s="9">
        <f>($AK$3+(L31+AD31)*12*7.57%)*SUM(Fasering!$D$5:$D$8)</f>
        <v>1303.9889268689549</v>
      </c>
      <c r="AS31" s="9">
        <f>($AK$3+(M31+AE31)*12*7.57%)*SUM(Fasering!$D$5:$D$9)</f>
        <v>1770.5348159656539</v>
      </c>
      <c r="AT31" s="9">
        <f>($AK$3+(N31+AF31)*12*7.57%)*SUM(Fasering!$D$5:$D$10)</f>
        <v>2285.6878757186018</v>
      </c>
      <c r="AU31" s="86">
        <f>($AK$3+(O31+AG31)*12*7.57%)*SUM(Fasering!$D$5:$D$11)</f>
        <v>2851.7694650024</v>
      </c>
    </row>
    <row r="32" spans="1:47" x14ac:dyDescent="0.3">
      <c r="A32" s="32">
        <f t="shared" si="7"/>
        <v>22</v>
      </c>
      <c r="B32" s="125">
        <v>28799.59</v>
      </c>
      <c r="C32" s="126"/>
      <c r="D32" s="125">
        <f t="shared" si="0"/>
        <v>37255.149624000005</v>
      </c>
      <c r="E32" s="127">
        <f t="shared" si="1"/>
        <v>923.53103562477861</v>
      </c>
      <c r="F32" s="125">
        <f t="shared" si="2"/>
        <v>3104.5958019999998</v>
      </c>
      <c r="G32" s="127">
        <f t="shared" si="8"/>
        <v>76.960919635398199</v>
      </c>
      <c r="H32" s="63">
        <f>'L4'!$H$10</f>
        <v>1641.55</v>
      </c>
      <c r="I32" s="63">
        <f>GEW!$E$12+($F32-GEW!$E$12)*SUM(Fasering!$D$5)</f>
        <v>1751.1635679999999</v>
      </c>
      <c r="J32" s="63">
        <f>GEW!$E$12+($F32-GEW!$E$12)*SUM(Fasering!$D$5:$D$6)</f>
        <v>2101.1120040098881</v>
      </c>
      <c r="K32" s="63">
        <f>GEW!$E$12+($F32-GEW!$E$12)*SUM(Fasering!$D$5:$D$7)</f>
        <v>2301.8990379368179</v>
      </c>
      <c r="L32" s="63">
        <f>GEW!$E$12+($F32-GEW!$E$12)*SUM(Fasering!$D$5:$D$8)</f>
        <v>2502.6860718637481</v>
      </c>
      <c r="M32" s="63">
        <f>GEW!$E$12+($F32-GEW!$E$12)*SUM(Fasering!$D$5:$D$9)</f>
        <v>2703.4731057906779</v>
      </c>
      <c r="N32" s="63">
        <f>GEW!$E$12+($F32-GEW!$E$12)*SUM(Fasering!$D$5:$D$10)</f>
        <v>2903.80876807307</v>
      </c>
      <c r="O32" s="76">
        <f>GEW!$E$12+($F32-GEW!$E$12)*SUM(Fasering!$D$5:$D$11)</f>
        <v>3104.5958019999998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5"/>
        <v>0</v>
      </c>
      <c r="Z32" s="127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526.89078743410937</v>
      </c>
      <c r="AJ32" s="9">
        <f>($AK$3+(K32+T32)*12*7.57%)*SUM(Fasering!$D$5:$D$7)</f>
        <v>903.42029984108194</v>
      </c>
      <c r="AK32" s="9">
        <f>($AK$3+(L32+U32)*12*7.57%)*SUM(Fasering!$D$5:$D$8)</f>
        <v>1334.0678366470499</v>
      </c>
      <c r="AL32" s="9">
        <f>($AK$3+(M32+V32)*12*7.57%)*SUM(Fasering!$D$5:$D$9)</f>
        <v>1818.8333978520131</v>
      </c>
      <c r="AM32" s="9">
        <f>($AK$3+(N32+W32)*12*7.57%)*SUM(Fasering!$D$5:$D$10)</f>
        <v>2356.4448744974829</v>
      </c>
      <c r="AN32" s="86">
        <f>($AK$3+(O32+X32)*12*7.57%)*SUM(Fasering!$D$5:$D$11)</f>
        <v>2949.3248265368002</v>
      </c>
      <c r="AO32" s="5">
        <f>($AK$3+(I32+AA32)*12*7.57%)*SUM(Fasering!$D$5)</f>
        <v>0</v>
      </c>
      <c r="AP32" s="9">
        <f>($AK$3+(J32+AB32)*12*7.57%)*SUM(Fasering!$D$5:$D$6)</f>
        <v>526.89078743410937</v>
      </c>
      <c r="AQ32" s="9">
        <f>($AK$3+(K32+AC32)*12*7.57%)*SUM(Fasering!$D$5:$D$7)</f>
        <v>903.42029984108194</v>
      </c>
      <c r="AR32" s="9">
        <f>($AK$3+(L32+AD32)*12*7.57%)*SUM(Fasering!$D$5:$D$8)</f>
        <v>1334.0678366470499</v>
      </c>
      <c r="AS32" s="9">
        <f>($AK$3+(M32+AE32)*12*7.57%)*SUM(Fasering!$D$5:$D$9)</f>
        <v>1818.8333978520131</v>
      </c>
      <c r="AT32" s="9">
        <f>($AK$3+(N32+AF32)*12*7.57%)*SUM(Fasering!$D$5:$D$10)</f>
        <v>2356.4448744974829</v>
      </c>
      <c r="AU32" s="86">
        <f>($AK$3+(O32+AG32)*12*7.57%)*SUM(Fasering!$D$5:$D$11)</f>
        <v>2949.3248265368002</v>
      </c>
    </row>
    <row r="33" spans="1:47" x14ac:dyDescent="0.3">
      <c r="A33" s="32">
        <f t="shared" si="7"/>
        <v>23</v>
      </c>
      <c r="B33" s="125">
        <v>29795.82</v>
      </c>
      <c r="C33" s="126"/>
      <c r="D33" s="125">
        <f t="shared" si="0"/>
        <v>38543.872752000003</v>
      </c>
      <c r="E33" s="127">
        <f t="shared" si="1"/>
        <v>955.47764749044995</v>
      </c>
      <c r="F33" s="125">
        <f t="shared" si="2"/>
        <v>3211.9893960000004</v>
      </c>
      <c r="G33" s="127">
        <f t="shared" si="8"/>
        <v>79.623137290870829</v>
      </c>
      <c r="H33" s="63">
        <f>'L4'!$H$10</f>
        <v>1641.55</v>
      </c>
      <c r="I33" s="63">
        <f>GEW!$E$12+($F33-GEW!$E$12)*SUM(Fasering!$D$5)</f>
        <v>1751.1635679999999</v>
      </c>
      <c r="J33" s="63">
        <f>GEW!$E$12+($F33-GEW!$E$12)*SUM(Fasering!$D$5:$D$6)</f>
        <v>2128.8800882284154</v>
      </c>
      <c r="K33" s="63">
        <f>GEW!$E$12+($F33-GEW!$E$12)*SUM(Fasering!$D$5:$D$7)</f>
        <v>2345.5993872960116</v>
      </c>
      <c r="L33" s="63">
        <f>GEW!$E$12+($F33-GEW!$E$12)*SUM(Fasering!$D$5:$D$8)</f>
        <v>2562.3186863636083</v>
      </c>
      <c r="M33" s="63">
        <f>GEW!$E$12+($F33-GEW!$E$12)*SUM(Fasering!$D$5:$D$9)</f>
        <v>2779.037985431205</v>
      </c>
      <c r="N33" s="63">
        <f>GEW!$E$12+($F33-GEW!$E$12)*SUM(Fasering!$D$5:$D$10)</f>
        <v>2995.2700969324042</v>
      </c>
      <c r="O33" s="76">
        <f>GEW!$E$12+($F33-GEW!$E$12)*SUM(Fasering!$D$5:$D$11)</f>
        <v>3211.9893960000004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5"/>
        <v>0</v>
      </c>
      <c r="Z33" s="127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533.41293445956694</v>
      </c>
      <c r="AJ33" s="9">
        <f>($AK$3+(K33+T33)*12*7.57%)*SUM(Fasering!$D$5:$D$7)</f>
        <v>919.57387165646048</v>
      </c>
      <c r="AK33" s="9">
        <f>($AK$3+(L33+U33)*12*7.57%)*SUM(Fasering!$D$5:$D$8)</f>
        <v>1364.1470483555397</v>
      </c>
      <c r="AL33" s="9">
        <f>($AK$3+(M33+V33)*12*7.57%)*SUM(Fasering!$D$5:$D$9)</f>
        <v>1867.1324645568052</v>
      </c>
      <c r="AM33" s="9">
        <f>($AK$3+(N33+W33)*12*7.57%)*SUM(Fasering!$D$5:$D$10)</f>
        <v>2427.2025835311156</v>
      </c>
      <c r="AN33" s="86">
        <f>($AK$3+(O33+X33)*12*7.57%)*SUM(Fasering!$D$5:$D$11)</f>
        <v>3046.8811673264004</v>
      </c>
      <c r="AO33" s="5">
        <f>($AK$3+(I33+AA33)*12*7.57%)*SUM(Fasering!$D$5)</f>
        <v>0</v>
      </c>
      <c r="AP33" s="9">
        <f>($AK$3+(J33+AB33)*12*7.57%)*SUM(Fasering!$D$5:$D$6)</f>
        <v>533.41293445956694</v>
      </c>
      <c r="AQ33" s="9">
        <f>($AK$3+(K33+AC33)*12*7.57%)*SUM(Fasering!$D$5:$D$7)</f>
        <v>919.57387165646048</v>
      </c>
      <c r="AR33" s="9">
        <f>($AK$3+(L33+AD33)*12*7.57%)*SUM(Fasering!$D$5:$D$8)</f>
        <v>1364.1470483555397</v>
      </c>
      <c r="AS33" s="9">
        <f>($AK$3+(M33+AE33)*12*7.57%)*SUM(Fasering!$D$5:$D$9)</f>
        <v>1867.1324645568052</v>
      </c>
      <c r="AT33" s="9">
        <f>($AK$3+(N33+AF33)*12*7.57%)*SUM(Fasering!$D$5:$D$10)</f>
        <v>2427.2025835311156</v>
      </c>
      <c r="AU33" s="86">
        <f>($AK$3+(O33+AG33)*12*7.57%)*SUM(Fasering!$D$5:$D$11)</f>
        <v>3046.8811673264004</v>
      </c>
    </row>
    <row r="34" spans="1:47" x14ac:dyDescent="0.3">
      <c r="A34" s="32">
        <f t="shared" si="7"/>
        <v>24</v>
      </c>
      <c r="B34" s="125">
        <v>30792.04</v>
      </c>
      <c r="C34" s="126"/>
      <c r="D34" s="125">
        <f t="shared" si="0"/>
        <v>39832.582944000002</v>
      </c>
      <c r="E34" s="127">
        <f t="shared" si="1"/>
        <v>987.42393868105773</v>
      </c>
      <c r="F34" s="125">
        <f t="shared" si="2"/>
        <v>3319.3819120000003</v>
      </c>
      <c r="G34" s="127">
        <f t="shared" si="8"/>
        <v>82.285328223421487</v>
      </c>
      <c r="H34" s="63">
        <f>'L4'!$H$10</f>
        <v>1641.55</v>
      </c>
      <c r="I34" s="63">
        <f>GEW!$E$12+($F34-GEW!$E$12)*SUM(Fasering!$D$5)</f>
        <v>1751.1635679999999</v>
      </c>
      <c r="J34" s="63">
        <f>GEW!$E$12+($F34-GEW!$E$12)*SUM(Fasering!$D$5:$D$6)</f>
        <v>2156.6478937152815</v>
      </c>
      <c r="K34" s="63">
        <f>GEW!$E$12+($F34-GEW!$E$12)*SUM(Fasering!$D$5:$D$7)</f>
        <v>2389.299297997974</v>
      </c>
      <c r="L34" s="63">
        <f>GEW!$E$12+($F34-GEW!$E$12)*SUM(Fasering!$D$5:$D$8)</f>
        <v>2621.9507022806665</v>
      </c>
      <c r="M34" s="63">
        <f>GEW!$E$12+($F34-GEW!$E$12)*SUM(Fasering!$D$5:$D$9)</f>
        <v>2854.6021065633595</v>
      </c>
      <c r="N34" s="63">
        <f>GEW!$E$12+($F34-GEW!$E$12)*SUM(Fasering!$D$5:$D$10)</f>
        <v>3086.7305077173078</v>
      </c>
      <c r="O34" s="76">
        <f>GEW!$E$12+($F34-GEW!$E$12)*SUM(Fasering!$D$5:$D$11)</f>
        <v>3319.3819120000003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5"/>
        <v>0</v>
      </c>
      <c r="Z34" s="127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539.9350160167387</v>
      </c>
      <c r="AJ34" s="9">
        <f>($AK$3+(K34+T34)*12*7.57%)*SUM(Fasering!$D$5:$D$7)</f>
        <v>935.72728132482655</v>
      </c>
      <c r="AK34" s="9">
        <f>($AK$3+(L34+U34)*12*7.57%)*SUM(Fasering!$D$5:$D$8)</f>
        <v>1394.225958133635</v>
      </c>
      <c r="AL34" s="9">
        <f>($AK$3+(M34+V34)*12*7.57%)*SUM(Fasering!$D$5:$D$9)</f>
        <v>1915.4310464431646</v>
      </c>
      <c r="AM34" s="9">
        <f>($AK$3+(N34+W34)*12*7.57%)*SUM(Fasering!$D$5:$D$10)</f>
        <v>2497.9595823099962</v>
      </c>
      <c r="AN34" s="86">
        <f>($AK$3+(O34+X34)*12*7.57%)*SUM(Fasering!$D$5:$D$11)</f>
        <v>3144.4365288608005</v>
      </c>
      <c r="AO34" s="5">
        <f>($AK$3+(I34+AA34)*12*7.57%)*SUM(Fasering!$D$5)</f>
        <v>0</v>
      </c>
      <c r="AP34" s="9">
        <f>($AK$3+(J34+AB34)*12*7.57%)*SUM(Fasering!$D$5:$D$6)</f>
        <v>539.9350160167387</v>
      </c>
      <c r="AQ34" s="9">
        <f>($AK$3+(K34+AC34)*12*7.57%)*SUM(Fasering!$D$5:$D$7)</f>
        <v>935.72728132482655</v>
      </c>
      <c r="AR34" s="9">
        <f>($AK$3+(L34+AD34)*12*7.57%)*SUM(Fasering!$D$5:$D$8)</f>
        <v>1394.225958133635</v>
      </c>
      <c r="AS34" s="9">
        <f>($AK$3+(M34+AE34)*12*7.57%)*SUM(Fasering!$D$5:$D$9)</f>
        <v>1915.4310464431646</v>
      </c>
      <c r="AT34" s="9">
        <f>($AK$3+(N34+AF34)*12*7.57%)*SUM(Fasering!$D$5:$D$10)</f>
        <v>2497.9595823099962</v>
      </c>
      <c r="AU34" s="86">
        <f>($AK$3+(O34+AG34)*12*7.57%)*SUM(Fasering!$D$5:$D$11)</f>
        <v>3144.4365288608005</v>
      </c>
    </row>
    <row r="35" spans="1:47" x14ac:dyDescent="0.3">
      <c r="A35" s="32">
        <f t="shared" si="7"/>
        <v>25</v>
      </c>
      <c r="B35" s="125">
        <v>30792.04</v>
      </c>
      <c r="C35" s="126"/>
      <c r="D35" s="125">
        <f t="shared" si="0"/>
        <v>39832.582944000002</v>
      </c>
      <c r="E35" s="127">
        <f t="shared" si="1"/>
        <v>987.42393868105773</v>
      </c>
      <c r="F35" s="125">
        <f t="shared" si="2"/>
        <v>3319.3819120000003</v>
      </c>
      <c r="G35" s="127">
        <f t="shared" si="8"/>
        <v>82.285328223421487</v>
      </c>
      <c r="H35" s="63">
        <f>'L4'!$H$10</f>
        <v>1641.55</v>
      </c>
      <c r="I35" s="63">
        <f>GEW!$E$12+($F35-GEW!$E$12)*SUM(Fasering!$D$5)</f>
        <v>1751.1635679999999</v>
      </c>
      <c r="J35" s="63">
        <f>GEW!$E$12+($F35-GEW!$E$12)*SUM(Fasering!$D$5:$D$6)</f>
        <v>2156.6478937152815</v>
      </c>
      <c r="K35" s="63">
        <f>GEW!$E$12+($F35-GEW!$E$12)*SUM(Fasering!$D$5:$D$7)</f>
        <v>2389.299297997974</v>
      </c>
      <c r="L35" s="63">
        <f>GEW!$E$12+($F35-GEW!$E$12)*SUM(Fasering!$D$5:$D$8)</f>
        <v>2621.9507022806665</v>
      </c>
      <c r="M35" s="63">
        <f>GEW!$E$12+($F35-GEW!$E$12)*SUM(Fasering!$D$5:$D$9)</f>
        <v>2854.6021065633595</v>
      </c>
      <c r="N35" s="63">
        <f>GEW!$E$12+($F35-GEW!$E$12)*SUM(Fasering!$D$5:$D$10)</f>
        <v>3086.7305077173078</v>
      </c>
      <c r="O35" s="76">
        <f>GEW!$E$12+($F35-GEW!$E$12)*SUM(Fasering!$D$5:$D$11)</f>
        <v>3319.3819120000003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5"/>
        <v>0</v>
      </c>
      <c r="Z35" s="127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539.9350160167387</v>
      </c>
      <c r="AJ35" s="9">
        <f>($AK$3+(K35+T35)*12*7.57%)*SUM(Fasering!$D$5:$D$7)</f>
        <v>935.72728132482655</v>
      </c>
      <c r="AK35" s="9">
        <f>($AK$3+(L35+U35)*12*7.57%)*SUM(Fasering!$D$5:$D$8)</f>
        <v>1394.225958133635</v>
      </c>
      <c r="AL35" s="9">
        <f>($AK$3+(M35+V35)*12*7.57%)*SUM(Fasering!$D$5:$D$9)</f>
        <v>1915.4310464431646</v>
      </c>
      <c r="AM35" s="9">
        <f>($AK$3+(N35+W35)*12*7.57%)*SUM(Fasering!$D$5:$D$10)</f>
        <v>2497.9595823099962</v>
      </c>
      <c r="AN35" s="86">
        <f>($AK$3+(O35+X35)*12*7.57%)*SUM(Fasering!$D$5:$D$11)</f>
        <v>3144.4365288608005</v>
      </c>
      <c r="AO35" s="5">
        <f>($AK$3+(I35+AA35)*12*7.57%)*SUM(Fasering!$D$5)</f>
        <v>0</v>
      </c>
      <c r="AP35" s="9">
        <f>($AK$3+(J35+AB35)*12*7.57%)*SUM(Fasering!$D$5:$D$6)</f>
        <v>539.9350160167387</v>
      </c>
      <c r="AQ35" s="9">
        <f>($AK$3+(K35+AC35)*12*7.57%)*SUM(Fasering!$D$5:$D$7)</f>
        <v>935.72728132482655</v>
      </c>
      <c r="AR35" s="9">
        <f>($AK$3+(L35+AD35)*12*7.57%)*SUM(Fasering!$D$5:$D$8)</f>
        <v>1394.225958133635</v>
      </c>
      <c r="AS35" s="9">
        <f>($AK$3+(M35+AE35)*12*7.57%)*SUM(Fasering!$D$5:$D$9)</f>
        <v>1915.4310464431646</v>
      </c>
      <c r="AT35" s="9">
        <f>($AK$3+(N35+AF35)*12*7.57%)*SUM(Fasering!$D$5:$D$10)</f>
        <v>2497.9595823099962</v>
      </c>
      <c r="AU35" s="86">
        <f>($AK$3+(O35+AG35)*12*7.57%)*SUM(Fasering!$D$5:$D$11)</f>
        <v>3144.4365288608005</v>
      </c>
    </row>
    <row r="36" spans="1:47" x14ac:dyDescent="0.3">
      <c r="A36" s="32">
        <f t="shared" si="7"/>
        <v>26</v>
      </c>
      <c r="B36" s="125">
        <v>30792.04</v>
      </c>
      <c r="C36" s="126"/>
      <c r="D36" s="125">
        <f t="shared" si="0"/>
        <v>39832.582944000002</v>
      </c>
      <c r="E36" s="127">
        <f t="shared" si="1"/>
        <v>987.42393868105773</v>
      </c>
      <c r="F36" s="125">
        <f t="shared" si="2"/>
        <v>3319.3819120000003</v>
      </c>
      <c r="G36" s="127">
        <f t="shared" si="8"/>
        <v>82.285328223421487</v>
      </c>
      <c r="H36" s="63">
        <f>'L4'!$H$10</f>
        <v>1641.55</v>
      </c>
      <c r="I36" s="63">
        <f>GEW!$E$12+($F36-GEW!$E$12)*SUM(Fasering!$D$5)</f>
        <v>1751.1635679999999</v>
      </c>
      <c r="J36" s="63">
        <f>GEW!$E$12+($F36-GEW!$E$12)*SUM(Fasering!$D$5:$D$6)</f>
        <v>2156.6478937152815</v>
      </c>
      <c r="K36" s="63">
        <f>GEW!$E$12+($F36-GEW!$E$12)*SUM(Fasering!$D$5:$D$7)</f>
        <v>2389.299297997974</v>
      </c>
      <c r="L36" s="63">
        <f>GEW!$E$12+($F36-GEW!$E$12)*SUM(Fasering!$D$5:$D$8)</f>
        <v>2621.9507022806665</v>
      </c>
      <c r="M36" s="63">
        <f>GEW!$E$12+($F36-GEW!$E$12)*SUM(Fasering!$D$5:$D$9)</f>
        <v>2854.6021065633595</v>
      </c>
      <c r="N36" s="63">
        <f>GEW!$E$12+($F36-GEW!$E$12)*SUM(Fasering!$D$5:$D$10)</f>
        <v>3086.7305077173078</v>
      </c>
      <c r="O36" s="76">
        <f>GEW!$E$12+($F36-GEW!$E$12)*SUM(Fasering!$D$5:$D$11)</f>
        <v>3319.3819120000003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5">
        <f t="shared" si="5"/>
        <v>0</v>
      </c>
      <c r="Z36" s="127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539.9350160167387</v>
      </c>
      <c r="AJ36" s="9">
        <f>($AK$3+(K36+T36)*12*7.57%)*SUM(Fasering!$D$5:$D$7)</f>
        <v>935.72728132482655</v>
      </c>
      <c r="AK36" s="9">
        <f>($AK$3+(L36+U36)*12*7.57%)*SUM(Fasering!$D$5:$D$8)</f>
        <v>1394.225958133635</v>
      </c>
      <c r="AL36" s="9">
        <f>($AK$3+(M36+V36)*12*7.57%)*SUM(Fasering!$D$5:$D$9)</f>
        <v>1915.4310464431646</v>
      </c>
      <c r="AM36" s="9">
        <f>($AK$3+(N36+W36)*12*7.57%)*SUM(Fasering!$D$5:$D$10)</f>
        <v>2497.9595823099962</v>
      </c>
      <c r="AN36" s="86">
        <f>($AK$3+(O36+X36)*12*7.57%)*SUM(Fasering!$D$5:$D$11)</f>
        <v>3144.4365288608005</v>
      </c>
      <c r="AO36" s="5">
        <f>($AK$3+(I36+AA36)*12*7.57%)*SUM(Fasering!$D$5)</f>
        <v>0</v>
      </c>
      <c r="AP36" s="9">
        <f>($AK$3+(J36+AB36)*12*7.57%)*SUM(Fasering!$D$5:$D$6)</f>
        <v>539.9350160167387</v>
      </c>
      <c r="AQ36" s="9">
        <f>($AK$3+(K36+AC36)*12*7.57%)*SUM(Fasering!$D$5:$D$7)</f>
        <v>935.72728132482655</v>
      </c>
      <c r="AR36" s="9">
        <f>($AK$3+(L36+AD36)*12*7.57%)*SUM(Fasering!$D$5:$D$8)</f>
        <v>1394.225958133635</v>
      </c>
      <c r="AS36" s="9">
        <f>($AK$3+(M36+AE36)*12*7.57%)*SUM(Fasering!$D$5:$D$9)</f>
        <v>1915.4310464431646</v>
      </c>
      <c r="AT36" s="9">
        <f>($AK$3+(N36+AF36)*12*7.57%)*SUM(Fasering!$D$5:$D$10)</f>
        <v>2497.9595823099962</v>
      </c>
      <c r="AU36" s="86">
        <f>($AK$3+(O36+AG36)*12*7.57%)*SUM(Fasering!$D$5:$D$11)</f>
        <v>3144.4365288608005</v>
      </c>
    </row>
    <row r="37" spans="1:47" x14ac:dyDescent="0.3">
      <c r="A37" s="32">
        <f t="shared" si="7"/>
        <v>27</v>
      </c>
      <c r="B37" s="125">
        <v>30792.04</v>
      </c>
      <c r="C37" s="126"/>
      <c r="D37" s="125">
        <f t="shared" si="0"/>
        <v>39832.582944000002</v>
      </c>
      <c r="E37" s="127">
        <f t="shared" si="1"/>
        <v>987.42393868105773</v>
      </c>
      <c r="F37" s="125">
        <f t="shared" si="2"/>
        <v>3319.3819120000003</v>
      </c>
      <c r="G37" s="127">
        <f t="shared" si="8"/>
        <v>82.285328223421487</v>
      </c>
      <c r="H37" s="63">
        <f>'L4'!$H$10</f>
        <v>1641.55</v>
      </c>
      <c r="I37" s="63">
        <f>GEW!$E$12+($F37-GEW!$E$12)*SUM(Fasering!$D$5)</f>
        <v>1751.1635679999999</v>
      </c>
      <c r="J37" s="63">
        <f>GEW!$E$12+($F37-GEW!$E$12)*SUM(Fasering!$D$5:$D$6)</f>
        <v>2156.6478937152815</v>
      </c>
      <c r="K37" s="63">
        <f>GEW!$E$12+($F37-GEW!$E$12)*SUM(Fasering!$D$5:$D$7)</f>
        <v>2389.299297997974</v>
      </c>
      <c r="L37" s="63">
        <f>GEW!$E$12+($F37-GEW!$E$12)*SUM(Fasering!$D$5:$D$8)</f>
        <v>2621.9507022806665</v>
      </c>
      <c r="M37" s="63">
        <f>GEW!$E$12+($F37-GEW!$E$12)*SUM(Fasering!$D$5:$D$9)</f>
        <v>2854.6021065633595</v>
      </c>
      <c r="N37" s="63">
        <f>GEW!$E$12+($F37-GEW!$E$12)*SUM(Fasering!$D$5:$D$10)</f>
        <v>3086.7305077173078</v>
      </c>
      <c r="O37" s="76">
        <f>GEW!$E$12+($F37-GEW!$E$12)*SUM(Fasering!$D$5:$D$11)</f>
        <v>3319.3819120000003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5">
        <f t="shared" si="5"/>
        <v>0</v>
      </c>
      <c r="Z37" s="127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539.9350160167387</v>
      </c>
      <c r="AJ37" s="9">
        <f>($AK$3+(K37+T37)*12*7.57%)*SUM(Fasering!$D$5:$D$7)</f>
        <v>935.72728132482655</v>
      </c>
      <c r="AK37" s="9">
        <f>($AK$3+(L37+U37)*12*7.57%)*SUM(Fasering!$D$5:$D$8)</f>
        <v>1394.225958133635</v>
      </c>
      <c r="AL37" s="9">
        <f>($AK$3+(M37+V37)*12*7.57%)*SUM(Fasering!$D$5:$D$9)</f>
        <v>1915.4310464431646</v>
      </c>
      <c r="AM37" s="9">
        <f>($AK$3+(N37+W37)*12*7.57%)*SUM(Fasering!$D$5:$D$10)</f>
        <v>2497.9595823099962</v>
      </c>
      <c r="AN37" s="86">
        <f>($AK$3+(O37+X37)*12*7.57%)*SUM(Fasering!$D$5:$D$11)</f>
        <v>3144.4365288608005</v>
      </c>
      <c r="AO37" s="5">
        <f>($AK$3+(I37+AA37)*12*7.57%)*SUM(Fasering!$D$5)</f>
        <v>0</v>
      </c>
      <c r="AP37" s="9">
        <f>($AK$3+(J37+AB37)*12*7.57%)*SUM(Fasering!$D$5:$D$6)</f>
        <v>539.9350160167387</v>
      </c>
      <c r="AQ37" s="9">
        <f>($AK$3+(K37+AC37)*12*7.57%)*SUM(Fasering!$D$5:$D$7)</f>
        <v>935.72728132482655</v>
      </c>
      <c r="AR37" s="9">
        <f>($AK$3+(L37+AD37)*12*7.57%)*SUM(Fasering!$D$5:$D$8)</f>
        <v>1394.225958133635</v>
      </c>
      <c r="AS37" s="9">
        <f>($AK$3+(M37+AE37)*12*7.57%)*SUM(Fasering!$D$5:$D$9)</f>
        <v>1915.4310464431646</v>
      </c>
      <c r="AT37" s="9">
        <f>($AK$3+(N37+AF37)*12*7.57%)*SUM(Fasering!$D$5:$D$10)</f>
        <v>2497.9595823099962</v>
      </c>
      <c r="AU37" s="86">
        <f>($AK$3+(O37+AG37)*12*7.57%)*SUM(Fasering!$D$5:$D$11)</f>
        <v>3144.4365288608005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3"/>
      <c r="P38" s="128"/>
      <c r="Q38" s="129"/>
      <c r="R38" s="46"/>
      <c r="S38" s="46"/>
      <c r="T38" s="46"/>
      <c r="U38" s="46"/>
      <c r="V38" s="46"/>
      <c r="W38" s="46"/>
      <c r="X38" s="73"/>
      <c r="Y38" s="128"/>
      <c r="Z38" s="129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4" manualBreakCount="4">
    <brk id="15" max="1048575" man="1"/>
    <brk id="24" max="1048575" man="1"/>
    <brk id="33" max="1048575" man="1"/>
    <brk id="47" max="1048575" man="1"/>
  </colBreaks>
  <ignoredErrors>
    <ignoredError sqref="J8:AU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56</v>
      </c>
      <c r="B1" s="21" t="s">
        <v>19</v>
      </c>
      <c r="C1" s="21" t="s">
        <v>57</v>
      </c>
      <c r="D1" s="21"/>
      <c r="F1" s="21"/>
      <c r="G1" s="21"/>
      <c r="L1" s="104">
        <f>D8</f>
        <v>42552</v>
      </c>
      <c r="O1" s="24" t="s">
        <v>58</v>
      </c>
    </row>
    <row r="2" spans="1:47" s="23" customFormat="1" ht="17.25" x14ac:dyDescent="0.35">
      <c r="A2" s="21"/>
      <c r="B2" s="27"/>
      <c r="C2"/>
      <c r="D2"/>
      <c r="E2"/>
      <c r="F2"/>
      <c r="G2"/>
      <c r="H2"/>
      <c r="I2"/>
      <c r="J2"/>
      <c r="K2"/>
      <c r="L2"/>
      <c r="M2"/>
      <c r="N2"/>
      <c r="O2"/>
      <c r="P2" s="58"/>
      <c r="Q2" s="58"/>
      <c r="AH2" s="80" t="str">
        <f>'L4'!$AH$2</f>
        <v>Berekening eindejaarspremie 2015:</v>
      </c>
      <c r="AI2"/>
      <c r="AJ2"/>
      <c r="AK2"/>
      <c r="AL2"/>
    </row>
    <row r="3" spans="1:47" s="23" customFormat="1" ht="17.25" x14ac:dyDescent="0.35">
      <c r="A3" s="21"/>
      <c r="B3" s="27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71">
        <f>'L4'!O3</f>
        <v>1.2936000000000001</v>
      </c>
      <c r="P3" s="58"/>
      <c r="Q3" s="58"/>
      <c r="AH3" s="81" t="s">
        <v>94</v>
      </c>
      <c r="AI3"/>
      <c r="AK3" s="82">
        <f>'L4'!$AK$3</f>
        <v>129.11000000000001</v>
      </c>
      <c r="AL3"/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/>
      <c r="K4"/>
      <c r="L4"/>
      <c r="M4"/>
      <c r="V4" s="25"/>
      <c r="AH4" s="81" t="s">
        <v>49</v>
      </c>
      <c r="AI4"/>
    </row>
    <row r="6" spans="1:47" x14ac:dyDescent="0.3">
      <c r="A6" s="28"/>
      <c r="B6" s="134" t="s">
        <v>22</v>
      </c>
      <c r="C6" s="149"/>
      <c r="D6" s="149"/>
      <c r="E6" s="135"/>
      <c r="F6" s="134" t="s">
        <v>23</v>
      </c>
      <c r="G6" s="135"/>
      <c r="H6" s="146" t="s">
        <v>38</v>
      </c>
      <c r="I6" s="147"/>
      <c r="J6" s="147"/>
      <c r="K6" s="147"/>
      <c r="L6" s="147"/>
      <c r="M6" s="147"/>
      <c r="N6" s="147"/>
      <c r="O6" s="148"/>
      <c r="P6" s="134" t="s">
        <v>24</v>
      </c>
      <c r="Q6" s="137"/>
      <c r="R6" s="146" t="s">
        <v>39</v>
      </c>
      <c r="S6" s="147"/>
      <c r="T6" s="147"/>
      <c r="U6" s="147"/>
      <c r="V6" s="147"/>
      <c r="W6" s="147"/>
      <c r="X6" s="148"/>
      <c r="Y6" s="134" t="s">
        <v>25</v>
      </c>
      <c r="Z6" s="135"/>
      <c r="AA6" s="146" t="s">
        <v>40</v>
      </c>
      <c r="AB6" s="147"/>
      <c r="AC6" s="147"/>
      <c r="AD6" s="147"/>
      <c r="AE6" s="147"/>
      <c r="AF6" s="147"/>
      <c r="AG6" s="148"/>
      <c r="AH6" s="146" t="s">
        <v>101</v>
      </c>
      <c r="AI6" s="147"/>
      <c r="AJ6" s="147"/>
      <c r="AK6" s="147"/>
      <c r="AL6" s="147"/>
      <c r="AM6" s="147"/>
      <c r="AN6" s="148"/>
      <c r="AO6" s="146" t="s">
        <v>102</v>
      </c>
      <c r="AP6" s="147"/>
      <c r="AQ6" s="147"/>
      <c r="AR6" s="147"/>
      <c r="AS6" s="147"/>
      <c r="AT6" s="147"/>
      <c r="AU6" s="148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0"/>
      <c r="Q7" s="151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2" t="s">
        <v>27</v>
      </c>
      <c r="Z7" s="151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38" t="s">
        <v>30</v>
      </c>
      <c r="C8" s="139"/>
      <c r="D8" s="144">
        <f>'L4'!$D$8</f>
        <v>42552</v>
      </c>
      <c r="E8" s="143"/>
      <c r="F8" s="144">
        <f>D8</f>
        <v>42552</v>
      </c>
      <c r="G8" s="145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2"/>
      <c r="Q8" s="143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2"/>
      <c r="Z8" s="143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4"/>
      <c r="C9" s="135"/>
      <c r="D9" s="136"/>
      <c r="E9" s="137"/>
      <c r="F9" s="61"/>
      <c r="G9" s="62"/>
      <c r="H9" s="65"/>
      <c r="I9" s="65"/>
      <c r="J9" s="65"/>
      <c r="K9" s="65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5">
        <v>19981.72</v>
      </c>
      <c r="C10" s="126"/>
      <c r="D10" s="125">
        <f t="shared" ref="D10:D37" si="0">B10*$O$3</f>
        <v>25848.352992000004</v>
      </c>
      <c r="E10" s="127">
        <f t="shared" ref="E10:E37" si="1">D10/40.3399</f>
        <v>640.76393327697895</v>
      </c>
      <c r="F10" s="130">
        <f t="shared" ref="F10:F37" si="2">B10/12*$O$3</f>
        <v>2154.0294160000003</v>
      </c>
      <c r="G10" s="131"/>
      <c r="H10" s="63">
        <f>'L4'!$H$10</f>
        <v>1641.55</v>
      </c>
      <c r="I10" s="63">
        <f>GEW!$E$12+($F10-GEW!$E$12)*SUM(Fasering!$D$5)</f>
        <v>1751.1635679999999</v>
      </c>
      <c r="J10" s="63">
        <f>GEW!$E$12+($F10-GEW!$E$12)*SUM(Fasering!$D$5:$D$6)</f>
        <v>1855.3300492524315</v>
      </c>
      <c r="K10" s="63">
        <f>GEW!$E$12+($F10-GEW!$E$12)*SUM(Fasering!$D$5:$D$7)</f>
        <v>1915.0967938727442</v>
      </c>
      <c r="L10" s="63">
        <f>GEW!$E$12+($F10-GEW!$E$12)*SUM(Fasering!$D$5:$D$8)</f>
        <v>1974.8635384930571</v>
      </c>
      <c r="M10" s="63">
        <f>GEW!$E$12+($F10-GEW!$E$12)*SUM(Fasering!$D$5:$D$9)</f>
        <v>2034.6302831133698</v>
      </c>
      <c r="N10" s="63">
        <f>GEW!$E$12+($F10-GEW!$E$12)*SUM(Fasering!$D$5:$D$10)</f>
        <v>2094.2626713796876</v>
      </c>
      <c r="O10" s="76">
        <f>GEW!$E$12+($F10-GEW!$E$12)*SUM(Fasering!$D$5:$D$11)</f>
        <v>2154.0294160000003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96.966099999999784</v>
      </c>
      <c r="Q10" s="131">
        <f t="shared" ref="Q10:Q37" si="4">P10/40.3399</f>
        <v>2.4037268312514355</v>
      </c>
      <c r="R10" s="45">
        <f>$P10*SUM(Fasering!$D$5)</f>
        <v>0</v>
      </c>
      <c r="S10" s="45">
        <f>$P10*SUM(Fasering!$D$5:$D$6)</f>
        <v>25.071912866069919</v>
      </c>
      <c r="T10" s="45">
        <f>$P10*SUM(Fasering!$D$5:$D$7)</f>
        <v>39.457217960304902</v>
      </c>
      <c r="U10" s="45">
        <f>$P10*SUM(Fasering!$D$5:$D$8)</f>
        <v>53.842523054539882</v>
      </c>
      <c r="V10" s="45">
        <f>$P10*SUM(Fasering!$D$5:$D$9)</f>
        <v>68.227828148774861</v>
      </c>
      <c r="W10" s="45">
        <f>$P10*SUM(Fasering!$D$5:$D$10)</f>
        <v>82.580794905764819</v>
      </c>
      <c r="X10" s="75">
        <f>$P10*SUM(Fasering!$D$5:$D$11)</f>
        <v>96.966099999999784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47.755399999999781</v>
      </c>
      <c r="Z10" s="131">
        <f t="shared" ref="Z10:Z37" si="6">Y10/40.3399</f>
        <v>1.1838254432955904</v>
      </c>
      <c r="AA10" s="74">
        <f>$Y10*SUM(Fasering!$D$5)</f>
        <v>0</v>
      </c>
      <c r="AB10" s="45">
        <f>$Y10*SUM(Fasering!$D$5:$D$6)</f>
        <v>12.347812562166702</v>
      </c>
      <c r="AC10" s="45">
        <f>$Y10*SUM(Fasering!$D$5:$D$7)</f>
        <v>19.43251534898836</v>
      </c>
      <c r="AD10" s="45">
        <f>$Y10*SUM(Fasering!$D$5:$D$8)</f>
        <v>26.517218135810019</v>
      </c>
      <c r="AE10" s="45">
        <f>$Y10*SUM(Fasering!$D$5:$D$9)</f>
        <v>33.601920922631678</v>
      </c>
      <c r="AF10" s="45">
        <f>$Y10*SUM(Fasering!$D$5:$D$10)</f>
        <v>40.67069721317813</v>
      </c>
      <c r="AG10" s="75">
        <f>$Y10*SUM(Fasering!$D$5:$D$11)</f>
        <v>47.755399999999781</v>
      </c>
      <c r="AH10" s="5">
        <f>($AK$3+(I10+R10)*12*7.57%)*SUM(Fasering!$D$5)</f>
        <v>0</v>
      </c>
      <c r="AI10" s="9">
        <f>($AK$3+(J10+S10)*12*7.57%)*SUM(Fasering!$D$5:$D$6)</f>
        <v>475.05057649690474</v>
      </c>
      <c r="AJ10" s="9">
        <f>($AK$3+(K10+T10)*12*7.57%)*SUM(Fasering!$D$5:$D$7)</f>
        <v>775.02629599082923</v>
      </c>
      <c r="AK10" s="9">
        <f>($AK$3+(L10+U10)*12*7.57%)*SUM(Fasering!$D$5:$D$8)</f>
        <v>1094.9881787205122</v>
      </c>
      <c r="AL10" s="9">
        <f>($AK$3+(M10+V10)*12*7.57%)*SUM(Fasering!$D$5:$D$9)</f>
        <v>1434.9362246859532</v>
      </c>
      <c r="AM10" s="9">
        <f>($AK$3+(N10+W10)*12*7.57%)*SUM(Fasering!$D$5:$D$10)</f>
        <v>1794.0388834305206</v>
      </c>
      <c r="AN10" s="86">
        <f>($AK$3+(O10+X10)*12*7.57%)*SUM(Fasering!$D$5:$D$11)</f>
        <v>2173.9143267344002</v>
      </c>
      <c r="AO10" s="5">
        <f>($AK$3+(I10+AA10)*12*7.57%)*SUM(Fasering!$D$5)</f>
        <v>0</v>
      </c>
      <c r="AP10" s="9">
        <f>($AK$3+(J10+AB10)*12*7.57%)*SUM(Fasering!$D$5:$D$6)</f>
        <v>472.0619492550818</v>
      </c>
      <c r="AQ10" s="9">
        <f>($AK$3+(K10+AC10)*12*7.57%)*SUM(Fasering!$D$5:$D$7)</f>
        <v>767.62428487520299</v>
      </c>
      <c r="AR10" s="9">
        <f>($AK$3+(L10+AD10)*12*7.57%)*SUM(Fasering!$D$5:$D$8)</f>
        <v>1081.2050562036979</v>
      </c>
      <c r="AS10" s="9">
        <f>($AK$3+(M10+AE10)*12*7.57%)*SUM(Fasering!$D$5:$D$9)</f>
        <v>1412.8042632405668</v>
      </c>
      <c r="AT10" s="9">
        <f>($AK$3+(N10+AF10)*12*7.57%)*SUM(Fasering!$D$5:$D$10)</f>
        <v>1761.6157540589365</v>
      </c>
      <c r="AU10" s="86">
        <f>($AK$3+(O10+AG10)*12*7.57%)*SUM(Fasering!$D$5:$D$11)</f>
        <v>2129.2113268544003</v>
      </c>
    </row>
    <row r="11" spans="1:47" x14ac:dyDescent="0.3">
      <c r="A11" s="32">
        <f t="shared" ref="A11:A37" si="7">+A10+1</f>
        <v>1</v>
      </c>
      <c r="B11" s="125">
        <v>20362.330000000002</v>
      </c>
      <c r="C11" s="126"/>
      <c r="D11" s="125">
        <f t="shared" si="0"/>
        <v>26340.710088000003</v>
      </c>
      <c r="E11" s="127">
        <f t="shared" si="1"/>
        <v>652.96914687443461</v>
      </c>
      <c r="F11" s="130">
        <f t="shared" si="2"/>
        <v>2195.0591740000004</v>
      </c>
      <c r="G11" s="131">
        <f t="shared" ref="G11:G37" si="8">F11/40.3399</f>
        <v>54.414095572869549</v>
      </c>
      <c r="H11" s="63">
        <f>'L4'!$H$10</f>
        <v>1641.55</v>
      </c>
      <c r="I11" s="63">
        <f>GEW!$E$12+($F11-GEW!$E$12)*SUM(Fasering!$D$5)</f>
        <v>1751.1635679999999</v>
      </c>
      <c r="J11" s="63">
        <f>GEW!$E$12+($F11-GEW!$E$12)*SUM(Fasering!$D$5:$D$6)</f>
        <v>1865.9388549844548</v>
      </c>
      <c r="K11" s="63">
        <f>GEW!$E$12+($F11-GEW!$E$12)*SUM(Fasering!$D$5:$D$7)</f>
        <v>1931.7925267553144</v>
      </c>
      <c r="L11" s="63">
        <f>GEW!$E$12+($F11-GEW!$E$12)*SUM(Fasering!$D$5:$D$8)</f>
        <v>1997.6461985261737</v>
      </c>
      <c r="M11" s="63">
        <f>GEW!$E$12+($F11-GEW!$E$12)*SUM(Fasering!$D$5:$D$9)</f>
        <v>2063.4998702970333</v>
      </c>
      <c r="N11" s="63">
        <f>GEW!$E$12+($F11-GEW!$E$12)*SUM(Fasering!$D$5:$D$10)</f>
        <v>2129.2055022291411</v>
      </c>
      <c r="O11" s="76">
        <f>GEW!$E$12+($F11-GEW!$E$12)*SUM(Fasering!$D$5:$D$11)</f>
        <v>2195.0591740000004</v>
      </c>
      <c r="P11" s="130">
        <f t="shared" si="3"/>
        <v>55.936341999999719</v>
      </c>
      <c r="Q11" s="131">
        <f t="shared" si="4"/>
        <v>1.3866256981301321</v>
      </c>
      <c r="R11" s="45">
        <f>$P11*SUM(Fasering!$D$5)</f>
        <v>0</v>
      </c>
      <c r="S11" s="45">
        <f>$P11*SUM(Fasering!$D$5:$D$6)</f>
        <v>14.463107134046675</v>
      </c>
      <c r="T11" s="45">
        <f>$P11*SUM(Fasering!$D$5:$D$7)</f>
        <v>22.76148507773491</v>
      </c>
      <c r="U11" s="45">
        <f>$P11*SUM(Fasering!$D$5:$D$8)</f>
        <v>31.059863021423148</v>
      </c>
      <c r="V11" s="45">
        <f>$P11*SUM(Fasering!$D$5:$D$9)</f>
        <v>39.358240965111385</v>
      </c>
      <c r="W11" s="45">
        <f>$P11*SUM(Fasering!$D$5:$D$10)</f>
        <v>47.637964056311489</v>
      </c>
      <c r="X11" s="75">
        <f>$P11*SUM(Fasering!$D$5:$D$11)</f>
        <v>55.936341999999719</v>
      </c>
      <c r="Y11" s="130">
        <f t="shared" si="5"/>
        <v>24.606427999999998</v>
      </c>
      <c r="Z11" s="131">
        <f t="shared" si="6"/>
        <v>0.60997741689989304</v>
      </c>
      <c r="AA11" s="74">
        <f>$Y11*SUM(Fasering!$D$5)</f>
        <v>0</v>
      </c>
      <c r="AB11" s="45">
        <f>$Y11*SUM(Fasering!$D$5:$D$6)</f>
        <v>6.3623288836121539</v>
      </c>
      <c r="AC11" s="45">
        <f>$Y11*SUM(Fasering!$D$5:$D$7)</f>
        <v>10.012789962889622</v>
      </c>
      <c r="AD11" s="45">
        <f>$Y11*SUM(Fasering!$D$5:$D$8)</f>
        <v>13.663251042167092</v>
      </c>
      <c r="AE11" s="45">
        <f>$Y11*SUM(Fasering!$D$5:$D$9)</f>
        <v>17.31371212144456</v>
      </c>
      <c r="AF11" s="45">
        <f>$Y11*SUM(Fasering!$D$5:$D$10)</f>
        <v>20.955966920722531</v>
      </c>
      <c r="AG11" s="75">
        <f>$Y11*SUM(Fasering!$D$5:$D$11)</f>
        <v>24.606427999999998</v>
      </c>
      <c r="AH11" s="5">
        <f>($AK$3+(I11+R11)*12*7.57%)*SUM(Fasering!$D$5)</f>
        <v>0</v>
      </c>
      <c r="AI11" s="9">
        <f>($AK$3+(J11+S11)*12*7.57%)*SUM(Fasering!$D$5:$D$6)</f>
        <v>475.05057649690474</v>
      </c>
      <c r="AJ11" s="9">
        <f>($AK$3+(K11+T11)*12*7.57%)*SUM(Fasering!$D$5:$D$7)</f>
        <v>775.02629599082923</v>
      </c>
      <c r="AK11" s="9">
        <f>($AK$3+(L11+U11)*12*7.57%)*SUM(Fasering!$D$5:$D$8)</f>
        <v>1094.988178720512</v>
      </c>
      <c r="AL11" s="9">
        <f>($AK$3+(M11+V11)*12*7.57%)*SUM(Fasering!$D$5:$D$9)</f>
        <v>1434.9362246859532</v>
      </c>
      <c r="AM11" s="9">
        <f>($AK$3+(N11+W11)*12*7.57%)*SUM(Fasering!$D$5:$D$10)</f>
        <v>1794.0388834305206</v>
      </c>
      <c r="AN11" s="86">
        <f>($AK$3+(O11+X11)*12*7.57%)*SUM(Fasering!$D$5:$D$11)</f>
        <v>2173.9143267344002</v>
      </c>
      <c r="AO11" s="5">
        <f>($AK$3+(I11+AA11)*12*7.57%)*SUM(Fasering!$D$5)</f>
        <v>0</v>
      </c>
      <c r="AP11" s="9">
        <f>($AK$3+(J11+AB11)*12*7.57%)*SUM(Fasering!$D$5:$D$6)</f>
        <v>473.14787170984891</v>
      </c>
      <c r="AQ11" s="9">
        <f>($AK$3+(K11+AC11)*12*7.57%)*SUM(Fasering!$D$5:$D$7)</f>
        <v>770.31381736972412</v>
      </c>
      <c r="AR11" s="9">
        <f>($AK$3+(L11+AD11)*12*7.57%)*SUM(Fasering!$D$5:$D$8)</f>
        <v>1086.2131756601361</v>
      </c>
      <c r="AS11" s="9">
        <f>($AK$3+(M11+AE11)*12*7.57%)*SUM(Fasering!$D$5:$D$9)</f>
        <v>1420.8459465810845</v>
      </c>
      <c r="AT11" s="9">
        <f>($AK$3+(N11+AF11)*12*7.57%)*SUM(Fasering!$D$5:$D$10)</f>
        <v>1773.3967496095713</v>
      </c>
      <c r="AU11" s="86">
        <f>($AK$3+(O11+AG11)*12*7.57%)*SUM(Fasering!$D$5:$D$11)</f>
        <v>2145.4542328568004</v>
      </c>
    </row>
    <row r="12" spans="1:47" x14ac:dyDescent="0.3">
      <c r="A12" s="32">
        <f t="shared" si="7"/>
        <v>2</v>
      </c>
      <c r="B12" s="125">
        <v>20949.61</v>
      </c>
      <c r="C12" s="126"/>
      <c r="D12" s="125">
        <f t="shared" si="0"/>
        <v>27100.415496000001</v>
      </c>
      <c r="E12" s="127">
        <f t="shared" si="1"/>
        <v>671.80175201227576</v>
      </c>
      <c r="F12" s="130">
        <f t="shared" si="2"/>
        <v>2258.3679580000003</v>
      </c>
      <c r="G12" s="131">
        <f t="shared" si="8"/>
        <v>55.983479334356311</v>
      </c>
      <c r="H12" s="63">
        <f>'L4'!$H$10</f>
        <v>1641.55</v>
      </c>
      <c r="I12" s="63">
        <f>GEW!$E$12+($F12-GEW!$E$12)*SUM(Fasering!$D$5)</f>
        <v>1751.1635679999999</v>
      </c>
      <c r="J12" s="63">
        <f>GEW!$E$12+($F12-GEW!$E$12)*SUM(Fasering!$D$5:$D$6)</f>
        <v>1882.3082079449723</v>
      </c>
      <c r="K12" s="63">
        <f>GEW!$E$12+($F12-GEW!$E$12)*SUM(Fasering!$D$5:$D$7)</f>
        <v>1957.5539886382803</v>
      </c>
      <c r="L12" s="63">
        <f>GEW!$E$12+($F12-GEW!$E$12)*SUM(Fasering!$D$5:$D$8)</f>
        <v>2032.7997693315881</v>
      </c>
      <c r="M12" s="63">
        <f>GEW!$E$12+($F12-GEW!$E$12)*SUM(Fasering!$D$5:$D$9)</f>
        <v>2108.0455500248963</v>
      </c>
      <c r="N12" s="63">
        <f>GEW!$E$12+($F12-GEW!$E$12)*SUM(Fasering!$D$5:$D$10)</f>
        <v>2183.1221773066923</v>
      </c>
      <c r="O12" s="76">
        <f>GEW!$E$12+($F12-GEW!$E$12)*SUM(Fasering!$D$5:$D$11)</f>
        <v>2258.3679580000003</v>
      </c>
      <c r="P12" s="130">
        <f t="shared" si="3"/>
        <v>49.211778000000002</v>
      </c>
      <c r="Q12" s="131">
        <f t="shared" si="4"/>
        <v>1.2199281108778157</v>
      </c>
      <c r="R12" s="45">
        <f>$P12*SUM(Fasering!$D$5)</f>
        <v>0</v>
      </c>
      <c r="S12" s="45">
        <f>$P12*SUM(Fasering!$D$5:$D$6)</f>
        <v>12.724379035563764</v>
      </c>
      <c r="T12" s="45">
        <f>$P12*SUM(Fasering!$D$5:$D$7)</f>
        <v>20.025141268547895</v>
      </c>
      <c r="U12" s="45">
        <f>$P12*SUM(Fasering!$D$5:$D$8)</f>
        <v>27.325903501532025</v>
      </c>
      <c r="V12" s="45">
        <f>$P12*SUM(Fasering!$D$5:$D$9)</f>
        <v>34.626665734516159</v>
      </c>
      <c r="W12" s="45">
        <f>$P12*SUM(Fasering!$D$5:$D$10)</f>
        <v>41.911015767015876</v>
      </c>
      <c r="X12" s="75">
        <f>$P12*SUM(Fasering!$D$5:$D$11)</f>
        <v>49.211778000000002</v>
      </c>
      <c r="Y12" s="130">
        <f t="shared" si="5"/>
        <v>24.606427999999998</v>
      </c>
      <c r="Z12" s="131">
        <f t="shared" si="6"/>
        <v>0.60997741689989304</v>
      </c>
      <c r="AA12" s="74">
        <f>$Y12*SUM(Fasering!$D$5)</f>
        <v>0</v>
      </c>
      <c r="AB12" s="45">
        <f>$Y12*SUM(Fasering!$D$5:$D$6)</f>
        <v>6.3623288836121539</v>
      </c>
      <c r="AC12" s="45">
        <f>$Y12*SUM(Fasering!$D$5:$D$7)</f>
        <v>10.012789962889622</v>
      </c>
      <c r="AD12" s="45">
        <f>$Y12*SUM(Fasering!$D$5:$D$8)</f>
        <v>13.663251042167092</v>
      </c>
      <c r="AE12" s="45">
        <f>$Y12*SUM(Fasering!$D$5:$D$9)</f>
        <v>17.31371212144456</v>
      </c>
      <c r="AF12" s="45">
        <f>$Y12*SUM(Fasering!$D$5:$D$10)</f>
        <v>20.955966920722531</v>
      </c>
      <c r="AG12" s="75">
        <f>$Y12*SUM(Fasering!$D$5:$D$11)</f>
        <v>24.606427999999998</v>
      </c>
      <c r="AH12" s="5">
        <f>($AK$3+(I12+R12)*12*7.57%)*SUM(Fasering!$D$5)</f>
        <v>0</v>
      </c>
      <c r="AI12" s="9">
        <f>($AK$3+(J12+S12)*12*7.57%)*SUM(Fasering!$D$5:$D$6)</f>
        <v>478.48700681285845</v>
      </c>
      <c r="AJ12" s="9">
        <f>($AK$3+(K12+T12)*12*7.57%)*SUM(Fasering!$D$5:$D$7)</f>
        <v>783.53739267120648</v>
      </c>
      <c r="AK12" s="9">
        <f>($AK$3+(L12+U12)*12*7.57%)*SUM(Fasering!$D$5:$D$8)</f>
        <v>1110.8365051368883</v>
      </c>
      <c r="AL12" s="9">
        <f>($AK$3+(M12+V12)*12*7.57%)*SUM(Fasering!$D$5:$D$9)</f>
        <v>1460.3843442099046</v>
      </c>
      <c r="AM12" s="9">
        <f>($AK$3+(N12+W12)*12*7.57%)*SUM(Fasering!$D$5:$D$10)</f>
        <v>1831.3201552972109</v>
      </c>
      <c r="AN12" s="86">
        <f>($AK$3+(O12+X12)*12*7.57%)*SUM(Fasering!$D$5:$D$11)</f>
        <v>2225.3154321824004</v>
      </c>
      <c r="AO12" s="5">
        <f>($AK$3+(I12+AA12)*12*7.57%)*SUM(Fasering!$D$5)</f>
        <v>0</v>
      </c>
      <c r="AP12" s="9">
        <f>($AK$3+(J12+AB12)*12*7.57%)*SUM(Fasering!$D$5:$D$6)</f>
        <v>476.99269319194707</v>
      </c>
      <c r="AQ12" s="9">
        <f>($AK$3+(K12+AC12)*12*7.57%)*SUM(Fasering!$D$5:$D$7)</f>
        <v>779.83638711339336</v>
      </c>
      <c r="AR12" s="9">
        <f>($AK$3+(L12+AD12)*12*7.57%)*SUM(Fasering!$D$5:$D$8)</f>
        <v>1103.9449438784811</v>
      </c>
      <c r="AS12" s="9">
        <f>($AK$3+(M12+AE12)*12*7.57%)*SUM(Fasering!$D$5:$D$9)</f>
        <v>1449.3183634872109</v>
      </c>
      <c r="AT12" s="9">
        <f>($AK$3+(N12+AF12)*12*7.57%)*SUM(Fasering!$D$5:$D$10)</f>
        <v>1815.1085906114192</v>
      </c>
      <c r="AU12" s="86">
        <f>($AK$3+(O12+AG12)*12*7.57%)*SUM(Fasering!$D$5:$D$11)</f>
        <v>2202.9639322424005</v>
      </c>
    </row>
    <row r="13" spans="1:47" x14ac:dyDescent="0.3">
      <c r="A13" s="32">
        <f t="shared" si="7"/>
        <v>3</v>
      </c>
      <c r="B13" s="125">
        <v>21743.88</v>
      </c>
      <c r="C13" s="126"/>
      <c r="D13" s="125">
        <f t="shared" si="0"/>
        <v>28127.883168000004</v>
      </c>
      <c r="E13" s="127">
        <f t="shared" si="1"/>
        <v>697.27201029253922</v>
      </c>
      <c r="F13" s="130">
        <f t="shared" si="2"/>
        <v>2343.990264</v>
      </c>
      <c r="G13" s="131">
        <f t="shared" si="8"/>
        <v>58.106000857711599</v>
      </c>
      <c r="H13" s="63">
        <f>'L4'!$H$10</f>
        <v>1641.55</v>
      </c>
      <c r="I13" s="63">
        <f>GEW!$E$12+($F13-GEW!$E$12)*SUM(Fasering!$D$5)</f>
        <v>1751.1635679999999</v>
      </c>
      <c r="J13" s="63">
        <f>GEW!$E$12+($F13-GEW!$E$12)*SUM(Fasering!$D$5:$D$6)</f>
        <v>1904.4470275471217</v>
      </c>
      <c r="K13" s="63">
        <f>GEW!$E$12+($F13-GEW!$E$12)*SUM(Fasering!$D$5:$D$7)</f>
        <v>1992.3952165530454</v>
      </c>
      <c r="L13" s="63">
        <f>GEW!$E$12+($F13-GEW!$E$12)*SUM(Fasering!$D$5:$D$8)</f>
        <v>2080.3434055589692</v>
      </c>
      <c r="M13" s="63">
        <f>GEW!$E$12+($F13-GEW!$E$12)*SUM(Fasering!$D$5:$D$9)</f>
        <v>2168.2915945648933</v>
      </c>
      <c r="N13" s="63">
        <f>GEW!$E$12+($F13-GEW!$E$12)*SUM(Fasering!$D$5:$D$10)</f>
        <v>2256.0420749940763</v>
      </c>
      <c r="O13" s="76">
        <f>GEW!$E$12+($F13-GEW!$E$12)*SUM(Fasering!$D$5:$D$11)</f>
        <v>2343.990264</v>
      </c>
      <c r="P13" s="130">
        <f t="shared" si="3"/>
        <v>49.211778000000002</v>
      </c>
      <c r="Q13" s="131">
        <f t="shared" si="4"/>
        <v>1.2199281108778157</v>
      </c>
      <c r="R13" s="45">
        <f>$P13*SUM(Fasering!$D$5)</f>
        <v>0</v>
      </c>
      <c r="S13" s="45">
        <f>$P13*SUM(Fasering!$D$5:$D$6)</f>
        <v>12.724379035563764</v>
      </c>
      <c r="T13" s="45">
        <f>$P13*SUM(Fasering!$D$5:$D$7)</f>
        <v>20.025141268547895</v>
      </c>
      <c r="U13" s="45">
        <f>$P13*SUM(Fasering!$D$5:$D$8)</f>
        <v>27.325903501532025</v>
      </c>
      <c r="V13" s="45">
        <f>$P13*SUM(Fasering!$D$5:$D$9)</f>
        <v>34.626665734516159</v>
      </c>
      <c r="W13" s="45">
        <f>$P13*SUM(Fasering!$D$5:$D$10)</f>
        <v>41.911015767015876</v>
      </c>
      <c r="X13" s="75">
        <f>$P13*SUM(Fasering!$D$5:$D$11)</f>
        <v>49.211778000000002</v>
      </c>
      <c r="Y13" s="130">
        <f t="shared" si="5"/>
        <v>24.606427999999998</v>
      </c>
      <c r="Z13" s="131">
        <f t="shared" si="6"/>
        <v>0.60997741689989304</v>
      </c>
      <c r="AA13" s="74">
        <f>$Y13*SUM(Fasering!$D$5)</f>
        <v>0</v>
      </c>
      <c r="AB13" s="45">
        <f>$Y13*SUM(Fasering!$D$5:$D$6)</f>
        <v>6.3623288836121539</v>
      </c>
      <c r="AC13" s="45">
        <f>$Y13*SUM(Fasering!$D$5:$D$7)</f>
        <v>10.012789962889622</v>
      </c>
      <c r="AD13" s="45">
        <f>$Y13*SUM(Fasering!$D$5:$D$8)</f>
        <v>13.663251042167092</v>
      </c>
      <c r="AE13" s="45">
        <f>$Y13*SUM(Fasering!$D$5:$D$9)</f>
        <v>17.31371212144456</v>
      </c>
      <c r="AF13" s="45">
        <f>$Y13*SUM(Fasering!$D$5:$D$10)</f>
        <v>20.955966920722531</v>
      </c>
      <c r="AG13" s="75">
        <f>$Y13*SUM(Fasering!$D$5:$D$11)</f>
        <v>24.606427999999998</v>
      </c>
      <c r="AH13" s="5">
        <f>($AK$3+(I13+R13)*12*7.57%)*SUM(Fasering!$D$5)</f>
        <v>0</v>
      </c>
      <c r="AI13" s="9">
        <f>($AK$3+(J13+S13)*12*7.57%)*SUM(Fasering!$D$5:$D$6)</f>
        <v>483.68695634048782</v>
      </c>
      <c r="AJ13" s="9">
        <f>($AK$3+(K13+T13)*12*7.57%)*SUM(Fasering!$D$5:$D$7)</f>
        <v>796.41624342434613</v>
      </c>
      <c r="AK13" s="9">
        <f>($AK$3+(L13+U13)*12*7.57%)*SUM(Fasering!$D$5:$D$8)</f>
        <v>1134.8179305945657</v>
      </c>
      <c r="AL13" s="9">
        <f>($AK$3+(M13+V13)*12*7.57%)*SUM(Fasering!$D$5:$D$9)</f>
        <v>1498.8920178511469</v>
      </c>
      <c r="AM13" s="9">
        <f>($AK$3+(N13+W13)*12*7.57%)*SUM(Fasering!$D$5:$D$10)</f>
        <v>1887.733559384764</v>
      </c>
      <c r="AN13" s="86">
        <f>($AK$3+(O13+X13)*12*7.57%)*SUM(Fasering!$D$5:$D$11)</f>
        <v>2303.0947349528001</v>
      </c>
      <c r="AO13" s="5">
        <f>($AK$3+(I13+AA13)*12*7.57%)*SUM(Fasering!$D$5)</f>
        <v>0</v>
      </c>
      <c r="AP13" s="9">
        <f>($AK$3+(J13+AB13)*12*7.57%)*SUM(Fasering!$D$5:$D$6)</f>
        <v>482.19264271957627</v>
      </c>
      <c r="AQ13" s="9">
        <f>($AK$3+(K13+AC13)*12*7.57%)*SUM(Fasering!$D$5:$D$7)</f>
        <v>792.71523786653302</v>
      </c>
      <c r="AR13" s="9">
        <f>($AK$3+(L13+AD13)*12*7.57%)*SUM(Fasering!$D$5:$D$8)</f>
        <v>1127.9263693361588</v>
      </c>
      <c r="AS13" s="9">
        <f>($AK$3+(M13+AE13)*12*7.57%)*SUM(Fasering!$D$5:$D$9)</f>
        <v>1487.8260371284534</v>
      </c>
      <c r="AT13" s="9">
        <f>($AK$3+(N13+AF13)*12*7.57%)*SUM(Fasering!$D$5:$D$10)</f>
        <v>1871.5219946989721</v>
      </c>
      <c r="AU13" s="86">
        <f>($AK$3+(O13+AG13)*12*7.57%)*SUM(Fasering!$D$5:$D$11)</f>
        <v>2280.7432350128001</v>
      </c>
    </row>
    <row r="14" spans="1:47" x14ac:dyDescent="0.3">
      <c r="A14" s="32">
        <f t="shared" si="7"/>
        <v>4</v>
      </c>
      <c r="B14" s="125">
        <v>22538.16</v>
      </c>
      <c r="C14" s="126"/>
      <c r="D14" s="125">
        <f t="shared" si="0"/>
        <v>29155.363776000002</v>
      </c>
      <c r="E14" s="127">
        <f t="shared" si="1"/>
        <v>722.74258924786625</v>
      </c>
      <c r="F14" s="130">
        <f t="shared" si="2"/>
        <v>2429.613648</v>
      </c>
      <c r="G14" s="131">
        <f t="shared" si="8"/>
        <v>60.228549103988854</v>
      </c>
      <c r="H14" s="63">
        <f>'L4'!$H$10</f>
        <v>1641.55</v>
      </c>
      <c r="I14" s="63">
        <f>GEW!$E$12+($F14-GEW!$E$12)*SUM(Fasering!$D$5)</f>
        <v>1751.1635679999999</v>
      </c>
      <c r="J14" s="63">
        <f>GEW!$E$12+($F14-GEW!$E$12)*SUM(Fasering!$D$5:$D$6)</f>
        <v>1926.5861258809316</v>
      </c>
      <c r="K14" s="63">
        <f>GEW!$E$12+($F14-GEW!$E$12)*SUM(Fasering!$D$5:$D$7)</f>
        <v>2027.2368831250421</v>
      </c>
      <c r="L14" s="63">
        <f>GEW!$E$12+($F14-GEW!$E$12)*SUM(Fasering!$D$5:$D$8)</f>
        <v>2127.8876403691529</v>
      </c>
      <c r="M14" s="63">
        <f>GEW!$E$12+($F14-GEW!$E$12)*SUM(Fasering!$D$5:$D$9)</f>
        <v>2228.5383976132634</v>
      </c>
      <c r="N14" s="63">
        <f>GEW!$E$12+($F14-GEW!$E$12)*SUM(Fasering!$D$5:$D$10)</f>
        <v>2328.9628907558895</v>
      </c>
      <c r="O14" s="76">
        <f>GEW!$E$12+($F14-GEW!$E$12)*SUM(Fasering!$D$5:$D$11)</f>
        <v>2429.613648</v>
      </c>
      <c r="P14" s="130">
        <f t="shared" si="3"/>
        <v>49.211778000000002</v>
      </c>
      <c r="Q14" s="131">
        <f t="shared" si="4"/>
        <v>1.2199281108778157</v>
      </c>
      <c r="R14" s="45">
        <f>$P14*SUM(Fasering!$D$5)</f>
        <v>0</v>
      </c>
      <c r="S14" s="45">
        <f>$P14*SUM(Fasering!$D$5:$D$6)</f>
        <v>12.724379035563764</v>
      </c>
      <c r="T14" s="45">
        <f>$P14*SUM(Fasering!$D$5:$D$7)</f>
        <v>20.025141268547895</v>
      </c>
      <c r="U14" s="45">
        <f>$P14*SUM(Fasering!$D$5:$D$8)</f>
        <v>27.325903501532025</v>
      </c>
      <c r="V14" s="45">
        <f>$P14*SUM(Fasering!$D$5:$D$9)</f>
        <v>34.626665734516159</v>
      </c>
      <c r="W14" s="45">
        <f>$P14*SUM(Fasering!$D$5:$D$10)</f>
        <v>41.911015767015876</v>
      </c>
      <c r="X14" s="75">
        <f>$P14*SUM(Fasering!$D$5:$D$11)</f>
        <v>49.211778000000002</v>
      </c>
      <c r="Y14" s="130">
        <f t="shared" si="5"/>
        <v>24.606427999999998</v>
      </c>
      <c r="Z14" s="131">
        <f t="shared" si="6"/>
        <v>0.60997741689989304</v>
      </c>
      <c r="AA14" s="74">
        <f>$Y14*SUM(Fasering!$D$5)</f>
        <v>0</v>
      </c>
      <c r="AB14" s="45">
        <f>$Y14*SUM(Fasering!$D$5:$D$6)</f>
        <v>6.3623288836121539</v>
      </c>
      <c r="AC14" s="45">
        <f>$Y14*SUM(Fasering!$D$5:$D$7)</f>
        <v>10.012789962889622</v>
      </c>
      <c r="AD14" s="45">
        <f>$Y14*SUM(Fasering!$D$5:$D$8)</f>
        <v>13.663251042167092</v>
      </c>
      <c r="AE14" s="45">
        <f>$Y14*SUM(Fasering!$D$5:$D$9)</f>
        <v>17.31371212144456</v>
      </c>
      <c r="AF14" s="45">
        <f>$Y14*SUM(Fasering!$D$5:$D$10)</f>
        <v>20.955966920722531</v>
      </c>
      <c r="AG14" s="75">
        <f>$Y14*SUM(Fasering!$D$5:$D$11)</f>
        <v>24.606427999999998</v>
      </c>
      <c r="AH14" s="5">
        <f>($AK$3+(I14+R14)*12*7.57%)*SUM(Fasering!$D$5)</f>
        <v>0</v>
      </c>
      <c r="AI14" s="9">
        <f>($AK$3+(J14+S14)*12*7.57%)*SUM(Fasering!$D$5:$D$6)</f>
        <v>488.88697133640278</v>
      </c>
      <c r="AJ14" s="9">
        <f>($AK$3+(K14+T14)*12*7.57%)*SUM(Fasering!$D$5:$D$7)</f>
        <v>809.29525632449838</v>
      </c>
      <c r="AK14" s="9">
        <f>($AK$3+(L14+U14)*12*7.57%)*SUM(Fasering!$D$5:$D$8)</f>
        <v>1158.7996579826383</v>
      </c>
      <c r="AL14" s="9">
        <f>($AK$3+(M14+V14)*12*7.57%)*SUM(Fasering!$D$5:$D$9)</f>
        <v>1537.400176310822</v>
      </c>
      <c r="AM14" s="9">
        <f>($AK$3+(N14+W14)*12*7.57%)*SUM(Fasering!$D$5:$D$10)</f>
        <v>1944.1476737270677</v>
      </c>
      <c r="AN14" s="86">
        <f>($AK$3+(O14+X14)*12*7.57%)*SUM(Fasering!$D$5:$D$11)</f>
        <v>2380.8750169784003</v>
      </c>
      <c r="AO14" s="5">
        <f>($AK$3+(I14+AA14)*12*7.57%)*SUM(Fasering!$D$5)</f>
        <v>0</v>
      </c>
      <c r="AP14" s="9">
        <f>($AK$3+(J14+AB14)*12*7.57%)*SUM(Fasering!$D$5:$D$6)</f>
        <v>487.39265771549123</v>
      </c>
      <c r="AQ14" s="9">
        <f>($AK$3+(K14+AC14)*12*7.57%)*SUM(Fasering!$D$5:$D$7)</f>
        <v>805.59425076668526</v>
      </c>
      <c r="AR14" s="9">
        <f>($AK$3+(L14+AD14)*12*7.57%)*SUM(Fasering!$D$5:$D$8)</f>
        <v>1151.9080967242314</v>
      </c>
      <c r="AS14" s="9">
        <f>($AK$3+(M14+AE14)*12*7.57%)*SUM(Fasering!$D$5:$D$9)</f>
        <v>1526.3341955881285</v>
      </c>
      <c r="AT14" s="9">
        <f>($AK$3+(N14+AF14)*12*7.57%)*SUM(Fasering!$D$5:$D$10)</f>
        <v>1927.9361090412758</v>
      </c>
      <c r="AU14" s="86">
        <f>($AK$3+(O14+AG14)*12*7.57%)*SUM(Fasering!$D$5:$D$11)</f>
        <v>2358.5235170384003</v>
      </c>
    </row>
    <row r="15" spans="1:47" x14ac:dyDescent="0.3">
      <c r="A15" s="32">
        <f t="shared" si="7"/>
        <v>5</v>
      </c>
      <c r="B15" s="125">
        <v>22538.16</v>
      </c>
      <c r="C15" s="126"/>
      <c r="D15" s="125">
        <f t="shared" si="0"/>
        <v>29155.363776000002</v>
      </c>
      <c r="E15" s="127">
        <f t="shared" si="1"/>
        <v>722.74258924786625</v>
      </c>
      <c r="F15" s="130">
        <f t="shared" si="2"/>
        <v>2429.613648</v>
      </c>
      <c r="G15" s="131">
        <f t="shared" si="8"/>
        <v>60.228549103988854</v>
      </c>
      <c r="H15" s="63">
        <f>'L4'!$H$10</f>
        <v>1641.55</v>
      </c>
      <c r="I15" s="63">
        <f>GEW!$E$12+($F15-GEW!$E$12)*SUM(Fasering!$D$5)</f>
        <v>1751.1635679999999</v>
      </c>
      <c r="J15" s="63">
        <f>GEW!$E$12+($F15-GEW!$E$12)*SUM(Fasering!$D$5:$D$6)</f>
        <v>1926.5861258809316</v>
      </c>
      <c r="K15" s="63">
        <f>GEW!$E$12+($F15-GEW!$E$12)*SUM(Fasering!$D$5:$D$7)</f>
        <v>2027.2368831250421</v>
      </c>
      <c r="L15" s="63">
        <f>GEW!$E$12+($F15-GEW!$E$12)*SUM(Fasering!$D$5:$D$8)</f>
        <v>2127.8876403691529</v>
      </c>
      <c r="M15" s="63">
        <f>GEW!$E$12+($F15-GEW!$E$12)*SUM(Fasering!$D$5:$D$9)</f>
        <v>2228.5383976132634</v>
      </c>
      <c r="N15" s="63">
        <f>GEW!$E$12+($F15-GEW!$E$12)*SUM(Fasering!$D$5:$D$10)</f>
        <v>2328.9628907558895</v>
      </c>
      <c r="O15" s="76">
        <f>GEW!$E$12+($F15-GEW!$E$12)*SUM(Fasering!$D$5:$D$11)</f>
        <v>2429.613648</v>
      </c>
      <c r="P15" s="130">
        <f t="shared" si="3"/>
        <v>49.211778000000002</v>
      </c>
      <c r="Q15" s="131">
        <f t="shared" si="4"/>
        <v>1.2199281108778157</v>
      </c>
      <c r="R15" s="45">
        <f>$P15*SUM(Fasering!$D$5)</f>
        <v>0</v>
      </c>
      <c r="S15" s="45">
        <f>$P15*SUM(Fasering!$D$5:$D$6)</f>
        <v>12.724379035563764</v>
      </c>
      <c r="T15" s="45">
        <f>$P15*SUM(Fasering!$D$5:$D$7)</f>
        <v>20.025141268547895</v>
      </c>
      <c r="U15" s="45">
        <f>$P15*SUM(Fasering!$D$5:$D$8)</f>
        <v>27.325903501532025</v>
      </c>
      <c r="V15" s="45">
        <f>$P15*SUM(Fasering!$D$5:$D$9)</f>
        <v>34.626665734516159</v>
      </c>
      <c r="W15" s="45">
        <f>$P15*SUM(Fasering!$D$5:$D$10)</f>
        <v>41.911015767015876</v>
      </c>
      <c r="X15" s="75">
        <f>$P15*SUM(Fasering!$D$5:$D$11)</f>
        <v>49.211778000000002</v>
      </c>
      <c r="Y15" s="130">
        <f t="shared" si="5"/>
        <v>24.606427999999998</v>
      </c>
      <c r="Z15" s="131">
        <f t="shared" si="6"/>
        <v>0.60997741689989304</v>
      </c>
      <c r="AA15" s="74">
        <f>$Y15*SUM(Fasering!$D$5)</f>
        <v>0</v>
      </c>
      <c r="AB15" s="45">
        <f>$Y15*SUM(Fasering!$D$5:$D$6)</f>
        <v>6.3623288836121539</v>
      </c>
      <c r="AC15" s="45">
        <f>$Y15*SUM(Fasering!$D$5:$D$7)</f>
        <v>10.012789962889622</v>
      </c>
      <c r="AD15" s="45">
        <f>$Y15*SUM(Fasering!$D$5:$D$8)</f>
        <v>13.663251042167092</v>
      </c>
      <c r="AE15" s="45">
        <f>$Y15*SUM(Fasering!$D$5:$D$9)</f>
        <v>17.31371212144456</v>
      </c>
      <c r="AF15" s="45">
        <f>$Y15*SUM(Fasering!$D$5:$D$10)</f>
        <v>20.955966920722531</v>
      </c>
      <c r="AG15" s="75">
        <f>$Y15*SUM(Fasering!$D$5:$D$11)</f>
        <v>24.606427999999998</v>
      </c>
      <c r="AH15" s="5">
        <f>($AK$3+(I15+R15)*12*7.57%)*SUM(Fasering!$D$5)</f>
        <v>0</v>
      </c>
      <c r="AI15" s="9">
        <f>($AK$3+(J15+S15)*12*7.57%)*SUM(Fasering!$D$5:$D$6)</f>
        <v>488.88697133640278</v>
      </c>
      <c r="AJ15" s="9">
        <f>($AK$3+(K15+T15)*12*7.57%)*SUM(Fasering!$D$5:$D$7)</f>
        <v>809.29525632449838</v>
      </c>
      <c r="AK15" s="9">
        <f>($AK$3+(L15+U15)*12*7.57%)*SUM(Fasering!$D$5:$D$8)</f>
        <v>1158.7996579826383</v>
      </c>
      <c r="AL15" s="9">
        <f>($AK$3+(M15+V15)*12*7.57%)*SUM(Fasering!$D$5:$D$9)</f>
        <v>1537.400176310822</v>
      </c>
      <c r="AM15" s="9">
        <f>($AK$3+(N15+W15)*12*7.57%)*SUM(Fasering!$D$5:$D$10)</f>
        <v>1944.1476737270677</v>
      </c>
      <c r="AN15" s="86">
        <f>($AK$3+(O15+X15)*12*7.57%)*SUM(Fasering!$D$5:$D$11)</f>
        <v>2380.8750169784003</v>
      </c>
      <c r="AO15" s="5">
        <f>($AK$3+(I15+AA15)*12*7.57%)*SUM(Fasering!$D$5)</f>
        <v>0</v>
      </c>
      <c r="AP15" s="9">
        <f>($AK$3+(J15+AB15)*12*7.57%)*SUM(Fasering!$D$5:$D$6)</f>
        <v>487.39265771549123</v>
      </c>
      <c r="AQ15" s="9">
        <f>($AK$3+(K15+AC15)*12*7.57%)*SUM(Fasering!$D$5:$D$7)</f>
        <v>805.59425076668526</v>
      </c>
      <c r="AR15" s="9">
        <f>($AK$3+(L15+AD15)*12*7.57%)*SUM(Fasering!$D$5:$D$8)</f>
        <v>1151.9080967242314</v>
      </c>
      <c r="AS15" s="9">
        <f>($AK$3+(M15+AE15)*12*7.57%)*SUM(Fasering!$D$5:$D$9)</f>
        <v>1526.3341955881285</v>
      </c>
      <c r="AT15" s="9">
        <f>($AK$3+(N15+AF15)*12*7.57%)*SUM(Fasering!$D$5:$D$10)</f>
        <v>1927.9361090412758</v>
      </c>
      <c r="AU15" s="86">
        <f>($AK$3+(O15+AG15)*12*7.57%)*SUM(Fasering!$D$5:$D$11)</f>
        <v>2358.5235170384003</v>
      </c>
    </row>
    <row r="16" spans="1:47" x14ac:dyDescent="0.3">
      <c r="A16" s="32">
        <f t="shared" si="7"/>
        <v>6</v>
      </c>
      <c r="B16" s="125">
        <v>23670.23</v>
      </c>
      <c r="C16" s="126"/>
      <c r="D16" s="125">
        <f t="shared" si="0"/>
        <v>30619.809528000002</v>
      </c>
      <c r="E16" s="127">
        <f t="shared" si="1"/>
        <v>759.04525117811397</v>
      </c>
      <c r="F16" s="125">
        <f t="shared" si="2"/>
        <v>2551.6507940000001</v>
      </c>
      <c r="G16" s="127">
        <f t="shared" si="8"/>
        <v>63.2537709315095</v>
      </c>
      <c r="H16" s="63">
        <f>'L4'!$H$10</f>
        <v>1641.55</v>
      </c>
      <c r="I16" s="63">
        <f>GEW!$E$12+($F16-GEW!$E$12)*SUM(Fasering!$D$5)</f>
        <v>1751.1635679999999</v>
      </c>
      <c r="J16" s="63">
        <f>GEW!$E$12+($F16-GEW!$E$12)*SUM(Fasering!$D$5:$D$6)</f>
        <v>1958.1405009763089</v>
      </c>
      <c r="K16" s="63">
        <f>GEW!$E$12+($F16-GEW!$E$12)*SUM(Fasering!$D$5:$D$7)</f>
        <v>2076.8959523149506</v>
      </c>
      <c r="L16" s="63">
        <f>GEW!$E$12+($F16-GEW!$E$12)*SUM(Fasering!$D$5:$D$8)</f>
        <v>2195.6514036535918</v>
      </c>
      <c r="M16" s="63">
        <f>GEW!$E$12+($F16-GEW!$E$12)*SUM(Fasering!$D$5:$D$9)</f>
        <v>2314.4068549922335</v>
      </c>
      <c r="N16" s="63">
        <f>GEW!$E$12+($F16-GEW!$E$12)*SUM(Fasering!$D$5:$D$10)</f>
        <v>2432.8953426613589</v>
      </c>
      <c r="O16" s="76">
        <f>GEW!$E$12+($F16-GEW!$E$12)*SUM(Fasering!$D$5:$D$11)</f>
        <v>2551.6507940000001</v>
      </c>
      <c r="P16" s="130">
        <f t="shared" si="3"/>
        <v>0</v>
      </c>
      <c r="Q16" s="131">
        <f t="shared" si="4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30">
        <f t="shared" si="5"/>
        <v>0</v>
      </c>
      <c r="Z16" s="131">
        <f t="shared" si="6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($AK$3+(I16+R16)*12*7.57%)*SUM(Fasering!$D$5)</f>
        <v>0</v>
      </c>
      <c r="AI16" s="9">
        <f>($AK$3+(J16+S16)*12*7.57%)*SUM(Fasering!$D$5:$D$6)</f>
        <v>493.30974684458653</v>
      </c>
      <c r="AJ16" s="9">
        <f>($AK$3+(K16+T16)*12*7.57%)*SUM(Fasering!$D$5:$D$7)</f>
        <v>820.24925989355086</v>
      </c>
      <c r="AK16" s="9">
        <f>($AK$3+(L16+U16)*12*7.57%)*SUM(Fasering!$D$5:$D$8)</f>
        <v>1179.1968677251548</v>
      </c>
      <c r="AL16" s="9">
        <f>($AK$3+(M16+V16)*12*7.57%)*SUM(Fasering!$D$5:$D$9)</f>
        <v>1570.1525703393986</v>
      </c>
      <c r="AM16" s="9">
        <f>($AK$3+(N16+W16)*12*7.57%)*SUM(Fasering!$D$5:$D$10)</f>
        <v>1992.1296436685079</v>
      </c>
      <c r="AN16" s="86">
        <f>($AK$3+(O16+X16)*12*7.57%)*SUM(Fasering!$D$5:$D$11)</f>
        <v>2447.0295812696004</v>
      </c>
      <c r="AO16" s="5">
        <f>($AK$3+(I16+AA16)*12*7.57%)*SUM(Fasering!$D$5)</f>
        <v>0</v>
      </c>
      <c r="AP16" s="9">
        <f>($AK$3+(J16+AB16)*12*7.57%)*SUM(Fasering!$D$5:$D$6)</f>
        <v>493.30974684458653</v>
      </c>
      <c r="AQ16" s="9">
        <f>($AK$3+(K16+AC16)*12*7.57%)*SUM(Fasering!$D$5:$D$7)</f>
        <v>820.24925989355086</v>
      </c>
      <c r="AR16" s="9">
        <f>($AK$3+(L16+AD16)*12*7.57%)*SUM(Fasering!$D$5:$D$8)</f>
        <v>1179.1968677251548</v>
      </c>
      <c r="AS16" s="9">
        <f>($AK$3+(M16+AE16)*12*7.57%)*SUM(Fasering!$D$5:$D$9)</f>
        <v>1570.1525703393986</v>
      </c>
      <c r="AT16" s="9">
        <f>($AK$3+(N16+AF16)*12*7.57%)*SUM(Fasering!$D$5:$D$10)</f>
        <v>1992.1296436685079</v>
      </c>
      <c r="AU16" s="86">
        <f>($AK$3+(O16+AG16)*12*7.57%)*SUM(Fasering!$D$5:$D$11)</f>
        <v>2447.0295812696004</v>
      </c>
    </row>
    <row r="17" spans="1:47" x14ac:dyDescent="0.3">
      <c r="A17" s="32">
        <f t="shared" si="7"/>
        <v>7</v>
      </c>
      <c r="B17" s="125">
        <v>24928.32</v>
      </c>
      <c r="C17" s="126"/>
      <c r="D17" s="125">
        <f t="shared" si="0"/>
        <v>32247.274752000001</v>
      </c>
      <c r="E17" s="127">
        <f t="shared" si="1"/>
        <v>799.38906026043696</v>
      </c>
      <c r="F17" s="125">
        <f t="shared" si="2"/>
        <v>2687.2728960000004</v>
      </c>
      <c r="G17" s="127">
        <f t="shared" si="8"/>
        <v>66.615755021703094</v>
      </c>
      <c r="H17" s="63">
        <f>'L4'!$H$10</f>
        <v>1641.55</v>
      </c>
      <c r="I17" s="63">
        <f>GEW!$E$12+($F17-GEW!$E$12)*SUM(Fasering!$D$5)</f>
        <v>1751.1635679999999</v>
      </c>
      <c r="J17" s="63">
        <f>GEW!$E$12+($F17-GEW!$E$12)*SUM(Fasering!$D$5:$D$6)</f>
        <v>1993.2074524578809</v>
      </c>
      <c r="K17" s="63">
        <f>GEW!$E$12+($F17-GEW!$E$12)*SUM(Fasering!$D$5:$D$7)</f>
        <v>2132.0829799343837</v>
      </c>
      <c r="L17" s="63">
        <f>GEW!$E$12+($F17-GEW!$E$12)*SUM(Fasering!$D$5:$D$8)</f>
        <v>2270.9585074108863</v>
      </c>
      <c r="M17" s="63">
        <f>GEW!$E$12+($F17-GEW!$E$12)*SUM(Fasering!$D$5:$D$9)</f>
        <v>2409.8340348873894</v>
      </c>
      <c r="N17" s="63">
        <f>GEW!$E$12+($F17-GEW!$E$12)*SUM(Fasering!$D$5:$D$10)</f>
        <v>2548.3973685234978</v>
      </c>
      <c r="O17" s="76">
        <f>GEW!$E$12+($F17-GEW!$E$12)*SUM(Fasering!$D$5:$D$11)</f>
        <v>2687.2728960000004</v>
      </c>
      <c r="P17" s="130">
        <f t="shared" si="3"/>
        <v>0</v>
      </c>
      <c r="Q17" s="131">
        <f t="shared" si="4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30">
        <f t="shared" si="5"/>
        <v>0</v>
      </c>
      <c r="Z17" s="131">
        <f t="shared" si="6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($AK$3+(I17+R17)*12*7.57%)*SUM(Fasering!$D$5)</f>
        <v>0</v>
      </c>
      <c r="AI17" s="9">
        <f>($AK$3+(J17+S17)*12*7.57%)*SUM(Fasering!$D$5:$D$6)</f>
        <v>501.54624639916511</v>
      </c>
      <c r="AJ17" s="9">
        <f>($AK$3+(K17+T17)*12*7.57%)*SUM(Fasering!$D$5:$D$7)</f>
        <v>840.64881337538679</v>
      </c>
      <c r="AK17" s="9">
        <f>($AK$3+(L17+U17)*12*7.57%)*SUM(Fasering!$D$5:$D$8)</f>
        <v>1217.1824287485472</v>
      </c>
      <c r="AL17" s="9">
        <f>($AK$3+(M17+V17)*12*7.57%)*SUM(Fasering!$D$5:$D$9)</f>
        <v>1631.1470925186466</v>
      </c>
      <c r="AM17" s="9">
        <f>($AK$3+(N17+W17)*12*7.57%)*SUM(Fasering!$D$5:$D$10)</f>
        <v>2081.4860836051912</v>
      </c>
      <c r="AN17" s="86">
        <f>($AK$3+(O17+X17)*12*7.57%)*SUM(Fasering!$D$5:$D$11)</f>
        <v>2570.2286987264006</v>
      </c>
      <c r="AO17" s="5">
        <f>($AK$3+(I17+AA17)*12*7.57%)*SUM(Fasering!$D$5)</f>
        <v>0</v>
      </c>
      <c r="AP17" s="9">
        <f>($AK$3+(J17+AB17)*12*7.57%)*SUM(Fasering!$D$5:$D$6)</f>
        <v>501.54624639916511</v>
      </c>
      <c r="AQ17" s="9">
        <f>($AK$3+(K17+AC17)*12*7.57%)*SUM(Fasering!$D$5:$D$7)</f>
        <v>840.64881337538679</v>
      </c>
      <c r="AR17" s="9">
        <f>($AK$3+(L17+AD17)*12*7.57%)*SUM(Fasering!$D$5:$D$8)</f>
        <v>1217.1824287485472</v>
      </c>
      <c r="AS17" s="9">
        <f>($AK$3+(M17+AE17)*12*7.57%)*SUM(Fasering!$D$5:$D$9)</f>
        <v>1631.1470925186466</v>
      </c>
      <c r="AT17" s="9">
        <f>($AK$3+(N17+AF17)*12*7.57%)*SUM(Fasering!$D$5:$D$10)</f>
        <v>2081.4860836051912</v>
      </c>
      <c r="AU17" s="86">
        <f>($AK$3+(O17+AG17)*12*7.57%)*SUM(Fasering!$D$5:$D$11)</f>
        <v>2570.2286987264006</v>
      </c>
    </row>
    <row r="18" spans="1:47" x14ac:dyDescent="0.3">
      <c r="A18" s="32">
        <f t="shared" si="7"/>
        <v>8</v>
      </c>
      <c r="B18" s="125">
        <v>24928.32</v>
      </c>
      <c r="C18" s="126"/>
      <c r="D18" s="125">
        <f t="shared" si="0"/>
        <v>32247.274752000001</v>
      </c>
      <c r="E18" s="127">
        <f t="shared" si="1"/>
        <v>799.38906026043696</v>
      </c>
      <c r="F18" s="125">
        <f t="shared" si="2"/>
        <v>2687.2728960000004</v>
      </c>
      <c r="G18" s="127">
        <f t="shared" si="8"/>
        <v>66.615755021703094</v>
      </c>
      <c r="H18" s="63">
        <f>'L4'!$H$10</f>
        <v>1641.55</v>
      </c>
      <c r="I18" s="63">
        <f>GEW!$E$12+($F18-GEW!$E$12)*SUM(Fasering!$D$5)</f>
        <v>1751.1635679999999</v>
      </c>
      <c r="J18" s="63">
        <f>GEW!$E$12+($F18-GEW!$E$12)*SUM(Fasering!$D$5:$D$6)</f>
        <v>1993.2074524578809</v>
      </c>
      <c r="K18" s="63">
        <f>GEW!$E$12+($F18-GEW!$E$12)*SUM(Fasering!$D$5:$D$7)</f>
        <v>2132.0829799343837</v>
      </c>
      <c r="L18" s="63">
        <f>GEW!$E$12+($F18-GEW!$E$12)*SUM(Fasering!$D$5:$D$8)</f>
        <v>2270.9585074108863</v>
      </c>
      <c r="M18" s="63">
        <f>GEW!$E$12+($F18-GEW!$E$12)*SUM(Fasering!$D$5:$D$9)</f>
        <v>2409.8340348873894</v>
      </c>
      <c r="N18" s="63">
        <f>GEW!$E$12+($F18-GEW!$E$12)*SUM(Fasering!$D$5:$D$10)</f>
        <v>2548.3973685234978</v>
      </c>
      <c r="O18" s="76">
        <f>GEW!$E$12+($F18-GEW!$E$12)*SUM(Fasering!$D$5:$D$11)</f>
        <v>2687.2728960000004</v>
      </c>
      <c r="P18" s="130">
        <f t="shared" si="3"/>
        <v>0</v>
      </c>
      <c r="Q18" s="131">
        <f t="shared" si="4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30">
        <f t="shared" si="5"/>
        <v>0</v>
      </c>
      <c r="Z18" s="131">
        <f t="shared" si="6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($AK$3+(I18+R18)*12*7.57%)*SUM(Fasering!$D$5)</f>
        <v>0</v>
      </c>
      <c r="AI18" s="9">
        <f>($AK$3+(J18+S18)*12*7.57%)*SUM(Fasering!$D$5:$D$6)</f>
        <v>501.54624639916511</v>
      </c>
      <c r="AJ18" s="9">
        <f>($AK$3+(K18+T18)*12*7.57%)*SUM(Fasering!$D$5:$D$7)</f>
        <v>840.64881337538679</v>
      </c>
      <c r="AK18" s="9">
        <f>($AK$3+(L18+U18)*12*7.57%)*SUM(Fasering!$D$5:$D$8)</f>
        <v>1217.1824287485472</v>
      </c>
      <c r="AL18" s="9">
        <f>($AK$3+(M18+V18)*12*7.57%)*SUM(Fasering!$D$5:$D$9)</f>
        <v>1631.1470925186466</v>
      </c>
      <c r="AM18" s="9">
        <f>($AK$3+(N18+W18)*12*7.57%)*SUM(Fasering!$D$5:$D$10)</f>
        <v>2081.4860836051912</v>
      </c>
      <c r="AN18" s="86">
        <f>($AK$3+(O18+X18)*12*7.57%)*SUM(Fasering!$D$5:$D$11)</f>
        <v>2570.2286987264006</v>
      </c>
      <c r="AO18" s="5">
        <f>($AK$3+(I18+AA18)*12*7.57%)*SUM(Fasering!$D$5)</f>
        <v>0</v>
      </c>
      <c r="AP18" s="9">
        <f>($AK$3+(J18+AB18)*12*7.57%)*SUM(Fasering!$D$5:$D$6)</f>
        <v>501.54624639916511</v>
      </c>
      <c r="AQ18" s="9">
        <f>($AK$3+(K18+AC18)*12*7.57%)*SUM(Fasering!$D$5:$D$7)</f>
        <v>840.64881337538679</v>
      </c>
      <c r="AR18" s="9">
        <f>($AK$3+(L18+AD18)*12*7.57%)*SUM(Fasering!$D$5:$D$8)</f>
        <v>1217.1824287485472</v>
      </c>
      <c r="AS18" s="9">
        <f>($AK$3+(M18+AE18)*12*7.57%)*SUM(Fasering!$D$5:$D$9)</f>
        <v>1631.1470925186466</v>
      </c>
      <c r="AT18" s="9">
        <f>($AK$3+(N18+AF18)*12*7.57%)*SUM(Fasering!$D$5:$D$10)</f>
        <v>2081.4860836051912</v>
      </c>
      <c r="AU18" s="86">
        <f>($AK$3+(O18+AG18)*12*7.57%)*SUM(Fasering!$D$5:$D$11)</f>
        <v>2570.2286987264006</v>
      </c>
    </row>
    <row r="19" spans="1:47" x14ac:dyDescent="0.3">
      <c r="A19" s="32">
        <f t="shared" si="7"/>
        <v>9</v>
      </c>
      <c r="B19" s="125">
        <v>25580.99</v>
      </c>
      <c r="C19" s="126"/>
      <c r="D19" s="125">
        <f t="shared" si="0"/>
        <v>33091.568664000006</v>
      </c>
      <c r="E19" s="127">
        <f t="shared" si="1"/>
        <v>820.31855963946384</v>
      </c>
      <c r="F19" s="125">
        <f t="shared" si="2"/>
        <v>2757.6307220000003</v>
      </c>
      <c r="G19" s="127">
        <f t="shared" si="8"/>
        <v>68.359879969955315</v>
      </c>
      <c r="H19" s="63">
        <f>'L4'!$H$10</f>
        <v>1641.55</v>
      </c>
      <c r="I19" s="63">
        <f>GEW!$E$12+($F19-GEW!$E$12)*SUM(Fasering!$D$5)</f>
        <v>1751.1635679999999</v>
      </c>
      <c r="J19" s="63">
        <f>GEW!$E$12+($F19-GEW!$E$12)*SUM(Fasering!$D$5:$D$6)</f>
        <v>2011.3994317467057</v>
      </c>
      <c r="K19" s="63">
        <f>GEW!$E$12+($F19-GEW!$E$12)*SUM(Fasering!$D$5:$D$7)</f>
        <v>2160.7128214531745</v>
      </c>
      <c r="L19" s="63">
        <f>GEW!$E$12+($F19-GEW!$E$12)*SUM(Fasering!$D$5:$D$8)</f>
        <v>2310.026211159643</v>
      </c>
      <c r="M19" s="63">
        <f>GEW!$E$12+($F19-GEW!$E$12)*SUM(Fasering!$D$5:$D$9)</f>
        <v>2459.3396008661121</v>
      </c>
      <c r="N19" s="63">
        <f>GEW!$E$12+($F19-GEW!$E$12)*SUM(Fasering!$D$5:$D$10)</f>
        <v>2608.3173322935318</v>
      </c>
      <c r="O19" s="76">
        <f>GEW!$E$12+($F19-GEW!$E$12)*SUM(Fasering!$D$5:$D$11)</f>
        <v>2757.6307220000003</v>
      </c>
      <c r="P19" s="130">
        <f t="shared" si="3"/>
        <v>0</v>
      </c>
      <c r="Q19" s="131">
        <f t="shared" si="4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30">
        <f t="shared" si="5"/>
        <v>0</v>
      </c>
      <c r="Z19" s="131">
        <f t="shared" si="6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($AK$3+(I19+R19)*12*7.57%)*SUM(Fasering!$D$5)</f>
        <v>0</v>
      </c>
      <c r="AI19" s="9">
        <f>($AK$3+(J19+S19)*12*7.57%)*SUM(Fasering!$D$5:$D$6)</f>
        <v>505.81916500140085</v>
      </c>
      <c r="AJ19" s="9">
        <f>($AK$3+(K19+T19)*12*7.57%)*SUM(Fasering!$D$5:$D$7)</f>
        <v>851.23166243307708</v>
      </c>
      <c r="AK19" s="9">
        <f>($AK$3+(L19+U19)*12*7.57%)*SUM(Fasering!$D$5:$D$8)</f>
        <v>1236.8885198176577</v>
      </c>
      <c r="AL19" s="9">
        <f>($AK$3+(M19+V19)*12*7.57%)*SUM(Fasering!$D$5:$D$9)</f>
        <v>1662.7897371551428</v>
      </c>
      <c r="AM19" s="9">
        <f>($AK$3+(N19+W19)*12*7.57%)*SUM(Fasering!$D$5:$D$10)</f>
        <v>2127.8422804221718</v>
      </c>
      <c r="AN19" s="86">
        <f>($AK$3+(O19+X19)*12*7.57%)*SUM(Fasering!$D$5:$D$11)</f>
        <v>2634.1417478648009</v>
      </c>
      <c r="AO19" s="5">
        <f>($AK$3+(I19+AA19)*12*7.57%)*SUM(Fasering!$D$5)</f>
        <v>0</v>
      </c>
      <c r="AP19" s="9">
        <f>($AK$3+(J19+AB19)*12*7.57%)*SUM(Fasering!$D$5:$D$6)</f>
        <v>505.81916500140085</v>
      </c>
      <c r="AQ19" s="9">
        <f>($AK$3+(K19+AC19)*12*7.57%)*SUM(Fasering!$D$5:$D$7)</f>
        <v>851.23166243307708</v>
      </c>
      <c r="AR19" s="9">
        <f>($AK$3+(L19+AD19)*12*7.57%)*SUM(Fasering!$D$5:$D$8)</f>
        <v>1236.8885198176577</v>
      </c>
      <c r="AS19" s="9">
        <f>($AK$3+(M19+AE19)*12*7.57%)*SUM(Fasering!$D$5:$D$9)</f>
        <v>1662.7897371551428</v>
      </c>
      <c r="AT19" s="9">
        <f>($AK$3+(N19+AF19)*12*7.57%)*SUM(Fasering!$D$5:$D$10)</f>
        <v>2127.8422804221718</v>
      </c>
      <c r="AU19" s="86">
        <f>($AK$3+(O19+AG19)*12*7.57%)*SUM(Fasering!$D$5:$D$11)</f>
        <v>2634.1417478648009</v>
      </c>
    </row>
    <row r="20" spans="1:47" x14ac:dyDescent="0.3">
      <c r="A20" s="32">
        <f t="shared" si="7"/>
        <v>10</v>
      </c>
      <c r="B20" s="125">
        <v>25934.38</v>
      </c>
      <c r="C20" s="126"/>
      <c r="D20" s="125">
        <f t="shared" si="0"/>
        <v>33548.713968000004</v>
      </c>
      <c r="E20" s="127">
        <f t="shared" si="1"/>
        <v>831.65089571367321</v>
      </c>
      <c r="F20" s="125">
        <f t="shared" si="2"/>
        <v>2795.7261640000002</v>
      </c>
      <c r="G20" s="127">
        <f t="shared" si="8"/>
        <v>69.304241309472758</v>
      </c>
      <c r="H20" s="63">
        <f>'L4'!$H$10</f>
        <v>1641.55</v>
      </c>
      <c r="I20" s="63">
        <f>GEW!$E$12+($F20-GEW!$E$12)*SUM(Fasering!$D$5)</f>
        <v>1751.1635679999999</v>
      </c>
      <c r="J20" s="63">
        <f>GEW!$E$12+($F20-GEW!$E$12)*SUM(Fasering!$D$5:$D$6)</f>
        <v>2021.2495298987239</v>
      </c>
      <c r="K20" s="63">
        <f>GEW!$E$12+($F20-GEW!$E$12)*SUM(Fasering!$D$5:$D$7)</f>
        <v>2176.2145293519984</v>
      </c>
      <c r="L20" s="63">
        <f>GEW!$E$12+($F20-GEW!$E$12)*SUM(Fasering!$D$5:$D$8)</f>
        <v>2331.1795288052726</v>
      </c>
      <c r="M20" s="63">
        <f>GEW!$E$12+($F20-GEW!$E$12)*SUM(Fasering!$D$5:$D$9)</f>
        <v>2486.1445282585473</v>
      </c>
      <c r="N20" s="63">
        <f>GEW!$E$12+($F20-GEW!$E$12)*SUM(Fasering!$D$5:$D$10)</f>
        <v>2640.7611645467259</v>
      </c>
      <c r="O20" s="76">
        <f>GEW!$E$12+($F20-GEW!$E$12)*SUM(Fasering!$D$5:$D$11)</f>
        <v>2795.7261640000002</v>
      </c>
      <c r="P20" s="125">
        <f t="shared" si="3"/>
        <v>0</v>
      </c>
      <c r="Q20" s="127">
        <f t="shared" si="4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5">
        <f t="shared" si="5"/>
        <v>0</v>
      </c>
      <c r="Z20" s="127">
        <f t="shared" si="6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($AK$3+(I20+R20)*12*7.57%)*SUM(Fasering!$D$5)</f>
        <v>0</v>
      </c>
      <c r="AI20" s="9">
        <f>($AK$3+(J20+S20)*12*7.57%)*SUM(Fasering!$D$5:$D$6)</f>
        <v>508.13274874945733</v>
      </c>
      <c r="AJ20" s="9">
        <f>($AK$3+(K20+T20)*12*7.57%)*SUM(Fasering!$D$5:$D$7)</f>
        <v>856.96177570394491</v>
      </c>
      <c r="AK20" s="9">
        <f>($AK$3+(L20+U20)*12*7.57%)*SUM(Fasering!$D$5:$D$8)</f>
        <v>1247.5584380350003</v>
      </c>
      <c r="AL20" s="9">
        <f>($AK$3+(M20+V20)*12*7.57%)*SUM(Fasering!$D$5:$D$9)</f>
        <v>1679.9227357426239</v>
      </c>
      <c r="AM20" s="9">
        <f>($AK$3+(N20+W20)*12*7.57%)*SUM(Fasering!$D$5:$D$10)</f>
        <v>2152.9419730588065</v>
      </c>
      <c r="AN20" s="86">
        <f>($AK$3+(O20+X20)*12*7.57%)*SUM(Fasering!$D$5:$D$11)</f>
        <v>2668.7476473776005</v>
      </c>
      <c r="AO20" s="5">
        <f>($AK$3+(I20+AA20)*12*7.57%)*SUM(Fasering!$D$5)</f>
        <v>0</v>
      </c>
      <c r="AP20" s="9">
        <f>($AK$3+(J20+AB20)*12*7.57%)*SUM(Fasering!$D$5:$D$6)</f>
        <v>508.13274874945733</v>
      </c>
      <c r="AQ20" s="9">
        <f>($AK$3+(K20+AC20)*12*7.57%)*SUM(Fasering!$D$5:$D$7)</f>
        <v>856.96177570394491</v>
      </c>
      <c r="AR20" s="9">
        <f>($AK$3+(L20+AD20)*12*7.57%)*SUM(Fasering!$D$5:$D$8)</f>
        <v>1247.5584380350003</v>
      </c>
      <c r="AS20" s="9">
        <f>($AK$3+(M20+AE20)*12*7.57%)*SUM(Fasering!$D$5:$D$9)</f>
        <v>1679.9227357426239</v>
      </c>
      <c r="AT20" s="9">
        <f>($AK$3+(N20+AF20)*12*7.57%)*SUM(Fasering!$D$5:$D$10)</f>
        <v>2152.9419730588065</v>
      </c>
      <c r="AU20" s="86">
        <f>($AK$3+(O20+AG20)*12*7.57%)*SUM(Fasering!$D$5:$D$11)</f>
        <v>2668.7476473776005</v>
      </c>
    </row>
    <row r="21" spans="1:47" x14ac:dyDescent="0.3">
      <c r="A21" s="32">
        <f t="shared" si="7"/>
        <v>11</v>
      </c>
      <c r="B21" s="125">
        <v>26233.279999999999</v>
      </c>
      <c r="C21" s="126"/>
      <c r="D21" s="125">
        <f t="shared" si="0"/>
        <v>33935.371008000002</v>
      </c>
      <c r="E21" s="127">
        <f t="shared" si="1"/>
        <v>841.23587336607181</v>
      </c>
      <c r="F21" s="125">
        <f t="shared" si="2"/>
        <v>2827.947584</v>
      </c>
      <c r="G21" s="127">
        <f t="shared" si="8"/>
        <v>70.102989447172646</v>
      </c>
      <c r="H21" s="63">
        <f>'L4'!$H$10</f>
        <v>1641.55</v>
      </c>
      <c r="I21" s="63">
        <f>GEW!$E$12+($F21-GEW!$E$12)*SUM(Fasering!$D$5)</f>
        <v>1751.1635679999999</v>
      </c>
      <c r="J21" s="63">
        <f>GEW!$E$12+($F21-GEW!$E$12)*SUM(Fasering!$D$5:$D$6)</f>
        <v>2029.5808192324296</v>
      </c>
      <c r="K21" s="63">
        <f>GEW!$E$12+($F21-GEW!$E$12)*SUM(Fasering!$D$5:$D$7)</f>
        <v>2189.3259939971736</v>
      </c>
      <c r="L21" s="63">
        <f>GEW!$E$12+($F21-GEW!$E$12)*SUM(Fasering!$D$5:$D$8)</f>
        <v>2349.0711687619178</v>
      </c>
      <c r="M21" s="63">
        <f>GEW!$E$12+($F21-GEW!$E$12)*SUM(Fasering!$D$5:$D$9)</f>
        <v>2508.8163435266615</v>
      </c>
      <c r="N21" s="63">
        <f>GEW!$E$12+($F21-GEW!$E$12)*SUM(Fasering!$D$5:$D$10)</f>
        <v>2668.2024092352563</v>
      </c>
      <c r="O21" s="76">
        <f>GEW!$E$12+($F21-GEW!$E$12)*SUM(Fasering!$D$5:$D$11)</f>
        <v>2827.947584</v>
      </c>
      <c r="P21" s="125">
        <f t="shared" si="3"/>
        <v>0</v>
      </c>
      <c r="Q21" s="127">
        <f t="shared" si="4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5">
        <f t="shared" si="5"/>
        <v>0</v>
      </c>
      <c r="Z21" s="127">
        <f t="shared" si="6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($AK$3+(I21+R21)*12*7.57%)*SUM(Fasering!$D$5)</f>
        <v>0</v>
      </c>
      <c r="AI21" s="9">
        <f>($AK$3+(J21+S21)*12*7.57%)*SUM(Fasering!$D$5:$D$6)</f>
        <v>510.08959580878025</v>
      </c>
      <c r="AJ21" s="9">
        <f>($AK$3+(K21+T21)*12*7.57%)*SUM(Fasering!$D$5:$D$7)</f>
        <v>861.80834990429662</v>
      </c>
      <c r="AK21" s="9">
        <f>($AK$3+(L21+U21)*12*7.57%)*SUM(Fasering!$D$5:$D$8)</f>
        <v>1256.5831375317709</v>
      </c>
      <c r="AL21" s="9">
        <f>($AK$3+(M21+V21)*12*7.57%)*SUM(Fasering!$D$5:$D$9)</f>
        <v>1694.4139586912024</v>
      </c>
      <c r="AM21" s="9">
        <f>($AK$3+(N21+W21)*12*7.57%)*SUM(Fasering!$D$5:$D$10)</f>
        <v>2174.1714875586235</v>
      </c>
      <c r="AN21" s="86">
        <f>($AK$3+(O21+X21)*12*7.57%)*SUM(Fasering!$D$5:$D$11)</f>
        <v>2698.0175853056003</v>
      </c>
      <c r="AO21" s="5">
        <f>($AK$3+(I21+AA21)*12*7.57%)*SUM(Fasering!$D$5)</f>
        <v>0</v>
      </c>
      <c r="AP21" s="9">
        <f>($AK$3+(J21+AB21)*12*7.57%)*SUM(Fasering!$D$5:$D$6)</f>
        <v>510.08959580878025</v>
      </c>
      <c r="AQ21" s="9">
        <f>($AK$3+(K21+AC21)*12*7.57%)*SUM(Fasering!$D$5:$D$7)</f>
        <v>861.80834990429662</v>
      </c>
      <c r="AR21" s="9">
        <f>($AK$3+(L21+AD21)*12*7.57%)*SUM(Fasering!$D$5:$D$8)</f>
        <v>1256.5831375317709</v>
      </c>
      <c r="AS21" s="9">
        <f>($AK$3+(M21+AE21)*12*7.57%)*SUM(Fasering!$D$5:$D$9)</f>
        <v>1694.4139586912024</v>
      </c>
      <c r="AT21" s="9">
        <f>($AK$3+(N21+AF21)*12*7.57%)*SUM(Fasering!$D$5:$D$10)</f>
        <v>2174.1714875586235</v>
      </c>
      <c r="AU21" s="86">
        <f>($AK$3+(O21+AG21)*12*7.57%)*SUM(Fasering!$D$5:$D$11)</f>
        <v>2698.0175853056003</v>
      </c>
    </row>
    <row r="22" spans="1:47" x14ac:dyDescent="0.3">
      <c r="A22" s="32">
        <f t="shared" si="7"/>
        <v>12</v>
      </c>
      <c r="B22" s="125">
        <v>27066.45</v>
      </c>
      <c r="C22" s="126"/>
      <c r="D22" s="125">
        <f t="shared" si="0"/>
        <v>35013.159720000003</v>
      </c>
      <c r="E22" s="127">
        <f t="shared" si="1"/>
        <v>867.95355764392082</v>
      </c>
      <c r="F22" s="125">
        <f t="shared" si="2"/>
        <v>2917.7633100000003</v>
      </c>
      <c r="G22" s="127">
        <f t="shared" si="8"/>
        <v>72.329463136993411</v>
      </c>
      <c r="H22" s="63">
        <f>'L4'!$H$10</f>
        <v>1641.55</v>
      </c>
      <c r="I22" s="63">
        <f>GEW!$E$12+($F22-GEW!$E$12)*SUM(Fasering!$D$5)</f>
        <v>1751.1635679999999</v>
      </c>
      <c r="J22" s="63">
        <f>GEW!$E$12+($F22-GEW!$E$12)*SUM(Fasering!$D$5:$D$6)</f>
        <v>2052.8039049941012</v>
      </c>
      <c r="K22" s="63">
        <f>GEW!$E$12+($F22-GEW!$E$12)*SUM(Fasering!$D$5:$D$7)</f>
        <v>2225.8735985419066</v>
      </c>
      <c r="L22" s="63">
        <f>GEW!$E$12+($F22-GEW!$E$12)*SUM(Fasering!$D$5:$D$8)</f>
        <v>2398.943292089712</v>
      </c>
      <c r="M22" s="63">
        <f>GEW!$E$12+($F22-GEW!$E$12)*SUM(Fasering!$D$5:$D$9)</f>
        <v>2572.0129856375174</v>
      </c>
      <c r="N22" s="63">
        <f>GEW!$E$12+($F22-GEW!$E$12)*SUM(Fasering!$D$5:$D$10)</f>
        <v>2744.6936164521949</v>
      </c>
      <c r="O22" s="76">
        <f>GEW!$E$12+($F22-GEW!$E$12)*SUM(Fasering!$D$5:$D$11)</f>
        <v>2917.7633100000003</v>
      </c>
      <c r="P22" s="125">
        <f t="shared" si="3"/>
        <v>0</v>
      </c>
      <c r="Q22" s="127">
        <f t="shared" si="4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5">
        <f t="shared" si="5"/>
        <v>0</v>
      </c>
      <c r="Z22" s="127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515.54421696775</v>
      </c>
      <c r="AJ22" s="9">
        <f>($AK$3+(K22+T22)*12*7.57%)*SUM(Fasering!$D$5:$D$7)</f>
        <v>875.31795253563564</v>
      </c>
      <c r="AK22" s="9">
        <f>($AK$3+(L22+U22)*12*7.57%)*SUM(Fasering!$D$5:$D$8)</f>
        <v>1281.7390722247258</v>
      </c>
      <c r="AL22" s="9">
        <f>($AK$3+(M22+V22)*12*7.57%)*SUM(Fasering!$D$5:$D$9)</f>
        <v>1734.8075760350202</v>
      </c>
      <c r="AM22" s="9">
        <f>($AK$3+(N22+W22)*12*7.57%)*SUM(Fasering!$D$5:$D$10)</f>
        <v>2233.3477826265812</v>
      </c>
      <c r="AN22" s="86">
        <f>($AK$3+(O22+X22)*12*7.57%)*SUM(Fasering!$D$5:$D$11)</f>
        <v>2779.6061908040006</v>
      </c>
      <c r="AO22" s="5">
        <f>($AK$3+(I22+AA22)*12*7.57%)*SUM(Fasering!$D$5)</f>
        <v>0</v>
      </c>
      <c r="AP22" s="9">
        <f>($AK$3+(J22+AB22)*12*7.57%)*SUM(Fasering!$D$5:$D$6)</f>
        <v>515.54421696775</v>
      </c>
      <c r="AQ22" s="9">
        <f>($AK$3+(K22+AC22)*12*7.57%)*SUM(Fasering!$D$5:$D$7)</f>
        <v>875.31795253563564</v>
      </c>
      <c r="AR22" s="9">
        <f>($AK$3+(L22+AD22)*12*7.57%)*SUM(Fasering!$D$5:$D$8)</f>
        <v>1281.7390722247258</v>
      </c>
      <c r="AS22" s="9">
        <f>($AK$3+(M22+AE22)*12*7.57%)*SUM(Fasering!$D$5:$D$9)</f>
        <v>1734.8075760350202</v>
      </c>
      <c r="AT22" s="9">
        <f>($AK$3+(N22+AF22)*12*7.57%)*SUM(Fasering!$D$5:$D$10)</f>
        <v>2233.3477826265812</v>
      </c>
      <c r="AU22" s="86">
        <f>($AK$3+(O22+AG22)*12*7.57%)*SUM(Fasering!$D$5:$D$11)</f>
        <v>2779.6061908040006</v>
      </c>
    </row>
    <row r="23" spans="1:47" x14ac:dyDescent="0.3">
      <c r="A23" s="32">
        <f t="shared" si="7"/>
        <v>13</v>
      </c>
      <c r="B23" s="125">
        <v>27066.45</v>
      </c>
      <c r="C23" s="126"/>
      <c r="D23" s="125">
        <f t="shared" si="0"/>
        <v>35013.159720000003</v>
      </c>
      <c r="E23" s="127">
        <f t="shared" si="1"/>
        <v>867.95355764392082</v>
      </c>
      <c r="F23" s="125">
        <f t="shared" si="2"/>
        <v>2917.7633100000003</v>
      </c>
      <c r="G23" s="127">
        <f t="shared" si="8"/>
        <v>72.329463136993411</v>
      </c>
      <c r="H23" s="63">
        <f>'L4'!$H$10</f>
        <v>1641.55</v>
      </c>
      <c r="I23" s="63">
        <f>GEW!$E$12+($F23-GEW!$E$12)*SUM(Fasering!$D$5)</f>
        <v>1751.1635679999999</v>
      </c>
      <c r="J23" s="63">
        <f>GEW!$E$12+($F23-GEW!$E$12)*SUM(Fasering!$D$5:$D$6)</f>
        <v>2052.8039049941012</v>
      </c>
      <c r="K23" s="63">
        <f>GEW!$E$12+($F23-GEW!$E$12)*SUM(Fasering!$D$5:$D$7)</f>
        <v>2225.8735985419066</v>
      </c>
      <c r="L23" s="63">
        <f>GEW!$E$12+($F23-GEW!$E$12)*SUM(Fasering!$D$5:$D$8)</f>
        <v>2398.943292089712</v>
      </c>
      <c r="M23" s="63">
        <f>GEW!$E$12+($F23-GEW!$E$12)*SUM(Fasering!$D$5:$D$9)</f>
        <v>2572.0129856375174</v>
      </c>
      <c r="N23" s="63">
        <f>GEW!$E$12+($F23-GEW!$E$12)*SUM(Fasering!$D$5:$D$10)</f>
        <v>2744.6936164521949</v>
      </c>
      <c r="O23" s="76">
        <f>GEW!$E$12+($F23-GEW!$E$12)*SUM(Fasering!$D$5:$D$11)</f>
        <v>2917.7633100000003</v>
      </c>
      <c r="P23" s="125">
        <f t="shared" si="3"/>
        <v>0</v>
      </c>
      <c r="Q23" s="127">
        <f t="shared" si="4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5">
        <f t="shared" si="5"/>
        <v>0</v>
      </c>
      <c r="Z23" s="127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515.54421696775</v>
      </c>
      <c r="AJ23" s="9">
        <f>($AK$3+(K23+T23)*12*7.57%)*SUM(Fasering!$D$5:$D$7)</f>
        <v>875.31795253563564</v>
      </c>
      <c r="AK23" s="9">
        <f>($AK$3+(L23+U23)*12*7.57%)*SUM(Fasering!$D$5:$D$8)</f>
        <v>1281.7390722247258</v>
      </c>
      <c r="AL23" s="9">
        <f>($AK$3+(M23+V23)*12*7.57%)*SUM(Fasering!$D$5:$D$9)</f>
        <v>1734.8075760350202</v>
      </c>
      <c r="AM23" s="9">
        <f>($AK$3+(N23+W23)*12*7.57%)*SUM(Fasering!$D$5:$D$10)</f>
        <v>2233.3477826265812</v>
      </c>
      <c r="AN23" s="86">
        <f>($AK$3+(O23+X23)*12*7.57%)*SUM(Fasering!$D$5:$D$11)</f>
        <v>2779.6061908040006</v>
      </c>
      <c r="AO23" s="5">
        <f>($AK$3+(I23+AA23)*12*7.57%)*SUM(Fasering!$D$5)</f>
        <v>0</v>
      </c>
      <c r="AP23" s="9">
        <f>($AK$3+(J23+AB23)*12*7.57%)*SUM(Fasering!$D$5:$D$6)</f>
        <v>515.54421696775</v>
      </c>
      <c r="AQ23" s="9">
        <f>($AK$3+(K23+AC23)*12*7.57%)*SUM(Fasering!$D$5:$D$7)</f>
        <v>875.31795253563564</v>
      </c>
      <c r="AR23" s="9">
        <f>($AK$3+(L23+AD23)*12*7.57%)*SUM(Fasering!$D$5:$D$8)</f>
        <v>1281.7390722247258</v>
      </c>
      <c r="AS23" s="9">
        <f>($AK$3+(M23+AE23)*12*7.57%)*SUM(Fasering!$D$5:$D$9)</f>
        <v>1734.8075760350202</v>
      </c>
      <c r="AT23" s="9">
        <f>($AK$3+(N23+AF23)*12*7.57%)*SUM(Fasering!$D$5:$D$10)</f>
        <v>2233.3477826265812</v>
      </c>
      <c r="AU23" s="86">
        <f>($AK$3+(O23+AG23)*12*7.57%)*SUM(Fasering!$D$5:$D$11)</f>
        <v>2779.6061908040006</v>
      </c>
    </row>
    <row r="24" spans="1:47" x14ac:dyDescent="0.3">
      <c r="A24" s="32">
        <f t="shared" si="7"/>
        <v>14</v>
      </c>
      <c r="B24" s="125">
        <v>28198.52</v>
      </c>
      <c r="C24" s="126"/>
      <c r="D24" s="125">
        <f t="shared" si="0"/>
        <v>36477.605472000003</v>
      </c>
      <c r="E24" s="127">
        <f t="shared" si="1"/>
        <v>904.25621957416854</v>
      </c>
      <c r="F24" s="125">
        <f t="shared" si="2"/>
        <v>3039.8004559999999</v>
      </c>
      <c r="G24" s="127">
        <f t="shared" si="8"/>
        <v>75.354684964514036</v>
      </c>
      <c r="H24" s="63">
        <f>'L4'!$H$10</f>
        <v>1641.55</v>
      </c>
      <c r="I24" s="63">
        <f>GEW!$E$12+($F24-GEW!$E$12)*SUM(Fasering!$D$5)</f>
        <v>1751.1635679999999</v>
      </c>
      <c r="J24" s="63">
        <f>GEW!$E$12+($F24-GEW!$E$12)*SUM(Fasering!$D$5:$D$6)</f>
        <v>2084.3582800894783</v>
      </c>
      <c r="K24" s="63">
        <f>GEW!$E$12+($F24-GEW!$E$12)*SUM(Fasering!$D$5:$D$7)</f>
        <v>2275.5326677318149</v>
      </c>
      <c r="L24" s="63">
        <f>GEW!$E$12+($F24-GEW!$E$12)*SUM(Fasering!$D$5:$D$8)</f>
        <v>2466.707055374151</v>
      </c>
      <c r="M24" s="63">
        <f>GEW!$E$12+($F24-GEW!$E$12)*SUM(Fasering!$D$5:$D$9)</f>
        <v>2657.8814430164875</v>
      </c>
      <c r="N24" s="63">
        <f>GEW!$E$12+($F24-GEW!$E$12)*SUM(Fasering!$D$5:$D$10)</f>
        <v>2848.6260683576638</v>
      </c>
      <c r="O24" s="76">
        <f>GEW!$E$12+($F24-GEW!$E$12)*SUM(Fasering!$D$5:$D$11)</f>
        <v>3039.8004559999999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5"/>
        <v>0</v>
      </c>
      <c r="Z24" s="127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522.95568518604239</v>
      </c>
      <c r="AJ24" s="9">
        <f>($AK$3+(K24+T24)*12*7.57%)*SUM(Fasering!$D$5:$D$7)</f>
        <v>893.67412936732649</v>
      </c>
      <c r="AK24" s="9">
        <f>($AK$3+(L24+U24)*12*7.57%)*SUM(Fasering!$D$5:$D$8)</f>
        <v>1315.9197064144512</v>
      </c>
      <c r="AL24" s="9">
        <f>($AK$3+(M24+V24)*12*7.57%)*SUM(Fasering!$D$5:$D$9)</f>
        <v>1789.6924163274161</v>
      </c>
      <c r="AM24" s="9">
        <f>($AK$3+(N24+W24)*12*7.57%)*SUM(Fasering!$D$5:$D$10)</f>
        <v>2313.753592194355</v>
      </c>
      <c r="AN24" s="86">
        <f>($AK$3+(O24+X24)*12*7.57%)*SUM(Fasering!$D$5:$D$11)</f>
        <v>2890.4647342303997</v>
      </c>
      <c r="AO24" s="5">
        <f>($AK$3+(I24+AA24)*12*7.57%)*SUM(Fasering!$D$5)</f>
        <v>0</v>
      </c>
      <c r="AP24" s="9">
        <f>($AK$3+(J24+AB24)*12*7.57%)*SUM(Fasering!$D$5:$D$6)</f>
        <v>522.95568518604239</v>
      </c>
      <c r="AQ24" s="9">
        <f>($AK$3+(K24+AC24)*12*7.57%)*SUM(Fasering!$D$5:$D$7)</f>
        <v>893.67412936732649</v>
      </c>
      <c r="AR24" s="9">
        <f>($AK$3+(L24+AD24)*12*7.57%)*SUM(Fasering!$D$5:$D$8)</f>
        <v>1315.9197064144512</v>
      </c>
      <c r="AS24" s="9">
        <f>($AK$3+(M24+AE24)*12*7.57%)*SUM(Fasering!$D$5:$D$9)</f>
        <v>1789.6924163274161</v>
      </c>
      <c r="AT24" s="9">
        <f>($AK$3+(N24+AF24)*12*7.57%)*SUM(Fasering!$D$5:$D$10)</f>
        <v>2313.753592194355</v>
      </c>
      <c r="AU24" s="86">
        <f>($AK$3+(O24+AG24)*12*7.57%)*SUM(Fasering!$D$5:$D$11)</f>
        <v>2890.4647342303997</v>
      </c>
    </row>
    <row r="25" spans="1:47" x14ac:dyDescent="0.3">
      <c r="A25" s="32">
        <f t="shared" si="7"/>
        <v>15</v>
      </c>
      <c r="B25" s="125">
        <v>28198.52</v>
      </c>
      <c r="C25" s="126"/>
      <c r="D25" s="125">
        <f t="shared" si="0"/>
        <v>36477.605472000003</v>
      </c>
      <c r="E25" s="127">
        <f t="shared" si="1"/>
        <v>904.25621957416854</v>
      </c>
      <c r="F25" s="125">
        <f t="shared" si="2"/>
        <v>3039.8004559999999</v>
      </c>
      <c r="G25" s="127">
        <f t="shared" si="8"/>
        <v>75.354684964514036</v>
      </c>
      <c r="H25" s="63">
        <f>'L4'!$H$10</f>
        <v>1641.55</v>
      </c>
      <c r="I25" s="63">
        <f>GEW!$E$12+($F25-GEW!$E$12)*SUM(Fasering!$D$5)</f>
        <v>1751.1635679999999</v>
      </c>
      <c r="J25" s="63">
        <f>GEW!$E$12+($F25-GEW!$E$12)*SUM(Fasering!$D$5:$D$6)</f>
        <v>2084.3582800894783</v>
      </c>
      <c r="K25" s="63">
        <f>GEW!$E$12+($F25-GEW!$E$12)*SUM(Fasering!$D$5:$D$7)</f>
        <v>2275.5326677318149</v>
      </c>
      <c r="L25" s="63">
        <f>GEW!$E$12+($F25-GEW!$E$12)*SUM(Fasering!$D$5:$D$8)</f>
        <v>2466.707055374151</v>
      </c>
      <c r="M25" s="63">
        <f>GEW!$E$12+($F25-GEW!$E$12)*SUM(Fasering!$D$5:$D$9)</f>
        <v>2657.8814430164875</v>
      </c>
      <c r="N25" s="63">
        <f>GEW!$E$12+($F25-GEW!$E$12)*SUM(Fasering!$D$5:$D$10)</f>
        <v>2848.6260683576638</v>
      </c>
      <c r="O25" s="76">
        <f>GEW!$E$12+($F25-GEW!$E$12)*SUM(Fasering!$D$5:$D$11)</f>
        <v>3039.8004559999999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5"/>
        <v>0</v>
      </c>
      <c r="Z25" s="127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522.95568518604239</v>
      </c>
      <c r="AJ25" s="9">
        <f>($AK$3+(K25+T25)*12*7.57%)*SUM(Fasering!$D$5:$D$7)</f>
        <v>893.67412936732649</v>
      </c>
      <c r="AK25" s="9">
        <f>($AK$3+(L25+U25)*12*7.57%)*SUM(Fasering!$D$5:$D$8)</f>
        <v>1315.9197064144512</v>
      </c>
      <c r="AL25" s="9">
        <f>($AK$3+(M25+V25)*12*7.57%)*SUM(Fasering!$D$5:$D$9)</f>
        <v>1789.6924163274161</v>
      </c>
      <c r="AM25" s="9">
        <f>($AK$3+(N25+W25)*12*7.57%)*SUM(Fasering!$D$5:$D$10)</f>
        <v>2313.753592194355</v>
      </c>
      <c r="AN25" s="86">
        <f>($AK$3+(O25+X25)*12*7.57%)*SUM(Fasering!$D$5:$D$11)</f>
        <v>2890.4647342303997</v>
      </c>
      <c r="AO25" s="5">
        <f>($AK$3+(I25+AA25)*12*7.57%)*SUM(Fasering!$D$5)</f>
        <v>0</v>
      </c>
      <c r="AP25" s="9">
        <f>($AK$3+(J25+AB25)*12*7.57%)*SUM(Fasering!$D$5:$D$6)</f>
        <v>522.95568518604239</v>
      </c>
      <c r="AQ25" s="9">
        <f>($AK$3+(K25+AC25)*12*7.57%)*SUM(Fasering!$D$5:$D$7)</f>
        <v>893.67412936732649</v>
      </c>
      <c r="AR25" s="9">
        <f>($AK$3+(L25+AD25)*12*7.57%)*SUM(Fasering!$D$5:$D$8)</f>
        <v>1315.9197064144512</v>
      </c>
      <c r="AS25" s="9">
        <f>($AK$3+(M25+AE25)*12*7.57%)*SUM(Fasering!$D$5:$D$9)</f>
        <v>1789.6924163274161</v>
      </c>
      <c r="AT25" s="9">
        <f>($AK$3+(N25+AF25)*12*7.57%)*SUM(Fasering!$D$5:$D$10)</f>
        <v>2313.753592194355</v>
      </c>
      <c r="AU25" s="86">
        <f>($AK$3+(O25+AG25)*12*7.57%)*SUM(Fasering!$D$5:$D$11)</f>
        <v>2890.4647342303997</v>
      </c>
    </row>
    <row r="26" spans="1:47" x14ac:dyDescent="0.3">
      <c r="A26" s="32">
        <f t="shared" si="7"/>
        <v>16</v>
      </c>
      <c r="B26" s="125">
        <v>29784.880000000001</v>
      </c>
      <c r="C26" s="126"/>
      <c r="D26" s="125">
        <f t="shared" si="0"/>
        <v>38529.720768000007</v>
      </c>
      <c r="E26" s="127">
        <f t="shared" si="1"/>
        <v>955.12682897082061</v>
      </c>
      <c r="F26" s="125">
        <f t="shared" si="2"/>
        <v>3210.8100640000002</v>
      </c>
      <c r="G26" s="127">
        <f t="shared" si="8"/>
        <v>79.593902414235046</v>
      </c>
      <c r="H26" s="63">
        <f>'L4'!$H$10</f>
        <v>1641.55</v>
      </c>
      <c r="I26" s="63">
        <f>GEW!$E$12+($F26-GEW!$E$12)*SUM(Fasering!$D$5)</f>
        <v>1751.1635679999999</v>
      </c>
      <c r="J26" s="63">
        <f>GEW!$E$12+($F26-GEW!$E$12)*SUM(Fasering!$D$5:$D$6)</f>
        <v>2128.5751557917783</v>
      </c>
      <c r="K26" s="63">
        <f>GEW!$E$12+($F26-GEW!$E$12)*SUM(Fasering!$D$5:$D$7)</f>
        <v>2345.1194962849104</v>
      </c>
      <c r="L26" s="63">
        <f>GEW!$E$12+($F26-GEW!$E$12)*SUM(Fasering!$D$5:$D$8)</f>
        <v>2561.6638367780424</v>
      </c>
      <c r="M26" s="63">
        <f>GEW!$E$12+($F26-GEW!$E$12)*SUM(Fasering!$D$5:$D$9)</f>
        <v>2778.2081772711745</v>
      </c>
      <c r="N26" s="63">
        <f>GEW!$E$12+($F26-GEW!$E$12)*SUM(Fasering!$D$5:$D$10)</f>
        <v>2994.2657235068682</v>
      </c>
      <c r="O26" s="76">
        <f>GEW!$E$12+($F26-GEW!$E$12)*SUM(Fasering!$D$5:$D$11)</f>
        <v>3210.8100640000002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5"/>
        <v>0</v>
      </c>
      <c r="Z26" s="127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533.3413121550202</v>
      </c>
      <c r="AJ26" s="9">
        <f>($AK$3+(K26+T26)*12*7.57%)*SUM(Fasering!$D$5:$D$7)</f>
        <v>919.39648282490532</v>
      </c>
      <c r="AK26" s="9">
        <f>($AK$3+(L26+U26)*12*7.57%)*SUM(Fasering!$D$5:$D$8)</f>
        <v>1363.816736503768</v>
      </c>
      <c r="AL26" s="9">
        <f>($AK$3+(M26+V26)*12*7.57%)*SUM(Fasering!$D$5:$D$9)</f>
        <v>1866.6020731916078</v>
      </c>
      <c r="AM26" s="9">
        <f>($AK$3+(N26+W26)*12*7.57%)*SUM(Fasering!$D$5:$D$10)</f>
        <v>2426.425564833798</v>
      </c>
      <c r="AN26" s="86">
        <f>($AK$3+(O26+X26)*12*7.57%)*SUM(Fasering!$D$5:$D$11)</f>
        <v>3045.8098621376002</v>
      </c>
      <c r="AO26" s="5">
        <f>($AK$3+(I26+AA26)*12*7.57%)*SUM(Fasering!$D$5)</f>
        <v>0</v>
      </c>
      <c r="AP26" s="9">
        <f>($AK$3+(J26+AB26)*12*7.57%)*SUM(Fasering!$D$5:$D$6)</f>
        <v>533.3413121550202</v>
      </c>
      <c r="AQ26" s="9">
        <f>($AK$3+(K26+AC26)*12*7.57%)*SUM(Fasering!$D$5:$D$7)</f>
        <v>919.39648282490532</v>
      </c>
      <c r="AR26" s="9">
        <f>($AK$3+(L26+AD26)*12*7.57%)*SUM(Fasering!$D$5:$D$8)</f>
        <v>1363.816736503768</v>
      </c>
      <c r="AS26" s="9">
        <f>($AK$3+(M26+AE26)*12*7.57%)*SUM(Fasering!$D$5:$D$9)</f>
        <v>1866.6020731916078</v>
      </c>
      <c r="AT26" s="9">
        <f>($AK$3+(N26+AF26)*12*7.57%)*SUM(Fasering!$D$5:$D$10)</f>
        <v>2426.425564833798</v>
      </c>
      <c r="AU26" s="86">
        <f>($AK$3+(O26+AG26)*12*7.57%)*SUM(Fasering!$D$5:$D$11)</f>
        <v>3045.8098621376002</v>
      </c>
    </row>
    <row r="27" spans="1:47" x14ac:dyDescent="0.3">
      <c r="A27" s="32">
        <f t="shared" si="7"/>
        <v>17</v>
      </c>
      <c r="B27" s="125">
        <v>30437.17</v>
      </c>
      <c r="C27" s="126"/>
      <c r="D27" s="125">
        <f t="shared" si="0"/>
        <v>39373.523112000003</v>
      </c>
      <c r="E27" s="127">
        <f t="shared" si="1"/>
        <v>976.0441426974287</v>
      </c>
      <c r="F27" s="125">
        <f t="shared" si="2"/>
        <v>3281.1269260000004</v>
      </c>
      <c r="G27" s="127">
        <f t="shared" si="8"/>
        <v>81.337011891452391</v>
      </c>
      <c r="H27" s="63">
        <f>'L4'!$H$10</f>
        <v>1641.55</v>
      </c>
      <c r="I27" s="63">
        <f>GEW!$E$12+($F27-GEW!$E$12)*SUM(Fasering!$D$5)</f>
        <v>1751.1635679999999</v>
      </c>
      <c r="J27" s="63">
        <f>GEW!$E$12+($F27-GEW!$E$12)*SUM(Fasering!$D$5:$D$6)</f>
        <v>2146.7565432775023</v>
      </c>
      <c r="K27" s="63">
        <f>GEW!$E$12+($F27-GEW!$E$12)*SUM(Fasering!$D$5:$D$7)</f>
        <v>2373.7326688289095</v>
      </c>
      <c r="L27" s="63">
        <f>GEW!$E$12+($F27-GEW!$E$12)*SUM(Fasering!$D$5:$D$8)</f>
        <v>2600.7087943803172</v>
      </c>
      <c r="M27" s="63">
        <f>GEW!$E$12+($F27-GEW!$E$12)*SUM(Fasering!$D$5:$D$9)</f>
        <v>2827.6849199317239</v>
      </c>
      <c r="N27" s="63">
        <f>GEW!$E$12+($F27-GEW!$E$12)*SUM(Fasering!$D$5:$D$10)</f>
        <v>3054.1508004485931</v>
      </c>
      <c r="O27" s="76">
        <f>GEW!$E$12+($F27-GEW!$E$12)*SUM(Fasering!$D$5:$D$11)</f>
        <v>3281.1269260000004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5"/>
        <v>0</v>
      </c>
      <c r="Z27" s="127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537.6117429623996</v>
      </c>
      <c r="AJ27" s="9">
        <f>($AK$3+(K27+T27)*12*7.57%)*SUM(Fasering!$D$5:$D$7)</f>
        <v>929.97317029612486</v>
      </c>
      <c r="AK27" s="9">
        <f>($AK$3+(L27+U27)*12*7.57%)*SUM(Fasering!$D$5:$D$8)</f>
        <v>1383.511354217881</v>
      </c>
      <c r="AL27" s="9">
        <f>($AK$3+(M27+V27)*12*7.57%)*SUM(Fasering!$D$5:$D$9)</f>
        <v>1898.2262947276677</v>
      </c>
      <c r="AM27" s="9">
        <f>($AK$3+(N27+W27)*12*7.57%)*SUM(Fasering!$D$5:$D$10)</f>
        <v>2472.7547719702507</v>
      </c>
      <c r="AN27" s="86">
        <f>($AK$3+(O27+X27)*12*7.57%)*SUM(Fasering!$D$5:$D$11)</f>
        <v>3109.6856995784005</v>
      </c>
      <c r="AO27" s="5">
        <f>($AK$3+(I27+AA27)*12*7.57%)*SUM(Fasering!$D$5)</f>
        <v>0</v>
      </c>
      <c r="AP27" s="9">
        <f>($AK$3+(J27+AB27)*12*7.57%)*SUM(Fasering!$D$5:$D$6)</f>
        <v>537.6117429623996</v>
      </c>
      <c r="AQ27" s="9">
        <f>($AK$3+(K27+AC27)*12*7.57%)*SUM(Fasering!$D$5:$D$7)</f>
        <v>929.97317029612486</v>
      </c>
      <c r="AR27" s="9">
        <f>($AK$3+(L27+AD27)*12*7.57%)*SUM(Fasering!$D$5:$D$8)</f>
        <v>1383.511354217881</v>
      </c>
      <c r="AS27" s="9">
        <f>($AK$3+(M27+AE27)*12*7.57%)*SUM(Fasering!$D$5:$D$9)</f>
        <v>1898.2262947276677</v>
      </c>
      <c r="AT27" s="9">
        <f>($AK$3+(N27+AF27)*12*7.57%)*SUM(Fasering!$D$5:$D$10)</f>
        <v>2472.7547719702507</v>
      </c>
      <c r="AU27" s="86">
        <f>($AK$3+(O27+AG27)*12*7.57%)*SUM(Fasering!$D$5:$D$11)</f>
        <v>3109.6856995784005</v>
      </c>
    </row>
    <row r="28" spans="1:47" x14ac:dyDescent="0.3">
      <c r="A28" s="32">
        <f t="shared" si="7"/>
        <v>18</v>
      </c>
      <c r="B28" s="125">
        <v>31371.14</v>
      </c>
      <c r="C28" s="126"/>
      <c r="D28" s="125">
        <f t="shared" si="0"/>
        <v>40581.706704000004</v>
      </c>
      <c r="E28" s="127">
        <f t="shared" si="1"/>
        <v>1005.994231616836</v>
      </c>
      <c r="F28" s="125">
        <f t="shared" si="2"/>
        <v>3381.8088920000005</v>
      </c>
      <c r="G28" s="127">
        <f t="shared" si="8"/>
        <v>83.832852634736341</v>
      </c>
      <c r="H28" s="63">
        <f>'L4'!$H$10</f>
        <v>1641.55</v>
      </c>
      <c r="I28" s="63">
        <f>GEW!$E$12+($F28-GEW!$E$12)*SUM(Fasering!$D$5)</f>
        <v>1751.1635679999999</v>
      </c>
      <c r="J28" s="63">
        <f>GEW!$E$12+($F28-GEW!$E$12)*SUM(Fasering!$D$5:$D$6)</f>
        <v>2172.7892441774729</v>
      </c>
      <c r="K28" s="63">
        <f>GEW!$E$12+($F28-GEW!$E$12)*SUM(Fasering!$D$5:$D$7)</f>
        <v>2414.7019382656927</v>
      </c>
      <c r="L28" s="63">
        <f>GEW!$E$12+($F28-GEW!$E$12)*SUM(Fasering!$D$5:$D$8)</f>
        <v>2656.6146323539119</v>
      </c>
      <c r="M28" s="63">
        <f>GEW!$E$12+($F28-GEW!$E$12)*SUM(Fasering!$D$5:$D$9)</f>
        <v>2898.5273264421317</v>
      </c>
      <c r="N28" s="63">
        <f>GEW!$E$12+($F28-GEW!$E$12)*SUM(Fasering!$D$5:$D$10)</f>
        <v>3139.8961979117812</v>
      </c>
      <c r="O28" s="76">
        <f>GEW!$E$12+($F28-GEW!$E$12)*SUM(Fasering!$D$5:$D$11)</f>
        <v>3381.8088920000005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5"/>
        <v>0</v>
      </c>
      <c r="Z28" s="127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543.72628444114105</v>
      </c>
      <c r="AJ28" s="9">
        <f>($AK$3+(K28+T28)*12*7.57%)*SUM(Fasering!$D$5:$D$7)</f>
        <v>945.11721481236009</v>
      </c>
      <c r="AK28" s="9">
        <f>($AK$3+(L28+U28)*12*7.57%)*SUM(Fasering!$D$5:$D$8)</f>
        <v>1411.7107472891378</v>
      </c>
      <c r="AL28" s="9">
        <f>($AK$3+(M28+V28)*12*7.57%)*SUM(Fasering!$D$5:$D$9)</f>
        <v>1943.5068818714744</v>
      </c>
      <c r="AM28" s="9">
        <f>($AK$3+(N28+W28)*12*7.57%)*SUM(Fasering!$D$5:$D$10)</f>
        <v>2539.0904349257344</v>
      </c>
      <c r="AN28" s="86">
        <f>($AK$3+(O28+X28)*12*7.57%)*SUM(Fasering!$D$5:$D$11)</f>
        <v>3201.1451974928004</v>
      </c>
      <c r="AO28" s="5">
        <f>($AK$3+(I28+AA28)*12*7.57%)*SUM(Fasering!$D$5)</f>
        <v>0</v>
      </c>
      <c r="AP28" s="9">
        <f>($AK$3+(J28+AB28)*12*7.57%)*SUM(Fasering!$D$5:$D$6)</f>
        <v>543.72628444114105</v>
      </c>
      <c r="AQ28" s="9">
        <f>($AK$3+(K28+AC28)*12*7.57%)*SUM(Fasering!$D$5:$D$7)</f>
        <v>945.11721481236009</v>
      </c>
      <c r="AR28" s="9">
        <f>($AK$3+(L28+AD28)*12*7.57%)*SUM(Fasering!$D$5:$D$8)</f>
        <v>1411.7107472891378</v>
      </c>
      <c r="AS28" s="9">
        <f>($AK$3+(M28+AE28)*12*7.57%)*SUM(Fasering!$D$5:$D$9)</f>
        <v>1943.5068818714744</v>
      </c>
      <c r="AT28" s="9">
        <f>($AK$3+(N28+AF28)*12*7.57%)*SUM(Fasering!$D$5:$D$10)</f>
        <v>2539.0904349257344</v>
      </c>
      <c r="AU28" s="86">
        <f>($AK$3+(O28+AG28)*12*7.57%)*SUM(Fasering!$D$5:$D$11)</f>
        <v>3201.1451974928004</v>
      </c>
    </row>
    <row r="29" spans="1:47" x14ac:dyDescent="0.3">
      <c r="A29" s="32">
        <f t="shared" si="7"/>
        <v>19</v>
      </c>
      <c r="B29" s="125">
        <v>32023.43</v>
      </c>
      <c r="C29" s="126"/>
      <c r="D29" s="125">
        <f t="shared" si="0"/>
        <v>41425.509048</v>
      </c>
      <c r="E29" s="127">
        <f t="shared" si="1"/>
        <v>1026.911545343444</v>
      </c>
      <c r="F29" s="125">
        <f t="shared" si="2"/>
        <v>3452.1257540000006</v>
      </c>
      <c r="G29" s="127">
        <f t="shared" si="8"/>
        <v>85.575962111953686</v>
      </c>
      <c r="H29" s="63">
        <f>'L4'!$H$10</f>
        <v>1641.55</v>
      </c>
      <c r="I29" s="63">
        <f>GEW!$E$12+($F29-GEW!$E$12)*SUM(Fasering!$D$5)</f>
        <v>1751.1635679999999</v>
      </c>
      <c r="J29" s="63">
        <f>GEW!$E$12+($F29-GEW!$E$12)*SUM(Fasering!$D$5:$D$6)</f>
        <v>2190.9706316631969</v>
      </c>
      <c r="K29" s="63">
        <f>GEW!$E$12+($F29-GEW!$E$12)*SUM(Fasering!$D$5:$D$7)</f>
        <v>2443.3151108096918</v>
      </c>
      <c r="L29" s="63">
        <f>GEW!$E$12+($F29-GEW!$E$12)*SUM(Fasering!$D$5:$D$8)</f>
        <v>2695.6595899561867</v>
      </c>
      <c r="M29" s="63">
        <f>GEW!$E$12+($F29-GEW!$E$12)*SUM(Fasering!$D$5:$D$9)</f>
        <v>2948.0040691026816</v>
      </c>
      <c r="N29" s="63">
        <f>GEW!$E$12+($F29-GEW!$E$12)*SUM(Fasering!$D$5:$D$10)</f>
        <v>3199.7812748535061</v>
      </c>
      <c r="O29" s="76">
        <f>GEW!$E$12+($F29-GEW!$E$12)*SUM(Fasering!$D$5:$D$11)</f>
        <v>3452.1257540000006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5"/>
        <v>0</v>
      </c>
      <c r="Z29" s="127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547.99671524852056</v>
      </c>
      <c r="AJ29" s="9">
        <f>($AK$3+(K29+T29)*12*7.57%)*SUM(Fasering!$D$5:$D$7)</f>
        <v>955.69390228357975</v>
      </c>
      <c r="AK29" s="9">
        <f>($AK$3+(L29+U29)*12*7.57%)*SUM(Fasering!$D$5:$D$8)</f>
        <v>1431.4053650032508</v>
      </c>
      <c r="AL29" s="9">
        <f>($AK$3+(M29+V29)*12*7.57%)*SUM(Fasering!$D$5:$D$9)</f>
        <v>1975.1311034075345</v>
      </c>
      <c r="AM29" s="9">
        <f>($AK$3+(N29+W29)*12*7.57%)*SUM(Fasering!$D$5:$D$10)</f>
        <v>2585.4196420621865</v>
      </c>
      <c r="AN29" s="86">
        <f>($AK$3+(O29+X29)*12*7.57%)*SUM(Fasering!$D$5:$D$11)</f>
        <v>3265.0210349336007</v>
      </c>
      <c r="AO29" s="5">
        <f>($AK$3+(I29+AA29)*12*7.57%)*SUM(Fasering!$D$5)</f>
        <v>0</v>
      </c>
      <c r="AP29" s="9">
        <f>($AK$3+(J29+AB29)*12*7.57%)*SUM(Fasering!$D$5:$D$6)</f>
        <v>547.99671524852056</v>
      </c>
      <c r="AQ29" s="9">
        <f>($AK$3+(K29+AC29)*12*7.57%)*SUM(Fasering!$D$5:$D$7)</f>
        <v>955.69390228357975</v>
      </c>
      <c r="AR29" s="9">
        <f>($AK$3+(L29+AD29)*12*7.57%)*SUM(Fasering!$D$5:$D$8)</f>
        <v>1431.4053650032508</v>
      </c>
      <c r="AS29" s="9">
        <f>($AK$3+(M29+AE29)*12*7.57%)*SUM(Fasering!$D$5:$D$9)</f>
        <v>1975.1311034075345</v>
      </c>
      <c r="AT29" s="9">
        <f>($AK$3+(N29+AF29)*12*7.57%)*SUM(Fasering!$D$5:$D$10)</f>
        <v>2585.4196420621865</v>
      </c>
      <c r="AU29" s="86">
        <f>($AK$3+(O29+AG29)*12*7.57%)*SUM(Fasering!$D$5:$D$11)</f>
        <v>3265.0210349336007</v>
      </c>
    </row>
    <row r="30" spans="1:47" x14ac:dyDescent="0.3">
      <c r="A30" s="32">
        <f t="shared" si="7"/>
        <v>20</v>
      </c>
      <c r="B30" s="125">
        <v>32023.43</v>
      </c>
      <c r="C30" s="126"/>
      <c r="D30" s="125">
        <f t="shared" si="0"/>
        <v>41425.509048</v>
      </c>
      <c r="E30" s="127">
        <f t="shared" si="1"/>
        <v>1026.911545343444</v>
      </c>
      <c r="F30" s="125">
        <f t="shared" si="2"/>
        <v>3452.1257540000006</v>
      </c>
      <c r="G30" s="127">
        <f t="shared" si="8"/>
        <v>85.575962111953686</v>
      </c>
      <c r="H30" s="63">
        <f>'L4'!$H$10</f>
        <v>1641.55</v>
      </c>
      <c r="I30" s="63">
        <f>GEW!$E$12+($F30-GEW!$E$12)*SUM(Fasering!$D$5)</f>
        <v>1751.1635679999999</v>
      </c>
      <c r="J30" s="63">
        <f>GEW!$E$12+($F30-GEW!$E$12)*SUM(Fasering!$D$5:$D$6)</f>
        <v>2190.9706316631969</v>
      </c>
      <c r="K30" s="63">
        <f>GEW!$E$12+($F30-GEW!$E$12)*SUM(Fasering!$D$5:$D$7)</f>
        <v>2443.3151108096918</v>
      </c>
      <c r="L30" s="63">
        <f>GEW!$E$12+($F30-GEW!$E$12)*SUM(Fasering!$D$5:$D$8)</f>
        <v>2695.6595899561867</v>
      </c>
      <c r="M30" s="63">
        <f>GEW!$E$12+($F30-GEW!$E$12)*SUM(Fasering!$D$5:$D$9)</f>
        <v>2948.0040691026816</v>
      </c>
      <c r="N30" s="63">
        <f>GEW!$E$12+($F30-GEW!$E$12)*SUM(Fasering!$D$5:$D$10)</f>
        <v>3199.7812748535061</v>
      </c>
      <c r="O30" s="76">
        <f>GEW!$E$12+($F30-GEW!$E$12)*SUM(Fasering!$D$5:$D$11)</f>
        <v>3452.1257540000006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5"/>
        <v>0</v>
      </c>
      <c r="Z30" s="127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547.99671524852056</v>
      </c>
      <c r="AJ30" s="9">
        <f>($AK$3+(K30+T30)*12*7.57%)*SUM(Fasering!$D$5:$D$7)</f>
        <v>955.69390228357975</v>
      </c>
      <c r="AK30" s="9">
        <f>($AK$3+(L30+U30)*12*7.57%)*SUM(Fasering!$D$5:$D$8)</f>
        <v>1431.4053650032508</v>
      </c>
      <c r="AL30" s="9">
        <f>($AK$3+(M30+V30)*12*7.57%)*SUM(Fasering!$D$5:$D$9)</f>
        <v>1975.1311034075345</v>
      </c>
      <c r="AM30" s="9">
        <f>($AK$3+(N30+W30)*12*7.57%)*SUM(Fasering!$D$5:$D$10)</f>
        <v>2585.4196420621865</v>
      </c>
      <c r="AN30" s="86">
        <f>($AK$3+(O30+X30)*12*7.57%)*SUM(Fasering!$D$5:$D$11)</f>
        <v>3265.0210349336007</v>
      </c>
      <c r="AO30" s="5">
        <f>($AK$3+(I30+AA30)*12*7.57%)*SUM(Fasering!$D$5)</f>
        <v>0</v>
      </c>
      <c r="AP30" s="9">
        <f>($AK$3+(J30+AB30)*12*7.57%)*SUM(Fasering!$D$5:$D$6)</f>
        <v>547.99671524852056</v>
      </c>
      <c r="AQ30" s="9">
        <f>($AK$3+(K30+AC30)*12*7.57%)*SUM(Fasering!$D$5:$D$7)</f>
        <v>955.69390228357975</v>
      </c>
      <c r="AR30" s="9">
        <f>($AK$3+(L30+AD30)*12*7.57%)*SUM(Fasering!$D$5:$D$8)</f>
        <v>1431.4053650032508</v>
      </c>
      <c r="AS30" s="9">
        <f>($AK$3+(M30+AE30)*12*7.57%)*SUM(Fasering!$D$5:$D$9)</f>
        <v>1975.1311034075345</v>
      </c>
      <c r="AT30" s="9">
        <f>($AK$3+(N30+AF30)*12*7.57%)*SUM(Fasering!$D$5:$D$10)</f>
        <v>2585.4196420621865</v>
      </c>
      <c r="AU30" s="86">
        <f>($AK$3+(O30+AG30)*12*7.57%)*SUM(Fasering!$D$5:$D$11)</f>
        <v>3265.0210349336007</v>
      </c>
    </row>
    <row r="31" spans="1:47" x14ac:dyDescent="0.3">
      <c r="A31" s="32">
        <f t="shared" si="7"/>
        <v>21</v>
      </c>
      <c r="B31" s="125">
        <v>32675.72</v>
      </c>
      <c r="C31" s="126"/>
      <c r="D31" s="125">
        <f t="shared" si="0"/>
        <v>42269.311392000003</v>
      </c>
      <c r="E31" s="127">
        <f t="shared" si="1"/>
        <v>1047.8288590700522</v>
      </c>
      <c r="F31" s="125">
        <f t="shared" si="2"/>
        <v>3522.4426160000007</v>
      </c>
      <c r="G31" s="127">
        <f t="shared" si="8"/>
        <v>87.319071589171031</v>
      </c>
      <c r="H31" s="63">
        <f>'L4'!$H$10</f>
        <v>1641.55</v>
      </c>
      <c r="I31" s="63">
        <f>GEW!$E$12+($F31-GEW!$E$12)*SUM(Fasering!$D$5)</f>
        <v>1751.1635679999999</v>
      </c>
      <c r="J31" s="63">
        <f>GEW!$E$12+($F31-GEW!$E$12)*SUM(Fasering!$D$5:$D$6)</f>
        <v>2209.1520191489212</v>
      </c>
      <c r="K31" s="63">
        <f>GEW!$E$12+($F31-GEW!$E$12)*SUM(Fasering!$D$5:$D$7)</f>
        <v>2471.9282833536909</v>
      </c>
      <c r="L31" s="63">
        <f>GEW!$E$12+($F31-GEW!$E$12)*SUM(Fasering!$D$5:$D$8)</f>
        <v>2734.7045475584609</v>
      </c>
      <c r="M31" s="63">
        <f>GEW!$E$12+($F31-GEW!$E$12)*SUM(Fasering!$D$5:$D$9)</f>
        <v>2997.480811763231</v>
      </c>
      <c r="N31" s="63">
        <f>GEW!$E$12+($F31-GEW!$E$12)*SUM(Fasering!$D$5:$D$10)</f>
        <v>3259.6663517952311</v>
      </c>
      <c r="O31" s="76">
        <f>GEW!$E$12+($F31-GEW!$E$12)*SUM(Fasering!$D$5:$D$11)</f>
        <v>3522.4426160000007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5"/>
        <v>0</v>
      </c>
      <c r="Z31" s="127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552.26714605589996</v>
      </c>
      <c r="AJ31" s="9">
        <f>($AK$3+(K31+T31)*12*7.57%)*SUM(Fasering!$D$5:$D$7)</f>
        <v>966.2705897547994</v>
      </c>
      <c r="AK31" s="9">
        <f>($AK$3+(L31+U31)*12*7.57%)*SUM(Fasering!$D$5:$D$8)</f>
        <v>1451.0999827173641</v>
      </c>
      <c r="AL31" s="9">
        <f>($AK$3+(M31+V31)*12*7.57%)*SUM(Fasering!$D$5:$D$9)</f>
        <v>2006.7553249435939</v>
      </c>
      <c r="AM31" s="9">
        <f>($AK$3+(N31+W31)*12*7.57%)*SUM(Fasering!$D$5:$D$10)</f>
        <v>2631.7488491986392</v>
      </c>
      <c r="AN31" s="86">
        <f>($AK$3+(O31+X31)*12*7.57%)*SUM(Fasering!$D$5:$D$11)</f>
        <v>3328.896872374401</v>
      </c>
      <c r="AO31" s="5">
        <f>($AK$3+(I31+AA31)*12*7.57%)*SUM(Fasering!$D$5)</f>
        <v>0</v>
      </c>
      <c r="AP31" s="9">
        <f>($AK$3+(J31+AB31)*12*7.57%)*SUM(Fasering!$D$5:$D$6)</f>
        <v>552.26714605589996</v>
      </c>
      <c r="AQ31" s="9">
        <f>($AK$3+(K31+AC31)*12*7.57%)*SUM(Fasering!$D$5:$D$7)</f>
        <v>966.2705897547994</v>
      </c>
      <c r="AR31" s="9">
        <f>($AK$3+(L31+AD31)*12*7.57%)*SUM(Fasering!$D$5:$D$8)</f>
        <v>1451.0999827173641</v>
      </c>
      <c r="AS31" s="9">
        <f>($AK$3+(M31+AE31)*12*7.57%)*SUM(Fasering!$D$5:$D$9)</f>
        <v>2006.7553249435939</v>
      </c>
      <c r="AT31" s="9">
        <f>($AK$3+(N31+AF31)*12*7.57%)*SUM(Fasering!$D$5:$D$10)</f>
        <v>2631.7488491986392</v>
      </c>
      <c r="AU31" s="86">
        <f>($AK$3+(O31+AG31)*12*7.57%)*SUM(Fasering!$D$5:$D$11)</f>
        <v>3328.896872374401</v>
      </c>
    </row>
    <row r="32" spans="1:47" x14ac:dyDescent="0.3">
      <c r="A32" s="32">
        <f t="shared" si="7"/>
        <v>22</v>
      </c>
      <c r="B32" s="125">
        <v>32726.81</v>
      </c>
      <c r="C32" s="126"/>
      <c r="D32" s="125">
        <f t="shared" si="0"/>
        <v>42335.401416000008</v>
      </c>
      <c r="E32" s="127">
        <f t="shared" si="1"/>
        <v>1049.4671879702232</v>
      </c>
      <c r="F32" s="125">
        <f t="shared" si="2"/>
        <v>3527.9501180000002</v>
      </c>
      <c r="G32" s="127">
        <f t="shared" si="8"/>
        <v>87.455598997518592</v>
      </c>
      <c r="H32" s="63">
        <f>'L4'!$H$10</f>
        <v>1641.55</v>
      </c>
      <c r="I32" s="63">
        <f>GEW!$E$12+($F32-GEW!$E$12)*SUM(Fasering!$D$5)</f>
        <v>1751.1635679999999</v>
      </c>
      <c r="J32" s="63">
        <f>GEW!$E$12+($F32-GEW!$E$12)*SUM(Fasering!$D$5:$D$6)</f>
        <v>2210.5760592026481</v>
      </c>
      <c r="K32" s="63">
        <f>GEW!$E$12+($F32-GEW!$E$12)*SUM(Fasering!$D$5:$D$7)</f>
        <v>2474.1693831486791</v>
      </c>
      <c r="L32" s="63">
        <f>GEW!$E$12+($F32-GEW!$E$12)*SUM(Fasering!$D$5:$D$8)</f>
        <v>2737.7627070947105</v>
      </c>
      <c r="M32" s="63">
        <f>GEW!$E$12+($F32-GEW!$E$12)*SUM(Fasering!$D$5:$D$9)</f>
        <v>3001.3560310407415</v>
      </c>
      <c r="N32" s="63">
        <f>GEW!$E$12+($F32-GEW!$E$12)*SUM(Fasering!$D$5:$D$10)</f>
        <v>3264.3567940539692</v>
      </c>
      <c r="O32" s="76">
        <f>GEW!$E$12+($F32-GEW!$E$12)*SUM(Fasering!$D$5:$D$11)</f>
        <v>3527.9501180000002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5"/>
        <v>0</v>
      </c>
      <c r="Z32" s="127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552.60162352749853</v>
      </c>
      <c r="AJ32" s="9">
        <f>($AK$3+(K32+T32)*12*7.57%)*SUM(Fasering!$D$5:$D$7)</f>
        <v>967.09899884110234</v>
      </c>
      <c r="AK32" s="9">
        <f>($AK$3+(L32+U32)*12*7.57%)*SUM(Fasering!$D$5:$D$8)</f>
        <v>1452.6425451037474</v>
      </c>
      <c r="AL32" s="9">
        <f>($AK$3+(M32+V32)*12*7.57%)*SUM(Fasering!$D$5:$D$9)</f>
        <v>2009.2322623154334</v>
      </c>
      <c r="AM32" s="9">
        <f>($AK$3+(N32+W32)*12*7.57%)*SUM(Fasering!$D$5:$D$10)</f>
        <v>2635.3775407202033</v>
      </c>
      <c r="AN32" s="86">
        <f>($AK$3+(O32+X32)*12*7.57%)*SUM(Fasering!$D$5:$D$11)</f>
        <v>3333.8998871912004</v>
      </c>
      <c r="AO32" s="5">
        <f>($AK$3+(I32+AA32)*12*7.57%)*SUM(Fasering!$D$5)</f>
        <v>0</v>
      </c>
      <c r="AP32" s="9">
        <f>($AK$3+(J32+AB32)*12*7.57%)*SUM(Fasering!$D$5:$D$6)</f>
        <v>552.60162352749853</v>
      </c>
      <c r="AQ32" s="9">
        <f>($AK$3+(K32+AC32)*12*7.57%)*SUM(Fasering!$D$5:$D$7)</f>
        <v>967.09899884110234</v>
      </c>
      <c r="AR32" s="9">
        <f>($AK$3+(L32+AD32)*12*7.57%)*SUM(Fasering!$D$5:$D$8)</f>
        <v>1452.6425451037474</v>
      </c>
      <c r="AS32" s="9">
        <f>($AK$3+(M32+AE32)*12*7.57%)*SUM(Fasering!$D$5:$D$9)</f>
        <v>2009.2322623154334</v>
      </c>
      <c r="AT32" s="9">
        <f>($AK$3+(N32+AF32)*12*7.57%)*SUM(Fasering!$D$5:$D$10)</f>
        <v>2635.3775407202033</v>
      </c>
      <c r="AU32" s="86">
        <f>($AK$3+(O32+AG32)*12*7.57%)*SUM(Fasering!$D$5:$D$11)</f>
        <v>3333.8998871912004</v>
      </c>
    </row>
    <row r="33" spans="1:47" x14ac:dyDescent="0.3">
      <c r="A33" s="32">
        <f t="shared" si="7"/>
        <v>23</v>
      </c>
      <c r="B33" s="125">
        <v>33858.879999999997</v>
      </c>
      <c r="C33" s="126"/>
      <c r="D33" s="125">
        <f t="shared" si="0"/>
        <v>43799.847168</v>
      </c>
      <c r="E33" s="127">
        <f t="shared" si="1"/>
        <v>1085.7698499004707</v>
      </c>
      <c r="F33" s="125">
        <f t="shared" si="2"/>
        <v>3649.9872640000003</v>
      </c>
      <c r="G33" s="127">
        <f t="shared" si="8"/>
        <v>90.480820825039231</v>
      </c>
      <c r="H33" s="63">
        <f>'L4'!$H$10</f>
        <v>1641.55</v>
      </c>
      <c r="I33" s="63">
        <f>GEW!$E$12+($F33-GEW!$E$12)*SUM(Fasering!$D$5)</f>
        <v>1751.1635679999999</v>
      </c>
      <c r="J33" s="63">
        <f>GEW!$E$12+($F33-GEW!$E$12)*SUM(Fasering!$D$5:$D$6)</f>
        <v>2242.1304342980252</v>
      </c>
      <c r="K33" s="63">
        <f>GEW!$E$12+($F33-GEW!$E$12)*SUM(Fasering!$D$5:$D$7)</f>
        <v>2523.8284523385873</v>
      </c>
      <c r="L33" s="63">
        <f>GEW!$E$12+($F33-GEW!$E$12)*SUM(Fasering!$D$5:$D$8)</f>
        <v>2805.5264703791499</v>
      </c>
      <c r="M33" s="63">
        <f>GEW!$E$12+($F33-GEW!$E$12)*SUM(Fasering!$D$5:$D$9)</f>
        <v>3087.2244884197116</v>
      </c>
      <c r="N33" s="63">
        <f>GEW!$E$12+($F33-GEW!$E$12)*SUM(Fasering!$D$5:$D$10)</f>
        <v>3368.2892459594386</v>
      </c>
      <c r="O33" s="76">
        <f>GEW!$E$12+($F33-GEW!$E$12)*SUM(Fasering!$D$5:$D$11)</f>
        <v>3649.9872640000003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5"/>
        <v>0</v>
      </c>
      <c r="Z33" s="127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560.01309174579092</v>
      </c>
      <c r="AJ33" s="9">
        <f>($AK$3+(K33+T33)*12*7.57%)*SUM(Fasering!$D$5:$D$7)</f>
        <v>985.45517567279319</v>
      </c>
      <c r="AK33" s="9">
        <f>($AK$3+(L33+U33)*12*7.57%)*SUM(Fasering!$D$5:$D$8)</f>
        <v>1486.8231792934728</v>
      </c>
      <c r="AL33" s="9">
        <f>($AK$3+(M33+V33)*12*7.57%)*SUM(Fasering!$D$5:$D$9)</f>
        <v>2064.1171026078296</v>
      </c>
      <c r="AM33" s="9">
        <f>($AK$3+(N33+W33)*12*7.57%)*SUM(Fasering!$D$5:$D$10)</f>
        <v>2715.7833502879776</v>
      </c>
      <c r="AN33" s="86">
        <f>($AK$3+(O33+X33)*12*7.57%)*SUM(Fasering!$D$5:$D$11)</f>
        <v>3444.7584306176009</v>
      </c>
      <c r="AO33" s="5">
        <f>($AK$3+(I33+AA33)*12*7.57%)*SUM(Fasering!$D$5)</f>
        <v>0</v>
      </c>
      <c r="AP33" s="9">
        <f>($AK$3+(J33+AB33)*12*7.57%)*SUM(Fasering!$D$5:$D$6)</f>
        <v>560.01309174579092</v>
      </c>
      <c r="AQ33" s="9">
        <f>($AK$3+(K33+AC33)*12*7.57%)*SUM(Fasering!$D$5:$D$7)</f>
        <v>985.45517567279319</v>
      </c>
      <c r="AR33" s="9">
        <f>($AK$3+(L33+AD33)*12*7.57%)*SUM(Fasering!$D$5:$D$8)</f>
        <v>1486.8231792934728</v>
      </c>
      <c r="AS33" s="9">
        <f>($AK$3+(M33+AE33)*12*7.57%)*SUM(Fasering!$D$5:$D$9)</f>
        <v>2064.1171026078296</v>
      </c>
      <c r="AT33" s="9">
        <f>($AK$3+(N33+AF33)*12*7.57%)*SUM(Fasering!$D$5:$D$10)</f>
        <v>2715.7833502879776</v>
      </c>
      <c r="AU33" s="86">
        <f>($AK$3+(O33+AG33)*12*7.57%)*SUM(Fasering!$D$5:$D$11)</f>
        <v>3444.7584306176009</v>
      </c>
    </row>
    <row r="34" spans="1:47" x14ac:dyDescent="0.3">
      <c r="A34" s="32">
        <f t="shared" si="7"/>
        <v>24</v>
      </c>
      <c r="B34" s="125">
        <v>34990.959999999999</v>
      </c>
      <c r="C34" s="126"/>
      <c r="D34" s="125">
        <f t="shared" si="0"/>
        <v>45264.305855999999</v>
      </c>
      <c r="E34" s="127">
        <f t="shared" si="1"/>
        <v>1122.0728325057821</v>
      </c>
      <c r="F34" s="125">
        <f t="shared" si="2"/>
        <v>3772.0254880000002</v>
      </c>
      <c r="G34" s="127">
        <f t="shared" si="8"/>
        <v>93.506069375481843</v>
      </c>
      <c r="H34" s="63">
        <f>'L4'!$H$10</f>
        <v>1641.55</v>
      </c>
      <c r="I34" s="63">
        <f>GEW!$E$12+($F34-GEW!$E$12)*SUM(Fasering!$D$5)</f>
        <v>1751.1635679999999</v>
      </c>
      <c r="J34" s="63">
        <f>GEW!$E$12+($F34-GEW!$E$12)*SUM(Fasering!$D$5:$D$6)</f>
        <v>2273.685088125063</v>
      </c>
      <c r="K34" s="63">
        <f>GEW!$E$12+($F34-GEW!$E$12)*SUM(Fasering!$D$5:$D$7)</f>
        <v>2573.4879601857269</v>
      </c>
      <c r="L34" s="63">
        <f>GEW!$E$12+($F34-GEW!$E$12)*SUM(Fasering!$D$5:$D$8)</f>
        <v>2873.2908322463909</v>
      </c>
      <c r="M34" s="63">
        <f>GEW!$E$12+($F34-GEW!$E$12)*SUM(Fasering!$D$5:$D$9)</f>
        <v>3173.0937043070553</v>
      </c>
      <c r="N34" s="63">
        <f>GEW!$E$12+($F34-GEW!$E$12)*SUM(Fasering!$D$5:$D$10)</f>
        <v>3472.2226159393367</v>
      </c>
      <c r="O34" s="76">
        <f>GEW!$E$12+($F34-GEW!$E$12)*SUM(Fasering!$D$5:$D$11)</f>
        <v>3772.0254880000002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5"/>
        <v>0</v>
      </c>
      <c r="Z34" s="127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567.42462543236934</v>
      </c>
      <c r="AJ34" s="9">
        <f>($AK$3+(K34+T34)*12*7.57%)*SUM(Fasering!$D$5:$D$7)</f>
        <v>1003.8115146514965</v>
      </c>
      <c r="AK34" s="9">
        <f>($AK$3+(L34+U34)*12*7.57%)*SUM(Fasering!$D$5:$D$8)</f>
        <v>1521.0041154135924</v>
      </c>
      <c r="AL34" s="9">
        <f>($AK$3+(M34+V34)*12*7.57%)*SUM(Fasering!$D$5:$D$9)</f>
        <v>2119.0024277186585</v>
      </c>
      <c r="AM34" s="9">
        <f>($AK$3+(N34+W34)*12*7.57%)*SUM(Fasering!$D$5:$D$10)</f>
        <v>2796.1898701105029</v>
      </c>
      <c r="AN34" s="86">
        <f>($AK$3+(O34+X34)*12*7.57%)*SUM(Fasering!$D$5:$D$11)</f>
        <v>3555.617953299201</v>
      </c>
      <c r="AO34" s="5">
        <f>($AK$3+(I34+AA34)*12*7.57%)*SUM(Fasering!$D$5)</f>
        <v>0</v>
      </c>
      <c r="AP34" s="9">
        <f>($AK$3+(J34+AB34)*12*7.57%)*SUM(Fasering!$D$5:$D$6)</f>
        <v>567.42462543236934</v>
      </c>
      <c r="AQ34" s="9">
        <f>($AK$3+(K34+AC34)*12*7.57%)*SUM(Fasering!$D$5:$D$7)</f>
        <v>1003.8115146514965</v>
      </c>
      <c r="AR34" s="9">
        <f>($AK$3+(L34+AD34)*12*7.57%)*SUM(Fasering!$D$5:$D$8)</f>
        <v>1521.0041154135924</v>
      </c>
      <c r="AS34" s="9">
        <f>($AK$3+(M34+AE34)*12*7.57%)*SUM(Fasering!$D$5:$D$9)</f>
        <v>2119.0024277186585</v>
      </c>
      <c r="AT34" s="9">
        <f>($AK$3+(N34+AF34)*12*7.57%)*SUM(Fasering!$D$5:$D$10)</f>
        <v>2796.1898701105029</v>
      </c>
      <c r="AU34" s="86">
        <f>($AK$3+(O34+AG34)*12*7.57%)*SUM(Fasering!$D$5:$D$11)</f>
        <v>3555.617953299201</v>
      </c>
    </row>
    <row r="35" spans="1:47" x14ac:dyDescent="0.3">
      <c r="A35" s="32">
        <f t="shared" si="7"/>
        <v>25</v>
      </c>
      <c r="B35" s="125">
        <v>34990.959999999999</v>
      </c>
      <c r="C35" s="126"/>
      <c r="D35" s="125">
        <f t="shared" si="0"/>
        <v>45264.305855999999</v>
      </c>
      <c r="E35" s="127">
        <f t="shared" si="1"/>
        <v>1122.0728325057821</v>
      </c>
      <c r="F35" s="125">
        <f t="shared" si="2"/>
        <v>3772.0254880000002</v>
      </c>
      <c r="G35" s="127">
        <f t="shared" si="8"/>
        <v>93.506069375481843</v>
      </c>
      <c r="H35" s="63">
        <f>'L4'!$H$10</f>
        <v>1641.55</v>
      </c>
      <c r="I35" s="63">
        <f>GEW!$E$12+($F35-GEW!$E$12)*SUM(Fasering!$D$5)</f>
        <v>1751.1635679999999</v>
      </c>
      <c r="J35" s="63">
        <f>GEW!$E$12+($F35-GEW!$E$12)*SUM(Fasering!$D$5:$D$6)</f>
        <v>2273.685088125063</v>
      </c>
      <c r="K35" s="63">
        <f>GEW!$E$12+($F35-GEW!$E$12)*SUM(Fasering!$D$5:$D$7)</f>
        <v>2573.4879601857269</v>
      </c>
      <c r="L35" s="63">
        <f>GEW!$E$12+($F35-GEW!$E$12)*SUM(Fasering!$D$5:$D$8)</f>
        <v>2873.2908322463909</v>
      </c>
      <c r="M35" s="63">
        <f>GEW!$E$12+($F35-GEW!$E$12)*SUM(Fasering!$D$5:$D$9)</f>
        <v>3173.0937043070553</v>
      </c>
      <c r="N35" s="63">
        <f>GEW!$E$12+($F35-GEW!$E$12)*SUM(Fasering!$D$5:$D$10)</f>
        <v>3472.2226159393367</v>
      </c>
      <c r="O35" s="76">
        <f>GEW!$E$12+($F35-GEW!$E$12)*SUM(Fasering!$D$5:$D$11)</f>
        <v>3772.0254880000002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5"/>
        <v>0</v>
      </c>
      <c r="Z35" s="127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567.42462543236934</v>
      </c>
      <c r="AJ35" s="9">
        <f>($AK$3+(K35+T35)*12*7.57%)*SUM(Fasering!$D$5:$D$7)</f>
        <v>1003.8115146514965</v>
      </c>
      <c r="AK35" s="9">
        <f>($AK$3+(L35+U35)*12*7.57%)*SUM(Fasering!$D$5:$D$8)</f>
        <v>1521.0041154135924</v>
      </c>
      <c r="AL35" s="9">
        <f>($AK$3+(M35+V35)*12*7.57%)*SUM(Fasering!$D$5:$D$9)</f>
        <v>2119.0024277186585</v>
      </c>
      <c r="AM35" s="9">
        <f>($AK$3+(N35+W35)*12*7.57%)*SUM(Fasering!$D$5:$D$10)</f>
        <v>2796.1898701105029</v>
      </c>
      <c r="AN35" s="86">
        <f>($AK$3+(O35+X35)*12*7.57%)*SUM(Fasering!$D$5:$D$11)</f>
        <v>3555.617953299201</v>
      </c>
      <c r="AO35" s="5">
        <f>($AK$3+(I35+AA35)*12*7.57%)*SUM(Fasering!$D$5)</f>
        <v>0</v>
      </c>
      <c r="AP35" s="9">
        <f>($AK$3+(J35+AB35)*12*7.57%)*SUM(Fasering!$D$5:$D$6)</f>
        <v>567.42462543236934</v>
      </c>
      <c r="AQ35" s="9">
        <f>($AK$3+(K35+AC35)*12*7.57%)*SUM(Fasering!$D$5:$D$7)</f>
        <v>1003.8115146514965</v>
      </c>
      <c r="AR35" s="9">
        <f>($AK$3+(L35+AD35)*12*7.57%)*SUM(Fasering!$D$5:$D$8)</f>
        <v>1521.0041154135924</v>
      </c>
      <c r="AS35" s="9">
        <f>($AK$3+(M35+AE35)*12*7.57%)*SUM(Fasering!$D$5:$D$9)</f>
        <v>2119.0024277186585</v>
      </c>
      <c r="AT35" s="9">
        <f>($AK$3+(N35+AF35)*12*7.57%)*SUM(Fasering!$D$5:$D$10)</f>
        <v>2796.1898701105029</v>
      </c>
      <c r="AU35" s="86">
        <f>($AK$3+(O35+AG35)*12*7.57%)*SUM(Fasering!$D$5:$D$11)</f>
        <v>3555.617953299201</v>
      </c>
    </row>
    <row r="36" spans="1:47" x14ac:dyDescent="0.3">
      <c r="A36" s="32">
        <f t="shared" si="7"/>
        <v>26</v>
      </c>
      <c r="B36" s="125">
        <v>34990.959999999999</v>
      </c>
      <c r="C36" s="126"/>
      <c r="D36" s="125">
        <f t="shared" si="0"/>
        <v>45264.305855999999</v>
      </c>
      <c r="E36" s="127">
        <f t="shared" si="1"/>
        <v>1122.0728325057821</v>
      </c>
      <c r="F36" s="125">
        <f t="shared" si="2"/>
        <v>3772.0254880000002</v>
      </c>
      <c r="G36" s="127">
        <f t="shared" si="8"/>
        <v>93.506069375481843</v>
      </c>
      <c r="H36" s="63">
        <f>'L4'!$H$10</f>
        <v>1641.55</v>
      </c>
      <c r="I36" s="63">
        <f>GEW!$E$12+($F36-GEW!$E$12)*SUM(Fasering!$D$5)</f>
        <v>1751.1635679999999</v>
      </c>
      <c r="J36" s="63">
        <f>GEW!$E$12+($F36-GEW!$E$12)*SUM(Fasering!$D$5:$D$6)</f>
        <v>2273.685088125063</v>
      </c>
      <c r="K36" s="63">
        <f>GEW!$E$12+($F36-GEW!$E$12)*SUM(Fasering!$D$5:$D$7)</f>
        <v>2573.4879601857269</v>
      </c>
      <c r="L36" s="63">
        <f>GEW!$E$12+($F36-GEW!$E$12)*SUM(Fasering!$D$5:$D$8)</f>
        <v>2873.2908322463909</v>
      </c>
      <c r="M36" s="63">
        <f>GEW!$E$12+($F36-GEW!$E$12)*SUM(Fasering!$D$5:$D$9)</f>
        <v>3173.0937043070553</v>
      </c>
      <c r="N36" s="63">
        <f>GEW!$E$12+($F36-GEW!$E$12)*SUM(Fasering!$D$5:$D$10)</f>
        <v>3472.2226159393367</v>
      </c>
      <c r="O36" s="76">
        <f>GEW!$E$12+($F36-GEW!$E$12)*SUM(Fasering!$D$5:$D$11)</f>
        <v>3772.0254880000002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5">
        <f t="shared" si="5"/>
        <v>0</v>
      </c>
      <c r="Z36" s="127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567.42462543236934</v>
      </c>
      <c r="AJ36" s="9">
        <f>($AK$3+(K36+T36)*12*7.57%)*SUM(Fasering!$D$5:$D$7)</f>
        <v>1003.8115146514965</v>
      </c>
      <c r="AK36" s="9">
        <f>($AK$3+(L36+U36)*12*7.57%)*SUM(Fasering!$D$5:$D$8)</f>
        <v>1521.0041154135924</v>
      </c>
      <c r="AL36" s="9">
        <f>($AK$3+(M36+V36)*12*7.57%)*SUM(Fasering!$D$5:$D$9)</f>
        <v>2119.0024277186585</v>
      </c>
      <c r="AM36" s="9">
        <f>($AK$3+(N36+W36)*12*7.57%)*SUM(Fasering!$D$5:$D$10)</f>
        <v>2796.1898701105029</v>
      </c>
      <c r="AN36" s="86">
        <f>($AK$3+(O36+X36)*12*7.57%)*SUM(Fasering!$D$5:$D$11)</f>
        <v>3555.617953299201</v>
      </c>
      <c r="AO36" s="5">
        <f>($AK$3+(I36+AA36)*12*7.57%)*SUM(Fasering!$D$5)</f>
        <v>0</v>
      </c>
      <c r="AP36" s="9">
        <f>($AK$3+(J36+AB36)*12*7.57%)*SUM(Fasering!$D$5:$D$6)</f>
        <v>567.42462543236934</v>
      </c>
      <c r="AQ36" s="9">
        <f>($AK$3+(K36+AC36)*12*7.57%)*SUM(Fasering!$D$5:$D$7)</f>
        <v>1003.8115146514965</v>
      </c>
      <c r="AR36" s="9">
        <f>($AK$3+(L36+AD36)*12*7.57%)*SUM(Fasering!$D$5:$D$8)</f>
        <v>1521.0041154135924</v>
      </c>
      <c r="AS36" s="9">
        <f>($AK$3+(M36+AE36)*12*7.57%)*SUM(Fasering!$D$5:$D$9)</f>
        <v>2119.0024277186585</v>
      </c>
      <c r="AT36" s="9">
        <f>($AK$3+(N36+AF36)*12*7.57%)*SUM(Fasering!$D$5:$D$10)</f>
        <v>2796.1898701105029</v>
      </c>
      <c r="AU36" s="86">
        <f>($AK$3+(O36+AG36)*12*7.57%)*SUM(Fasering!$D$5:$D$11)</f>
        <v>3555.617953299201</v>
      </c>
    </row>
    <row r="37" spans="1:47" x14ac:dyDescent="0.3">
      <c r="A37" s="32">
        <f t="shared" si="7"/>
        <v>27</v>
      </c>
      <c r="B37" s="125">
        <v>34990.959999999999</v>
      </c>
      <c r="C37" s="126"/>
      <c r="D37" s="125">
        <f t="shared" si="0"/>
        <v>45264.305855999999</v>
      </c>
      <c r="E37" s="127">
        <f t="shared" si="1"/>
        <v>1122.0728325057821</v>
      </c>
      <c r="F37" s="125">
        <f t="shared" si="2"/>
        <v>3772.0254880000002</v>
      </c>
      <c r="G37" s="127">
        <f t="shared" si="8"/>
        <v>93.506069375481843</v>
      </c>
      <c r="H37" s="63">
        <f>'L4'!$H$10</f>
        <v>1641.55</v>
      </c>
      <c r="I37" s="63">
        <f>GEW!$E$12+($F37-GEW!$E$12)*SUM(Fasering!$D$5)</f>
        <v>1751.1635679999999</v>
      </c>
      <c r="J37" s="63">
        <f>GEW!$E$12+($F37-GEW!$E$12)*SUM(Fasering!$D$5:$D$6)</f>
        <v>2273.685088125063</v>
      </c>
      <c r="K37" s="63">
        <f>GEW!$E$12+($F37-GEW!$E$12)*SUM(Fasering!$D$5:$D$7)</f>
        <v>2573.4879601857269</v>
      </c>
      <c r="L37" s="63">
        <f>GEW!$E$12+($F37-GEW!$E$12)*SUM(Fasering!$D$5:$D$8)</f>
        <v>2873.2908322463909</v>
      </c>
      <c r="M37" s="63">
        <f>GEW!$E$12+($F37-GEW!$E$12)*SUM(Fasering!$D$5:$D$9)</f>
        <v>3173.0937043070553</v>
      </c>
      <c r="N37" s="63">
        <f>GEW!$E$12+($F37-GEW!$E$12)*SUM(Fasering!$D$5:$D$10)</f>
        <v>3472.2226159393367</v>
      </c>
      <c r="O37" s="76">
        <f>GEW!$E$12+($F37-GEW!$E$12)*SUM(Fasering!$D$5:$D$11)</f>
        <v>3772.0254880000002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5">
        <f t="shared" si="5"/>
        <v>0</v>
      </c>
      <c r="Z37" s="127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567.42462543236934</v>
      </c>
      <c r="AJ37" s="9">
        <f>($AK$3+(K37+T37)*12*7.57%)*SUM(Fasering!$D$5:$D$7)</f>
        <v>1003.8115146514965</v>
      </c>
      <c r="AK37" s="9">
        <f>($AK$3+(L37+U37)*12*7.57%)*SUM(Fasering!$D$5:$D$8)</f>
        <v>1521.0041154135924</v>
      </c>
      <c r="AL37" s="9">
        <f>($AK$3+(M37+V37)*12*7.57%)*SUM(Fasering!$D$5:$D$9)</f>
        <v>2119.0024277186585</v>
      </c>
      <c r="AM37" s="9">
        <f>($AK$3+(N37+W37)*12*7.57%)*SUM(Fasering!$D$5:$D$10)</f>
        <v>2796.1898701105029</v>
      </c>
      <c r="AN37" s="86">
        <f>($AK$3+(O37+X37)*12*7.57%)*SUM(Fasering!$D$5:$D$11)</f>
        <v>3555.617953299201</v>
      </c>
      <c r="AO37" s="5">
        <f>($AK$3+(I37+AA37)*12*7.57%)*SUM(Fasering!$D$5)</f>
        <v>0</v>
      </c>
      <c r="AP37" s="9">
        <f>($AK$3+(J37+AB37)*12*7.57%)*SUM(Fasering!$D$5:$D$6)</f>
        <v>567.42462543236934</v>
      </c>
      <c r="AQ37" s="9">
        <f>($AK$3+(K37+AC37)*12*7.57%)*SUM(Fasering!$D$5:$D$7)</f>
        <v>1003.8115146514965</v>
      </c>
      <c r="AR37" s="9">
        <f>($AK$3+(L37+AD37)*12*7.57%)*SUM(Fasering!$D$5:$D$8)</f>
        <v>1521.0041154135924</v>
      </c>
      <c r="AS37" s="9">
        <f>($AK$3+(M37+AE37)*12*7.57%)*SUM(Fasering!$D$5:$D$9)</f>
        <v>2119.0024277186585</v>
      </c>
      <c r="AT37" s="9">
        <f>($AK$3+(N37+AF37)*12*7.57%)*SUM(Fasering!$D$5:$D$10)</f>
        <v>2796.1898701105029</v>
      </c>
      <c r="AU37" s="86">
        <f>($AK$3+(O37+AG37)*12*7.57%)*SUM(Fasering!$D$5:$D$11)</f>
        <v>3555.617953299201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3"/>
      <c r="P38" s="128"/>
      <c r="Q38" s="129"/>
      <c r="R38" s="46"/>
      <c r="S38" s="46"/>
      <c r="T38" s="46"/>
      <c r="U38" s="46"/>
      <c r="V38" s="46"/>
      <c r="W38" s="46"/>
      <c r="X38" s="73"/>
      <c r="Y38" s="128"/>
      <c r="Z38" s="129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59</v>
      </c>
      <c r="B1" s="21" t="s">
        <v>19</v>
      </c>
      <c r="C1" s="21" t="s">
        <v>60</v>
      </c>
      <c r="D1" s="21"/>
      <c r="F1" s="56"/>
      <c r="G1" s="56"/>
      <c r="H1" s="90"/>
      <c r="I1" s="90"/>
      <c r="J1" s="90"/>
      <c r="K1" s="90"/>
      <c r="L1" s="104">
        <f>D8</f>
        <v>42552</v>
      </c>
      <c r="O1" s="24" t="s">
        <v>61</v>
      </c>
    </row>
    <row r="2" spans="1:47" s="23" customFormat="1" ht="16.5" x14ac:dyDescent="0.3">
      <c r="A2" s="21"/>
      <c r="B2" s="21"/>
      <c r="C2"/>
      <c r="D2"/>
      <c r="E2"/>
      <c r="F2"/>
      <c r="G2"/>
      <c r="H2"/>
      <c r="I2"/>
      <c r="J2"/>
      <c r="K2"/>
      <c r="L2"/>
      <c r="M2"/>
      <c r="N2"/>
      <c r="AH2" s="80" t="str">
        <f>'L4'!$AH$2</f>
        <v>Berekening eindejaarspremie 2015:</v>
      </c>
      <c r="AI2"/>
      <c r="AJ2"/>
    </row>
    <row r="3" spans="1:47" s="23" customFormat="1" ht="16.5" x14ac:dyDescent="0.3">
      <c r="A3" s="21"/>
      <c r="B3" s="21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71">
        <f>'L4'!O3</f>
        <v>1.2936000000000001</v>
      </c>
      <c r="AH3" s="81" t="s">
        <v>94</v>
      </c>
      <c r="AI3"/>
      <c r="AK3" s="82">
        <f>'L4'!$AK$3</f>
        <v>129.11000000000001</v>
      </c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/>
      <c r="K4"/>
      <c r="L4"/>
      <c r="M4"/>
      <c r="V4" s="25"/>
      <c r="AH4" s="81" t="s">
        <v>49</v>
      </c>
      <c r="AI4"/>
    </row>
    <row r="6" spans="1:47" x14ac:dyDescent="0.3">
      <c r="A6" s="28"/>
      <c r="B6" s="134" t="s">
        <v>22</v>
      </c>
      <c r="C6" s="149"/>
      <c r="D6" s="149"/>
      <c r="E6" s="135"/>
      <c r="F6" s="134" t="s">
        <v>23</v>
      </c>
      <c r="G6" s="135"/>
      <c r="H6" s="146" t="s">
        <v>38</v>
      </c>
      <c r="I6" s="147"/>
      <c r="J6" s="147"/>
      <c r="K6" s="147"/>
      <c r="L6" s="147"/>
      <c r="M6" s="147"/>
      <c r="N6" s="147"/>
      <c r="O6" s="148"/>
      <c r="P6" s="134" t="s">
        <v>24</v>
      </c>
      <c r="Q6" s="137"/>
      <c r="R6" s="146" t="s">
        <v>39</v>
      </c>
      <c r="S6" s="147"/>
      <c r="T6" s="147"/>
      <c r="U6" s="147"/>
      <c r="V6" s="147"/>
      <c r="W6" s="147"/>
      <c r="X6" s="148"/>
      <c r="Y6" s="134" t="s">
        <v>25</v>
      </c>
      <c r="Z6" s="135"/>
      <c r="AA6" s="146" t="s">
        <v>40</v>
      </c>
      <c r="AB6" s="147"/>
      <c r="AC6" s="147"/>
      <c r="AD6" s="147"/>
      <c r="AE6" s="147"/>
      <c r="AF6" s="147"/>
      <c r="AG6" s="148"/>
      <c r="AH6" s="146" t="s">
        <v>101</v>
      </c>
      <c r="AI6" s="147"/>
      <c r="AJ6" s="147"/>
      <c r="AK6" s="147"/>
      <c r="AL6" s="147"/>
      <c r="AM6" s="147"/>
      <c r="AN6" s="148"/>
      <c r="AO6" s="146" t="s">
        <v>102</v>
      </c>
      <c r="AP6" s="147"/>
      <c r="AQ6" s="147"/>
      <c r="AR6" s="147"/>
      <c r="AS6" s="147"/>
      <c r="AT6" s="147"/>
      <c r="AU6" s="148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0"/>
      <c r="Q7" s="151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2" t="s">
        <v>27</v>
      </c>
      <c r="Z7" s="151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38" t="s">
        <v>30</v>
      </c>
      <c r="C8" s="139"/>
      <c r="D8" s="144">
        <f>'L4'!$D$8</f>
        <v>42552</v>
      </c>
      <c r="E8" s="143"/>
      <c r="F8" s="144">
        <f>D8</f>
        <v>42552</v>
      </c>
      <c r="G8" s="145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2"/>
      <c r="Q8" s="143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2"/>
      <c r="Z8" s="143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4"/>
      <c r="C9" s="135"/>
      <c r="D9" s="136"/>
      <c r="E9" s="137"/>
      <c r="F9" s="61"/>
      <c r="G9" s="62"/>
      <c r="H9" s="65"/>
      <c r="I9" s="65"/>
      <c r="J9" s="65"/>
      <c r="K9" s="65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5">
        <v>17037.73</v>
      </c>
      <c r="C10" s="126"/>
      <c r="D10" s="125">
        <f t="shared" ref="D10:D37" si="0">B10*$O$3</f>
        <v>22040.007528000002</v>
      </c>
      <c r="E10" s="127">
        <f t="shared" ref="E10:E37" si="1">D10/40.3399</f>
        <v>546.35751521446514</v>
      </c>
      <c r="F10" s="130">
        <f t="shared" ref="F10:F37" si="2">B10/12*$O$3</f>
        <v>1836.6672940000001</v>
      </c>
      <c r="G10" s="131"/>
      <c r="H10" s="63">
        <f>'L4'!$H$10</f>
        <v>1641.55</v>
      </c>
      <c r="I10" s="63">
        <f>GEW!$E$12+($F10-GEW!$E$12)*SUM(Fasering!$D$5)</f>
        <v>1751.1635679999999</v>
      </c>
      <c r="J10" s="63">
        <f>GEW!$E$12+($F10-GEW!$E$12)*SUM(Fasering!$D$5:$D$6)</f>
        <v>1773.2717271194895</v>
      </c>
      <c r="K10" s="63">
        <f>GEW!$E$12+($F10-GEW!$E$12)*SUM(Fasering!$D$5:$D$7)</f>
        <v>1785.9565436193163</v>
      </c>
      <c r="L10" s="63">
        <f>GEW!$E$12+($F10-GEW!$E$12)*SUM(Fasering!$D$5:$D$8)</f>
        <v>1798.6413601191434</v>
      </c>
      <c r="M10" s="63">
        <f>GEW!$E$12+($F10-GEW!$E$12)*SUM(Fasering!$D$5:$D$9)</f>
        <v>1811.3261766189705</v>
      </c>
      <c r="N10" s="63">
        <f>GEW!$E$12+($F10-GEW!$E$12)*SUM(Fasering!$D$5:$D$10)</f>
        <v>1823.982477500173</v>
      </c>
      <c r="O10" s="76">
        <f>GEW!$E$12+($F10-GEW!$E$12)*SUM(Fasering!$D$5:$D$11)</f>
        <v>1836.6672940000001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98.424633999999998</v>
      </c>
      <c r="Q10" s="131">
        <f t="shared" ref="Q10:Q37" si="4">P10/40.3399</f>
        <v>2.4398829446776018</v>
      </c>
      <c r="R10" s="45">
        <f>$P10*SUM(Fasering!$D$5)</f>
        <v>0</v>
      </c>
      <c r="S10" s="45">
        <f>$P10*SUM(Fasering!$D$5:$D$6)</f>
        <v>25.449036802788072</v>
      </c>
      <c r="T10" s="45">
        <f>$P10*SUM(Fasering!$D$5:$D$7)</f>
        <v>40.050721194327139</v>
      </c>
      <c r="U10" s="45">
        <f>$P10*SUM(Fasering!$D$5:$D$8)</f>
        <v>54.652405585866212</v>
      </c>
      <c r="V10" s="45">
        <f>$P10*SUM(Fasering!$D$5:$D$9)</f>
        <v>69.254089977405272</v>
      </c>
      <c r="W10" s="45">
        <f>$P10*SUM(Fasering!$D$5:$D$10)</f>
        <v>83.822949608460945</v>
      </c>
      <c r="X10" s="75">
        <f>$P10*SUM(Fasering!$D$5:$D$11)</f>
        <v>98.424633999999998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49.211778000000002</v>
      </c>
      <c r="Z10" s="131">
        <f t="shared" ref="Z10:Z37" si="6">Y10/40.3399</f>
        <v>1.2199281108778157</v>
      </c>
      <c r="AA10" s="74">
        <f>$Y10*SUM(Fasering!$D$5)</f>
        <v>0</v>
      </c>
      <c r="AB10" s="45">
        <f>$Y10*SUM(Fasering!$D$5:$D$6)</f>
        <v>12.724379035563764</v>
      </c>
      <c r="AC10" s="45">
        <f>$Y10*SUM(Fasering!$D$5:$D$7)</f>
        <v>20.025141268547895</v>
      </c>
      <c r="AD10" s="45">
        <f>$Y10*SUM(Fasering!$D$5:$D$8)</f>
        <v>27.325903501532025</v>
      </c>
      <c r="AE10" s="45">
        <f>$Y10*SUM(Fasering!$D$5:$D$9)</f>
        <v>34.626665734516159</v>
      </c>
      <c r="AF10" s="45">
        <f>$Y10*SUM(Fasering!$D$5:$D$10)</f>
        <v>41.911015767015876</v>
      </c>
      <c r="AG10" s="75">
        <f>$Y10*SUM(Fasering!$D$5:$D$11)</f>
        <v>49.211778000000002</v>
      </c>
      <c r="AH10" s="5">
        <f>($AK$3+(I10+R10)*12*7.57%)*SUM(Fasering!$D$5)</f>
        <v>0</v>
      </c>
      <c r="AI10" s="9">
        <f>($AK$3+(J10+S10)*12*7.57%)*SUM(Fasering!$D$5:$D$6)</f>
        <v>455.86535724811472</v>
      </c>
      <c r="AJ10" s="9">
        <f>($AK$3+(K10+T10)*12*7.57%)*SUM(Fasering!$D$5:$D$7)</f>
        <v>727.50976259784397</v>
      </c>
      <c r="AK10" s="9">
        <f>($AK$3+(L10+U10)*12*7.57%)*SUM(Fasering!$D$5:$D$8)</f>
        <v>1006.5086842832222</v>
      </c>
      <c r="AL10" s="9">
        <f>($AK$3+(M10+V10)*12*7.57%)*SUM(Fasering!$D$5:$D$9)</f>
        <v>1292.8621223042499</v>
      </c>
      <c r="AM10" s="9">
        <f>($AK$3+(N10+W10)*12*7.57%)*SUM(Fasering!$D$5:$D$10)</f>
        <v>1585.9015697432219</v>
      </c>
      <c r="AN10" s="86">
        <f>($AK$3+(O10+X10)*12*7.57%)*SUM(Fasering!$D$5:$D$11)</f>
        <v>1886.9475073952003</v>
      </c>
      <c r="AO10" s="5">
        <f>($AK$3+(I10+AA10)*12*7.57%)*SUM(Fasering!$D$5)</f>
        <v>0</v>
      </c>
      <c r="AP10" s="9">
        <f>($AK$3+(J10+AB10)*12*7.57%)*SUM(Fasering!$D$5:$D$6)</f>
        <v>452.8765990697205</v>
      </c>
      <c r="AQ10" s="9">
        <f>($AK$3+(K10+AC10)*12*7.57%)*SUM(Fasering!$D$5:$D$7)</f>
        <v>720.1074271881929</v>
      </c>
      <c r="AR10" s="9">
        <f>($AK$3+(L10+AD10)*12*7.57%)*SUM(Fasering!$D$5:$D$8)</f>
        <v>992.72495790561902</v>
      </c>
      <c r="AS10" s="9">
        <f>($AK$3+(M10+AE10)*12*7.57%)*SUM(Fasering!$D$5:$D$9)</f>
        <v>1270.7291912219982</v>
      </c>
      <c r="AT10" s="9">
        <f>($AK$3+(N10+AF10)*12*7.57%)*SUM(Fasering!$D$5:$D$10)</f>
        <v>1553.4770198621366</v>
      </c>
      <c r="AU10" s="86">
        <f>($AK$3+(O10+AG10)*12*7.57%)*SUM(Fasering!$D$5:$D$11)</f>
        <v>1842.2425490048004</v>
      </c>
    </row>
    <row r="11" spans="1:47" x14ac:dyDescent="0.3">
      <c r="A11" s="32">
        <f t="shared" ref="A11:A37" si="7">+A10+1</f>
        <v>1</v>
      </c>
      <c r="B11" s="125">
        <v>17736.689999999999</v>
      </c>
      <c r="C11" s="126"/>
      <c r="D11" s="125">
        <f t="shared" si="0"/>
        <v>22944.182184000001</v>
      </c>
      <c r="E11" s="127">
        <f t="shared" si="1"/>
        <v>568.77141946311224</v>
      </c>
      <c r="F11" s="130">
        <f t="shared" si="2"/>
        <v>1912.0151820000001</v>
      </c>
      <c r="G11" s="131">
        <f t="shared" ref="G11:G37" si="8">F11/40.3399</f>
        <v>47.397618288592689</v>
      </c>
      <c r="H11" s="63">
        <f>'L4'!$H$10</f>
        <v>1641.55</v>
      </c>
      <c r="I11" s="63">
        <f>GEW!$E$12+($F11-GEW!$E$12)*SUM(Fasering!$D$5)</f>
        <v>1751.1635679999999</v>
      </c>
      <c r="J11" s="63">
        <f>GEW!$E$12+($F11-GEW!$E$12)*SUM(Fasering!$D$5:$D$6)</f>
        <v>1792.7539552649794</v>
      </c>
      <c r="K11" s="63">
        <f>GEW!$E$12+($F11-GEW!$E$12)*SUM(Fasering!$D$5:$D$7)</f>
        <v>1816.6169294620454</v>
      </c>
      <c r="L11" s="63">
        <f>GEW!$E$12+($F11-GEW!$E$12)*SUM(Fasering!$D$5:$D$8)</f>
        <v>1840.4799036591114</v>
      </c>
      <c r="M11" s="63">
        <f>GEW!$E$12+($F11-GEW!$E$12)*SUM(Fasering!$D$5:$D$9)</f>
        <v>1864.3428778561774</v>
      </c>
      <c r="N11" s="63">
        <f>GEW!$E$12+($F11-GEW!$E$12)*SUM(Fasering!$D$5:$D$10)</f>
        <v>1888.1522078029341</v>
      </c>
      <c r="O11" s="76">
        <f>GEW!$E$12+($F11-GEW!$E$12)*SUM(Fasering!$D$5:$D$11)</f>
        <v>1912.0151820000001</v>
      </c>
      <c r="P11" s="130">
        <f t="shared" si="3"/>
        <v>98.424633999999998</v>
      </c>
      <c r="Q11" s="131">
        <f t="shared" si="4"/>
        <v>2.4398829446776018</v>
      </c>
      <c r="R11" s="45">
        <f>$P11*SUM(Fasering!$D$5)</f>
        <v>0</v>
      </c>
      <c r="S11" s="45">
        <f>$P11*SUM(Fasering!$D$5:$D$6)</f>
        <v>25.449036802788072</v>
      </c>
      <c r="T11" s="45">
        <f>$P11*SUM(Fasering!$D$5:$D$7)</f>
        <v>40.050721194327139</v>
      </c>
      <c r="U11" s="45">
        <f>$P11*SUM(Fasering!$D$5:$D$8)</f>
        <v>54.652405585866212</v>
      </c>
      <c r="V11" s="45">
        <f>$P11*SUM(Fasering!$D$5:$D$9)</f>
        <v>69.254089977405272</v>
      </c>
      <c r="W11" s="45">
        <f>$P11*SUM(Fasering!$D$5:$D$10)</f>
        <v>83.822949608460945</v>
      </c>
      <c r="X11" s="75">
        <f>$P11*SUM(Fasering!$D$5:$D$11)</f>
        <v>98.424633999999998</v>
      </c>
      <c r="Y11" s="130">
        <f t="shared" si="5"/>
        <v>49.211778000000002</v>
      </c>
      <c r="Z11" s="131">
        <f t="shared" si="6"/>
        <v>1.2199281108778157</v>
      </c>
      <c r="AA11" s="74">
        <f>$Y11*SUM(Fasering!$D$5)</f>
        <v>0</v>
      </c>
      <c r="AB11" s="45">
        <f>$Y11*SUM(Fasering!$D$5:$D$6)</f>
        <v>12.724379035563764</v>
      </c>
      <c r="AC11" s="45">
        <f>$Y11*SUM(Fasering!$D$5:$D$7)</f>
        <v>20.025141268547895</v>
      </c>
      <c r="AD11" s="45">
        <f>$Y11*SUM(Fasering!$D$5:$D$8)</f>
        <v>27.325903501532025</v>
      </c>
      <c r="AE11" s="45">
        <f>$Y11*SUM(Fasering!$D$5:$D$9)</f>
        <v>34.626665734516159</v>
      </c>
      <c r="AF11" s="45">
        <f>$Y11*SUM(Fasering!$D$5:$D$10)</f>
        <v>41.911015767015876</v>
      </c>
      <c r="AG11" s="75">
        <f>$Y11*SUM(Fasering!$D$5:$D$11)</f>
        <v>49.211778000000002</v>
      </c>
      <c r="AH11" s="5">
        <f>($AK$3+(I11+R11)*12*7.57%)*SUM(Fasering!$D$5)</f>
        <v>0</v>
      </c>
      <c r="AI11" s="9">
        <f>($AK$3+(J11+S11)*12*7.57%)*SUM(Fasering!$D$5:$D$6)</f>
        <v>460.44132854481711</v>
      </c>
      <c r="AJ11" s="9">
        <f>($AK$3+(K11+T11)*12*7.57%)*SUM(Fasering!$D$5:$D$7)</f>
        <v>738.84319017588996</v>
      </c>
      <c r="AK11" s="9">
        <f>($AK$3+(L11+U11)*12*7.57%)*SUM(Fasering!$D$5:$D$8)</f>
        <v>1027.6124111492734</v>
      </c>
      <c r="AL11" s="9">
        <f>($AK$3+(M11+V11)*12*7.57%)*SUM(Fasering!$D$5:$D$9)</f>
        <v>1326.7489914649673</v>
      </c>
      <c r="AM11" s="9">
        <f>($AK$3+(N11+W11)*12*7.57%)*SUM(Fasering!$D$5:$D$10)</f>
        <v>1635.5455358014087</v>
      </c>
      <c r="AN11" s="86">
        <f>($AK$3+(O11+X11)*12*7.57%)*SUM(Fasering!$D$5:$D$11)</f>
        <v>1955.3935288544003</v>
      </c>
      <c r="AO11" s="5">
        <f>($AK$3+(I11+AA11)*12*7.57%)*SUM(Fasering!$D$5)</f>
        <v>0</v>
      </c>
      <c r="AP11" s="9">
        <f>($AK$3+(J11+AB11)*12*7.57%)*SUM(Fasering!$D$5:$D$6)</f>
        <v>457.45257036642278</v>
      </c>
      <c r="AQ11" s="9">
        <f>($AK$3+(K11+AC11)*12*7.57%)*SUM(Fasering!$D$5:$D$7)</f>
        <v>731.44085476623911</v>
      </c>
      <c r="AR11" s="9">
        <f>($AK$3+(L11+AD11)*12*7.57%)*SUM(Fasering!$D$5:$D$8)</f>
        <v>1013.8286847716698</v>
      </c>
      <c r="AS11" s="9">
        <f>($AK$3+(M11+AE11)*12*7.57%)*SUM(Fasering!$D$5:$D$9)</f>
        <v>1304.6160603827154</v>
      </c>
      <c r="AT11" s="9">
        <f>($AK$3+(N11+AF11)*12*7.57%)*SUM(Fasering!$D$5:$D$10)</f>
        <v>1603.1209859203234</v>
      </c>
      <c r="AU11" s="86">
        <f>($AK$3+(O11+AG11)*12*7.57%)*SUM(Fasering!$D$5:$D$11)</f>
        <v>1910.6885704640003</v>
      </c>
    </row>
    <row r="12" spans="1:47" x14ac:dyDescent="0.3">
      <c r="A12" s="32">
        <f t="shared" si="7"/>
        <v>2</v>
      </c>
      <c r="B12" s="125">
        <v>18435.650000000001</v>
      </c>
      <c r="C12" s="126"/>
      <c r="D12" s="125">
        <f t="shared" si="0"/>
        <v>23848.356840000004</v>
      </c>
      <c r="E12" s="127">
        <f t="shared" si="1"/>
        <v>591.18532371175945</v>
      </c>
      <c r="F12" s="130">
        <f t="shared" si="2"/>
        <v>1987.3630700000003</v>
      </c>
      <c r="G12" s="131">
        <f t="shared" si="8"/>
        <v>49.265443642646616</v>
      </c>
      <c r="H12" s="63">
        <f>'L4'!$H$10</f>
        <v>1641.55</v>
      </c>
      <c r="I12" s="63">
        <f>GEW!$E$12+($F12-GEW!$E$12)*SUM(Fasering!$D$5)</f>
        <v>1751.1635679999999</v>
      </c>
      <c r="J12" s="63">
        <f>GEW!$E$12+($F12-GEW!$E$12)*SUM(Fasering!$D$5:$D$6)</f>
        <v>1812.2361834104695</v>
      </c>
      <c r="K12" s="63">
        <f>GEW!$E$12+($F12-GEW!$E$12)*SUM(Fasering!$D$5:$D$7)</f>
        <v>1847.2773153047747</v>
      </c>
      <c r="L12" s="63">
        <f>GEW!$E$12+($F12-GEW!$E$12)*SUM(Fasering!$D$5:$D$8)</f>
        <v>1882.3184471990796</v>
      </c>
      <c r="M12" s="63">
        <f>GEW!$E$12+($F12-GEW!$E$12)*SUM(Fasering!$D$5:$D$9)</f>
        <v>1917.3595790933848</v>
      </c>
      <c r="N12" s="63">
        <f>GEW!$E$12+($F12-GEW!$E$12)*SUM(Fasering!$D$5:$D$10)</f>
        <v>1952.3219381056952</v>
      </c>
      <c r="O12" s="76">
        <f>GEW!$E$12+($F12-GEW!$E$12)*SUM(Fasering!$D$5:$D$11)</f>
        <v>1987.3630700000003</v>
      </c>
      <c r="P12" s="130">
        <f t="shared" si="3"/>
        <v>98.424633999999998</v>
      </c>
      <c r="Q12" s="131">
        <f t="shared" si="4"/>
        <v>2.4398829446776018</v>
      </c>
      <c r="R12" s="45">
        <f>$P12*SUM(Fasering!$D$5)</f>
        <v>0</v>
      </c>
      <c r="S12" s="45">
        <f>$P12*SUM(Fasering!$D$5:$D$6)</f>
        <v>25.449036802788072</v>
      </c>
      <c r="T12" s="45">
        <f>$P12*SUM(Fasering!$D$5:$D$7)</f>
        <v>40.050721194327139</v>
      </c>
      <c r="U12" s="45">
        <f>$P12*SUM(Fasering!$D$5:$D$8)</f>
        <v>54.652405585866212</v>
      </c>
      <c r="V12" s="45">
        <f>$P12*SUM(Fasering!$D$5:$D$9)</f>
        <v>69.254089977405272</v>
      </c>
      <c r="W12" s="45">
        <f>$P12*SUM(Fasering!$D$5:$D$10)</f>
        <v>83.822949608460945</v>
      </c>
      <c r="X12" s="75">
        <f>$P12*SUM(Fasering!$D$5:$D$11)</f>
        <v>98.424633999999998</v>
      </c>
      <c r="Y12" s="130">
        <f t="shared" si="5"/>
        <v>49.211778000000002</v>
      </c>
      <c r="Z12" s="131">
        <f t="shared" si="6"/>
        <v>1.2199281108778157</v>
      </c>
      <c r="AA12" s="74">
        <f>$Y12*SUM(Fasering!$D$5)</f>
        <v>0</v>
      </c>
      <c r="AB12" s="45">
        <f>$Y12*SUM(Fasering!$D$5:$D$6)</f>
        <v>12.724379035563764</v>
      </c>
      <c r="AC12" s="45">
        <f>$Y12*SUM(Fasering!$D$5:$D$7)</f>
        <v>20.025141268547895</v>
      </c>
      <c r="AD12" s="45">
        <f>$Y12*SUM(Fasering!$D$5:$D$8)</f>
        <v>27.325903501532025</v>
      </c>
      <c r="AE12" s="45">
        <f>$Y12*SUM(Fasering!$D$5:$D$9)</f>
        <v>34.626665734516159</v>
      </c>
      <c r="AF12" s="45">
        <f>$Y12*SUM(Fasering!$D$5:$D$10)</f>
        <v>41.911015767015876</v>
      </c>
      <c r="AG12" s="75">
        <f>$Y12*SUM(Fasering!$D$5:$D$11)</f>
        <v>49.211778000000002</v>
      </c>
      <c r="AH12" s="5">
        <f>($AK$3+(I12+R12)*12*7.57%)*SUM(Fasering!$D$5)</f>
        <v>0</v>
      </c>
      <c r="AI12" s="9">
        <f>($AK$3+(J12+S12)*12*7.57%)*SUM(Fasering!$D$5:$D$6)</f>
        <v>465.01729984151945</v>
      </c>
      <c r="AJ12" s="9">
        <f>($AK$3+(K12+T12)*12*7.57%)*SUM(Fasering!$D$5:$D$7)</f>
        <v>750.17661775393617</v>
      </c>
      <c r="AK12" s="9">
        <f>($AK$3+(L12+U12)*12*7.57%)*SUM(Fasering!$D$5:$D$8)</f>
        <v>1048.7161380153245</v>
      </c>
      <c r="AL12" s="9">
        <f>($AK$3+(M12+V12)*12*7.57%)*SUM(Fasering!$D$5:$D$9)</f>
        <v>1360.6358606256845</v>
      </c>
      <c r="AM12" s="9">
        <f>($AK$3+(N12+W12)*12*7.57%)*SUM(Fasering!$D$5:$D$10)</f>
        <v>1685.1895018595958</v>
      </c>
      <c r="AN12" s="86">
        <f>($AK$3+(O12+X12)*12*7.57%)*SUM(Fasering!$D$5:$D$11)</f>
        <v>2023.8395503136003</v>
      </c>
      <c r="AO12" s="5">
        <f>($AK$3+(I12+AA12)*12*7.57%)*SUM(Fasering!$D$5)</f>
        <v>0</v>
      </c>
      <c r="AP12" s="9">
        <f>($AK$3+(J12+AB12)*12*7.57%)*SUM(Fasering!$D$5:$D$6)</f>
        <v>462.02854166312505</v>
      </c>
      <c r="AQ12" s="9">
        <f>($AK$3+(K12+AC12)*12*7.57%)*SUM(Fasering!$D$5:$D$7)</f>
        <v>742.77428234428533</v>
      </c>
      <c r="AR12" s="9">
        <f>($AK$3+(L12+AD12)*12*7.57%)*SUM(Fasering!$D$5:$D$8)</f>
        <v>1034.9324116377209</v>
      </c>
      <c r="AS12" s="9">
        <f>($AK$3+(M12+AE12)*12*7.57%)*SUM(Fasering!$D$5:$D$9)</f>
        <v>1338.5029295434329</v>
      </c>
      <c r="AT12" s="9">
        <f>($AK$3+(N12+AF12)*12*7.57%)*SUM(Fasering!$D$5:$D$10)</f>
        <v>1652.7649519785105</v>
      </c>
      <c r="AU12" s="86">
        <f>($AK$3+(O12+AG12)*12*7.57%)*SUM(Fasering!$D$5:$D$11)</f>
        <v>1979.1345919232003</v>
      </c>
    </row>
    <row r="13" spans="1:47" x14ac:dyDescent="0.3">
      <c r="A13" s="32">
        <f t="shared" si="7"/>
        <v>3</v>
      </c>
      <c r="B13" s="125">
        <v>19134.62</v>
      </c>
      <c r="C13" s="126"/>
      <c r="D13" s="125">
        <f t="shared" si="0"/>
        <v>24752.544431999999</v>
      </c>
      <c r="E13" s="127">
        <f t="shared" si="1"/>
        <v>613.59954863547011</v>
      </c>
      <c r="F13" s="130">
        <f t="shared" si="2"/>
        <v>2062.7120359999999</v>
      </c>
      <c r="G13" s="131">
        <f t="shared" si="8"/>
        <v>51.133295719622502</v>
      </c>
      <c r="H13" s="63">
        <f>'L4'!$H$10</f>
        <v>1641.55</v>
      </c>
      <c r="I13" s="63">
        <f>GEW!$E$12+($F13-GEW!$E$12)*SUM(Fasering!$D$5)</f>
        <v>1751.1635679999999</v>
      </c>
      <c r="J13" s="63">
        <f>GEW!$E$12+($F13-GEW!$E$12)*SUM(Fasering!$D$5:$D$6)</f>
        <v>1831.7186902876199</v>
      </c>
      <c r="K13" s="63">
        <f>GEW!$E$12+($F13-GEW!$E$12)*SUM(Fasering!$D$5:$D$7)</f>
        <v>1877.9381398047349</v>
      </c>
      <c r="L13" s="63">
        <f>GEW!$E$12+($F13-GEW!$E$12)*SUM(Fasering!$D$5:$D$8)</f>
        <v>1924.1575893218496</v>
      </c>
      <c r="M13" s="63">
        <f>GEW!$E$12+($F13-GEW!$E$12)*SUM(Fasering!$D$5:$D$9)</f>
        <v>1970.3770388389646</v>
      </c>
      <c r="N13" s="63">
        <f>GEW!$E$12+($F13-GEW!$E$12)*SUM(Fasering!$D$5:$D$10)</f>
        <v>2016.4925864828851</v>
      </c>
      <c r="O13" s="76">
        <f>GEW!$E$12+($F13-GEW!$E$12)*SUM(Fasering!$D$5:$D$11)</f>
        <v>2062.7120359999999</v>
      </c>
      <c r="P13" s="130">
        <f t="shared" si="3"/>
        <v>98.424633999999998</v>
      </c>
      <c r="Q13" s="131">
        <f t="shared" si="4"/>
        <v>2.4398829446776018</v>
      </c>
      <c r="R13" s="45">
        <f>$P13*SUM(Fasering!$D$5)</f>
        <v>0</v>
      </c>
      <c r="S13" s="45">
        <f>$P13*SUM(Fasering!$D$5:$D$6)</f>
        <v>25.449036802788072</v>
      </c>
      <c r="T13" s="45">
        <f>$P13*SUM(Fasering!$D$5:$D$7)</f>
        <v>40.050721194327139</v>
      </c>
      <c r="U13" s="45">
        <f>$P13*SUM(Fasering!$D$5:$D$8)</f>
        <v>54.652405585866212</v>
      </c>
      <c r="V13" s="45">
        <f>$P13*SUM(Fasering!$D$5:$D$9)</f>
        <v>69.254089977405272</v>
      </c>
      <c r="W13" s="45">
        <f>$P13*SUM(Fasering!$D$5:$D$10)</f>
        <v>83.822949608460945</v>
      </c>
      <c r="X13" s="75">
        <f>$P13*SUM(Fasering!$D$5:$D$11)</f>
        <v>98.424633999999998</v>
      </c>
      <c r="Y13" s="130">
        <f t="shared" si="5"/>
        <v>49.211778000000002</v>
      </c>
      <c r="Z13" s="131">
        <f t="shared" si="6"/>
        <v>1.2199281108778157</v>
      </c>
      <c r="AA13" s="74">
        <f>$Y13*SUM(Fasering!$D$5)</f>
        <v>0</v>
      </c>
      <c r="AB13" s="45">
        <f>$Y13*SUM(Fasering!$D$5:$D$6)</f>
        <v>12.724379035563764</v>
      </c>
      <c r="AC13" s="45">
        <f>$Y13*SUM(Fasering!$D$5:$D$7)</f>
        <v>20.025141268547895</v>
      </c>
      <c r="AD13" s="45">
        <f>$Y13*SUM(Fasering!$D$5:$D$8)</f>
        <v>27.325903501532025</v>
      </c>
      <c r="AE13" s="45">
        <f>$Y13*SUM(Fasering!$D$5:$D$9)</f>
        <v>34.626665734516159</v>
      </c>
      <c r="AF13" s="45">
        <f>$Y13*SUM(Fasering!$D$5:$D$10)</f>
        <v>41.911015767015876</v>
      </c>
      <c r="AG13" s="75">
        <f>$Y13*SUM(Fasering!$D$5:$D$11)</f>
        <v>49.211778000000002</v>
      </c>
      <c r="AH13" s="5">
        <f>($AK$3+(I13+R13)*12*7.57%)*SUM(Fasering!$D$5)</f>
        <v>0</v>
      </c>
      <c r="AI13" s="9">
        <f>($AK$3+(J13+S13)*12*7.57%)*SUM(Fasering!$D$5:$D$6)</f>
        <v>469.59333660650736</v>
      </c>
      <c r="AJ13" s="9">
        <f>($AK$3+(K13+T13)*12*7.57%)*SUM(Fasering!$D$5:$D$7)</f>
        <v>761.51020747899463</v>
      </c>
      <c r="AK13" s="9">
        <f>($AK$3+(L13+U13)*12*7.57%)*SUM(Fasering!$D$5:$D$8)</f>
        <v>1069.8201668117699</v>
      </c>
      <c r="AL13" s="9">
        <f>($AK$3+(M13+V13)*12*7.57%)*SUM(Fasering!$D$5:$D$9)</f>
        <v>1394.5232146048343</v>
      </c>
      <c r="AM13" s="9">
        <f>($AK$3+(N13+W13)*12*7.57%)*SUM(Fasering!$D$5:$D$10)</f>
        <v>1734.834178172533</v>
      </c>
      <c r="AN13" s="86">
        <f>($AK$3+(O13+X13)*12*7.57%)*SUM(Fasering!$D$5:$D$11)</f>
        <v>2092.2865510279998</v>
      </c>
      <c r="AO13" s="5">
        <f>($AK$3+(I13+AA13)*12*7.57%)*SUM(Fasering!$D$5)</f>
        <v>0</v>
      </c>
      <c r="AP13" s="9">
        <f>($AK$3+(J13+AB13)*12*7.57%)*SUM(Fasering!$D$5:$D$6)</f>
        <v>466.60457842811303</v>
      </c>
      <c r="AQ13" s="9">
        <f>($AK$3+(K13+AC13)*12*7.57%)*SUM(Fasering!$D$5:$D$7)</f>
        <v>754.10787206934367</v>
      </c>
      <c r="AR13" s="9">
        <f>($AK$3+(L13+AD13)*12*7.57%)*SUM(Fasering!$D$5:$D$8)</f>
        <v>1056.0364404341669</v>
      </c>
      <c r="AS13" s="9">
        <f>($AK$3+(M13+AE13)*12*7.57%)*SUM(Fasering!$D$5:$D$9)</f>
        <v>1372.3902835225822</v>
      </c>
      <c r="AT13" s="9">
        <f>($AK$3+(N13+AF13)*12*7.57%)*SUM(Fasering!$D$5:$D$10)</f>
        <v>1702.4096282914477</v>
      </c>
      <c r="AU13" s="86">
        <f>($AK$3+(O13+AG13)*12*7.57%)*SUM(Fasering!$D$5:$D$11)</f>
        <v>2047.5815926375999</v>
      </c>
    </row>
    <row r="14" spans="1:47" x14ac:dyDescent="0.3">
      <c r="A14" s="32">
        <f t="shared" si="7"/>
        <v>4</v>
      </c>
      <c r="B14" s="125">
        <v>19833.580000000002</v>
      </c>
      <c r="C14" s="126"/>
      <c r="D14" s="125">
        <f t="shared" si="0"/>
        <v>25656.719088000005</v>
      </c>
      <c r="E14" s="127">
        <f t="shared" si="1"/>
        <v>636.01345288411733</v>
      </c>
      <c r="F14" s="130">
        <f t="shared" si="2"/>
        <v>2138.0599240000001</v>
      </c>
      <c r="G14" s="131">
        <f t="shared" si="8"/>
        <v>53.001121073676437</v>
      </c>
      <c r="H14" s="63">
        <f>'L4'!$H$10</f>
        <v>1641.55</v>
      </c>
      <c r="I14" s="63">
        <f>GEW!$E$12+($F14-GEW!$E$12)*SUM(Fasering!$D$5)</f>
        <v>1751.1635679999999</v>
      </c>
      <c r="J14" s="63">
        <f>GEW!$E$12+($F14-GEW!$E$12)*SUM(Fasering!$D$5:$D$6)</f>
        <v>1851.20091843311</v>
      </c>
      <c r="K14" s="63">
        <f>GEW!$E$12+($F14-GEW!$E$12)*SUM(Fasering!$D$5:$D$7)</f>
        <v>1908.5985256474639</v>
      </c>
      <c r="L14" s="63">
        <f>GEW!$E$12+($F14-GEW!$E$12)*SUM(Fasering!$D$5:$D$8)</f>
        <v>1965.9961328618178</v>
      </c>
      <c r="M14" s="63">
        <f>GEW!$E$12+($F14-GEW!$E$12)*SUM(Fasering!$D$5:$D$9)</f>
        <v>2023.3937400761718</v>
      </c>
      <c r="N14" s="63">
        <f>GEW!$E$12+($F14-GEW!$E$12)*SUM(Fasering!$D$5:$D$10)</f>
        <v>2080.662316785646</v>
      </c>
      <c r="O14" s="76">
        <f>GEW!$E$12+($F14-GEW!$E$12)*SUM(Fasering!$D$5:$D$11)</f>
        <v>2138.0599240000001</v>
      </c>
      <c r="P14" s="130">
        <f t="shared" si="3"/>
        <v>98.424633999999998</v>
      </c>
      <c r="Q14" s="131">
        <f t="shared" si="4"/>
        <v>2.4398829446776018</v>
      </c>
      <c r="R14" s="45">
        <f>$P14*SUM(Fasering!$D$5)</f>
        <v>0</v>
      </c>
      <c r="S14" s="45">
        <f>$P14*SUM(Fasering!$D$5:$D$6)</f>
        <v>25.449036802788072</v>
      </c>
      <c r="T14" s="45">
        <f>$P14*SUM(Fasering!$D$5:$D$7)</f>
        <v>40.050721194327139</v>
      </c>
      <c r="U14" s="45">
        <f>$P14*SUM(Fasering!$D$5:$D$8)</f>
        <v>54.652405585866212</v>
      </c>
      <c r="V14" s="45">
        <f>$P14*SUM(Fasering!$D$5:$D$9)</f>
        <v>69.254089977405272</v>
      </c>
      <c r="W14" s="45">
        <f>$P14*SUM(Fasering!$D$5:$D$10)</f>
        <v>83.822949608460945</v>
      </c>
      <c r="X14" s="75">
        <f>$P14*SUM(Fasering!$D$5:$D$11)</f>
        <v>98.424633999999998</v>
      </c>
      <c r="Y14" s="130">
        <f t="shared" si="5"/>
        <v>49.211778000000002</v>
      </c>
      <c r="Z14" s="131">
        <f t="shared" si="6"/>
        <v>1.2199281108778157</v>
      </c>
      <c r="AA14" s="74">
        <f>$Y14*SUM(Fasering!$D$5)</f>
        <v>0</v>
      </c>
      <c r="AB14" s="45">
        <f>$Y14*SUM(Fasering!$D$5:$D$6)</f>
        <v>12.724379035563764</v>
      </c>
      <c r="AC14" s="45">
        <f>$Y14*SUM(Fasering!$D$5:$D$7)</f>
        <v>20.025141268547895</v>
      </c>
      <c r="AD14" s="45">
        <f>$Y14*SUM(Fasering!$D$5:$D$8)</f>
        <v>27.325903501532025</v>
      </c>
      <c r="AE14" s="45">
        <f>$Y14*SUM(Fasering!$D$5:$D$9)</f>
        <v>34.626665734516159</v>
      </c>
      <c r="AF14" s="45">
        <f>$Y14*SUM(Fasering!$D$5:$D$10)</f>
        <v>41.911015767015876</v>
      </c>
      <c r="AG14" s="75">
        <f>$Y14*SUM(Fasering!$D$5:$D$11)</f>
        <v>49.211778000000002</v>
      </c>
      <c r="AH14" s="5">
        <f>($AK$3+(I14+R14)*12*7.57%)*SUM(Fasering!$D$5)</f>
        <v>0</v>
      </c>
      <c r="AI14" s="9">
        <f>($AK$3+(J14+S14)*12*7.57%)*SUM(Fasering!$D$5:$D$6)</f>
        <v>474.1693079032097</v>
      </c>
      <c r="AJ14" s="9">
        <f>($AK$3+(K14+T14)*12*7.57%)*SUM(Fasering!$D$5:$D$7)</f>
        <v>772.84363505704073</v>
      </c>
      <c r="AK14" s="9">
        <f>($AK$3+(L14+U14)*12*7.57%)*SUM(Fasering!$D$5:$D$8)</f>
        <v>1090.9238936778213</v>
      </c>
      <c r="AL14" s="9">
        <f>($AK$3+(M14+V14)*12*7.57%)*SUM(Fasering!$D$5:$D$9)</f>
        <v>1428.4100837655515</v>
      </c>
      <c r="AM14" s="9">
        <f>($AK$3+(N14+W14)*12*7.57%)*SUM(Fasering!$D$5:$D$10)</f>
        <v>1784.4781442307199</v>
      </c>
      <c r="AN14" s="86">
        <f>($AK$3+(O14+X14)*12*7.57%)*SUM(Fasering!$D$5:$D$11)</f>
        <v>2160.7325724872003</v>
      </c>
      <c r="AO14" s="5">
        <f>($AK$3+(I14+AA14)*12*7.57%)*SUM(Fasering!$D$5)</f>
        <v>0</v>
      </c>
      <c r="AP14" s="9">
        <f>($AK$3+(J14+AB14)*12*7.57%)*SUM(Fasering!$D$5:$D$6)</f>
        <v>471.18054972481531</v>
      </c>
      <c r="AQ14" s="9">
        <f>($AK$3+(K14+AC14)*12*7.57%)*SUM(Fasering!$D$5:$D$7)</f>
        <v>765.44129964738977</v>
      </c>
      <c r="AR14" s="9">
        <f>($AK$3+(L14+AD14)*12*7.57%)*SUM(Fasering!$D$5:$D$8)</f>
        <v>1077.1401673002179</v>
      </c>
      <c r="AS14" s="9">
        <f>($AK$3+(M14+AE14)*12*7.57%)*SUM(Fasering!$D$5:$D$9)</f>
        <v>1406.2771526832996</v>
      </c>
      <c r="AT14" s="9">
        <f>($AK$3+(N14+AF14)*12*7.57%)*SUM(Fasering!$D$5:$D$10)</f>
        <v>1752.0535943496341</v>
      </c>
      <c r="AU14" s="86">
        <f>($AK$3+(O14+AG14)*12*7.57%)*SUM(Fasering!$D$5:$D$11)</f>
        <v>2116.0276140967999</v>
      </c>
    </row>
    <row r="15" spans="1:47" x14ac:dyDescent="0.3">
      <c r="A15" s="32">
        <f t="shared" si="7"/>
        <v>5</v>
      </c>
      <c r="B15" s="125">
        <v>19833.580000000002</v>
      </c>
      <c r="C15" s="126"/>
      <c r="D15" s="125">
        <f t="shared" si="0"/>
        <v>25656.719088000005</v>
      </c>
      <c r="E15" s="127">
        <f t="shared" si="1"/>
        <v>636.01345288411733</v>
      </c>
      <c r="F15" s="130">
        <f t="shared" si="2"/>
        <v>2138.0599240000001</v>
      </c>
      <c r="G15" s="131">
        <f t="shared" si="8"/>
        <v>53.001121073676437</v>
      </c>
      <c r="H15" s="63">
        <f>'L4'!$H$10</f>
        <v>1641.55</v>
      </c>
      <c r="I15" s="63">
        <f>GEW!$E$12+($F15-GEW!$E$12)*SUM(Fasering!$D$5)</f>
        <v>1751.1635679999999</v>
      </c>
      <c r="J15" s="63">
        <f>GEW!$E$12+($F15-GEW!$E$12)*SUM(Fasering!$D$5:$D$6)</f>
        <v>1851.20091843311</v>
      </c>
      <c r="K15" s="63">
        <f>GEW!$E$12+($F15-GEW!$E$12)*SUM(Fasering!$D$5:$D$7)</f>
        <v>1908.5985256474639</v>
      </c>
      <c r="L15" s="63">
        <f>GEW!$E$12+($F15-GEW!$E$12)*SUM(Fasering!$D$5:$D$8)</f>
        <v>1965.9961328618178</v>
      </c>
      <c r="M15" s="63">
        <f>GEW!$E$12+($F15-GEW!$E$12)*SUM(Fasering!$D$5:$D$9)</f>
        <v>2023.3937400761718</v>
      </c>
      <c r="N15" s="63">
        <f>GEW!$E$12+($F15-GEW!$E$12)*SUM(Fasering!$D$5:$D$10)</f>
        <v>2080.662316785646</v>
      </c>
      <c r="O15" s="76">
        <f>GEW!$E$12+($F15-GEW!$E$12)*SUM(Fasering!$D$5:$D$11)</f>
        <v>2138.0599240000001</v>
      </c>
      <c r="P15" s="130">
        <f t="shared" si="3"/>
        <v>98.424633999999998</v>
      </c>
      <c r="Q15" s="131">
        <f t="shared" si="4"/>
        <v>2.4398829446776018</v>
      </c>
      <c r="R15" s="45">
        <f>$P15*SUM(Fasering!$D$5)</f>
        <v>0</v>
      </c>
      <c r="S15" s="45">
        <f>$P15*SUM(Fasering!$D$5:$D$6)</f>
        <v>25.449036802788072</v>
      </c>
      <c r="T15" s="45">
        <f>$P15*SUM(Fasering!$D$5:$D$7)</f>
        <v>40.050721194327139</v>
      </c>
      <c r="U15" s="45">
        <f>$P15*SUM(Fasering!$D$5:$D$8)</f>
        <v>54.652405585866212</v>
      </c>
      <c r="V15" s="45">
        <f>$P15*SUM(Fasering!$D$5:$D$9)</f>
        <v>69.254089977405272</v>
      </c>
      <c r="W15" s="45">
        <f>$P15*SUM(Fasering!$D$5:$D$10)</f>
        <v>83.822949608460945</v>
      </c>
      <c r="X15" s="75">
        <f>$P15*SUM(Fasering!$D$5:$D$11)</f>
        <v>98.424633999999998</v>
      </c>
      <c r="Y15" s="130">
        <f t="shared" si="5"/>
        <v>49.211778000000002</v>
      </c>
      <c r="Z15" s="131">
        <f t="shared" si="6"/>
        <v>1.2199281108778157</v>
      </c>
      <c r="AA15" s="74">
        <f>$Y15*SUM(Fasering!$D$5)</f>
        <v>0</v>
      </c>
      <c r="AB15" s="45">
        <f>$Y15*SUM(Fasering!$D$5:$D$6)</f>
        <v>12.724379035563764</v>
      </c>
      <c r="AC15" s="45">
        <f>$Y15*SUM(Fasering!$D$5:$D$7)</f>
        <v>20.025141268547895</v>
      </c>
      <c r="AD15" s="45">
        <f>$Y15*SUM(Fasering!$D$5:$D$8)</f>
        <v>27.325903501532025</v>
      </c>
      <c r="AE15" s="45">
        <f>$Y15*SUM(Fasering!$D$5:$D$9)</f>
        <v>34.626665734516159</v>
      </c>
      <c r="AF15" s="45">
        <f>$Y15*SUM(Fasering!$D$5:$D$10)</f>
        <v>41.911015767015876</v>
      </c>
      <c r="AG15" s="75">
        <f>$Y15*SUM(Fasering!$D$5:$D$11)</f>
        <v>49.211778000000002</v>
      </c>
      <c r="AH15" s="5">
        <f>($AK$3+(I15+R15)*12*7.57%)*SUM(Fasering!$D$5)</f>
        <v>0</v>
      </c>
      <c r="AI15" s="9">
        <f>($AK$3+(J15+S15)*12*7.57%)*SUM(Fasering!$D$5:$D$6)</f>
        <v>474.1693079032097</v>
      </c>
      <c r="AJ15" s="9">
        <f>($AK$3+(K15+T15)*12*7.57%)*SUM(Fasering!$D$5:$D$7)</f>
        <v>772.84363505704073</v>
      </c>
      <c r="AK15" s="9">
        <f>($AK$3+(L15+U15)*12*7.57%)*SUM(Fasering!$D$5:$D$8)</f>
        <v>1090.9238936778213</v>
      </c>
      <c r="AL15" s="9">
        <f>($AK$3+(M15+V15)*12*7.57%)*SUM(Fasering!$D$5:$D$9)</f>
        <v>1428.4100837655515</v>
      </c>
      <c r="AM15" s="9">
        <f>($AK$3+(N15+W15)*12*7.57%)*SUM(Fasering!$D$5:$D$10)</f>
        <v>1784.4781442307199</v>
      </c>
      <c r="AN15" s="86">
        <f>($AK$3+(O15+X15)*12*7.57%)*SUM(Fasering!$D$5:$D$11)</f>
        <v>2160.7325724872003</v>
      </c>
      <c r="AO15" s="5">
        <f>($AK$3+(I15+AA15)*12*7.57%)*SUM(Fasering!$D$5)</f>
        <v>0</v>
      </c>
      <c r="AP15" s="9">
        <f>($AK$3+(J15+AB15)*12*7.57%)*SUM(Fasering!$D$5:$D$6)</f>
        <v>471.18054972481531</v>
      </c>
      <c r="AQ15" s="9">
        <f>($AK$3+(K15+AC15)*12*7.57%)*SUM(Fasering!$D$5:$D$7)</f>
        <v>765.44129964738977</v>
      </c>
      <c r="AR15" s="9">
        <f>($AK$3+(L15+AD15)*12*7.57%)*SUM(Fasering!$D$5:$D$8)</f>
        <v>1077.1401673002179</v>
      </c>
      <c r="AS15" s="9">
        <f>($AK$3+(M15+AE15)*12*7.57%)*SUM(Fasering!$D$5:$D$9)</f>
        <v>1406.2771526832996</v>
      </c>
      <c r="AT15" s="9">
        <f>($AK$3+(N15+AF15)*12*7.57%)*SUM(Fasering!$D$5:$D$10)</f>
        <v>1752.0535943496341</v>
      </c>
      <c r="AU15" s="86">
        <f>($AK$3+(O15+AG15)*12*7.57%)*SUM(Fasering!$D$5:$D$11)</f>
        <v>2116.0276140967999</v>
      </c>
    </row>
    <row r="16" spans="1:47" x14ac:dyDescent="0.3">
      <c r="A16" s="32">
        <f t="shared" si="7"/>
        <v>6</v>
      </c>
      <c r="B16" s="125">
        <v>20829.810000000001</v>
      </c>
      <c r="C16" s="126"/>
      <c r="D16" s="125">
        <f t="shared" si="0"/>
        <v>26945.442216000003</v>
      </c>
      <c r="E16" s="127">
        <f t="shared" si="1"/>
        <v>667.96006474978878</v>
      </c>
      <c r="F16" s="125">
        <f t="shared" si="2"/>
        <v>2245.4535180000003</v>
      </c>
      <c r="G16" s="127">
        <f t="shared" si="8"/>
        <v>55.663338729149061</v>
      </c>
      <c r="H16" s="63">
        <f>'L4'!$H$10</f>
        <v>1641.55</v>
      </c>
      <c r="I16" s="63">
        <f>GEW!$E$12+($F16-GEW!$E$12)*SUM(Fasering!$D$5)</f>
        <v>1751.1635679999999</v>
      </c>
      <c r="J16" s="63">
        <f>GEW!$E$12+($F16-GEW!$E$12)*SUM(Fasering!$D$5:$D$6)</f>
        <v>1878.9690026516369</v>
      </c>
      <c r="K16" s="63">
        <f>GEW!$E$12+($F16-GEW!$E$12)*SUM(Fasering!$D$5:$D$7)</f>
        <v>1952.2988750066577</v>
      </c>
      <c r="L16" s="63">
        <f>GEW!$E$12+($F16-GEW!$E$12)*SUM(Fasering!$D$5:$D$8)</f>
        <v>2025.6287473616783</v>
      </c>
      <c r="M16" s="63">
        <f>GEW!$E$12+($F16-GEW!$E$12)*SUM(Fasering!$D$5:$D$9)</f>
        <v>2098.9586197166991</v>
      </c>
      <c r="N16" s="63">
        <f>GEW!$E$12+($F16-GEW!$E$12)*SUM(Fasering!$D$5:$D$10)</f>
        <v>2172.1236456449797</v>
      </c>
      <c r="O16" s="76">
        <f>GEW!$E$12+($F16-GEW!$E$12)*SUM(Fasering!$D$5:$D$11)</f>
        <v>2245.4535180000003</v>
      </c>
      <c r="P16" s="130">
        <f t="shared" si="3"/>
        <v>49.211778000000002</v>
      </c>
      <c r="Q16" s="131">
        <f t="shared" si="4"/>
        <v>1.2199281108778157</v>
      </c>
      <c r="R16" s="45">
        <f>$P16*SUM(Fasering!$D$5)</f>
        <v>0</v>
      </c>
      <c r="S16" s="45">
        <f>$P16*SUM(Fasering!$D$5:$D$6)</f>
        <v>12.724379035563764</v>
      </c>
      <c r="T16" s="45">
        <f>$P16*SUM(Fasering!$D$5:$D$7)</f>
        <v>20.025141268547895</v>
      </c>
      <c r="U16" s="45">
        <f>$P16*SUM(Fasering!$D$5:$D$8)</f>
        <v>27.325903501532025</v>
      </c>
      <c r="V16" s="45">
        <f>$P16*SUM(Fasering!$D$5:$D$9)</f>
        <v>34.626665734516159</v>
      </c>
      <c r="W16" s="45">
        <f>$P16*SUM(Fasering!$D$5:$D$10)</f>
        <v>41.911015767015876</v>
      </c>
      <c r="X16" s="75">
        <f>$P16*SUM(Fasering!$D$5:$D$11)</f>
        <v>49.211778000000002</v>
      </c>
      <c r="Y16" s="130">
        <f t="shared" si="5"/>
        <v>24.606427999999998</v>
      </c>
      <c r="Z16" s="131">
        <f t="shared" si="6"/>
        <v>0.60997741689989304</v>
      </c>
      <c r="AA16" s="74">
        <f>$Y16*SUM(Fasering!$D$5)</f>
        <v>0</v>
      </c>
      <c r="AB16" s="45">
        <f>$Y16*SUM(Fasering!$D$5:$D$6)</f>
        <v>6.3623288836121539</v>
      </c>
      <c r="AC16" s="45">
        <f>$Y16*SUM(Fasering!$D$5:$D$7)</f>
        <v>10.012789962889622</v>
      </c>
      <c r="AD16" s="45">
        <f>$Y16*SUM(Fasering!$D$5:$D$8)</f>
        <v>13.663251042167092</v>
      </c>
      <c r="AE16" s="45">
        <f>$Y16*SUM(Fasering!$D$5:$D$9)</f>
        <v>17.31371212144456</v>
      </c>
      <c r="AF16" s="45">
        <f>$Y16*SUM(Fasering!$D$5:$D$10)</f>
        <v>20.955966920722531</v>
      </c>
      <c r="AG16" s="75">
        <f>$Y16*SUM(Fasering!$D$5:$D$11)</f>
        <v>24.606427999999998</v>
      </c>
      <c r="AH16" s="5">
        <f>($AK$3+(I16+R16)*12*7.57%)*SUM(Fasering!$D$5)</f>
        <v>0</v>
      </c>
      <c r="AI16" s="9">
        <f>($AK$3+(J16+S16)*12*7.57%)*SUM(Fasering!$D$5:$D$6)</f>
        <v>477.70269675027276</v>
      </c>
      <c r="AJ16" s="9">
        <f>($AK$3+(K16+T16)*12*7.57%)*SUM(Fasering!$D$5:$D$7)</f>
        <v>781.5948714627682</v>
      </c>
      <c r="AK16" s="9">
        <f>($AK$3+(L16+U16)*12*7.57%)*SUM(Fasering!$D$5:$D$8)</f>
        <v>1107.2193790087078</v>
      </c>
      <c r="AL16" s="9">
        <f>($AK$3+(M16+V16)*12*7.57%)*SUM(Fasering!$D$5:$D$9)</f>
        <v>1454.5762193880921</v>
      </c>
      <c r="AM16" s="9">
        <f>($AK$3+(N16+W16)*12*7.57%)*SUM(Fasering!$D$5:$D$10)</f>
        <v>1822.8113033832665</v>
      </c>
      <c r="AN16" s="86">
        <f>($AK$3+(O16+X16)*12*7.57%)*SUM(Fasering!$D$5:$D$11)</f>
        <v>2213.5839548864005</v>
      </c>
      <c r="AO16" s="5">
        <f>($AK$3+(I16+AA16)*12*7.57%)*SUM(Fasering!$D$5)</f>
        <v>0</v>
      </c>
      <c r="AP16" s="9">
        <f>($AK$3+(J16+AB16)*12*7.57%)*SUM(Fasering!$D$5:$D$6)</f>
        <v>476.20838312936132</v>
      </c>
      <c r="AQ16" s="9">
        <f>($AK$3+(K16+AC16)*12*7.57%)*SUM(Fasering!$D$5:$D$7)</f>
        <v>777.89386590495508</v>
      </c>
      <c r="AR16" s="9">
        <f>($AK$3+(L16+AD16)*12*7.57%)*SUM(Fasering!$D$5:$D$8)</f>
        <v>1100.3278177503007</v>
      </c>
      <c r="AS16" s="9">
        <f>($AK$3+(M16+AE16)*12*7.57%)*SUM(Fasering!$D$5:$D$9)</f>
        <v>1443.5102386653987</v>
      </c>
      <c r="AT16" s="9">
        <f>($AK$3+(N16+AF16)*12*7.57%)*SUM(Fasering!$D$5:$D$10)</f>
        <v>1806.599738697475</v>
      </c>
      <c r="AU16" s="86">
        <f>($AK$3+(O16+AG16)*12*7.57%)*SUM(Fasering!$D$5:$D$11)</f>
        <v>2191.2324549464006</v>
      </c>
    </row>
    <row r="17" spans="1:47" x14ac:dyDescent="0.3">
      <c r="A17" s="32">
        <f t="shared" si="7"/>
        <v>7</v>
      </c>
      <c r="B17" s="125">
        <v>20829.810000000001</v>
      </c>
      <c r="C17" s="126"/>
      <c r="D17" s="125">
        <f t="shared" si="0"/>
        <v>26945.442216000003</v>
      </c>
      <c r="E17" s="127">
        <f t="shared" si="1"/>
        <v>667.96006474978878</v>
      </c>
      <c r="F17" s="125">
        <f t="shared" si="2"/>
        <v>2245.4535180000003</v>
      </c>
      <c r="G17" s="127">
        <f t="shared" si="8"/>
        <v>55.663338729149061</v>
      </c>
      <c r="H17" s="63">
        <f>'L4'!$H$10</f>
        <v>1641.55</v>
      </c>
      <c r="I17" s="63">
        <f>GEW!$E$12+($F17-GEW!$E$12)*SUM(Fasering!$D$5)</f>
        <v>1751.1635679999999</v>
      </c>
      <c r="J17" s="63">
        <f>GEW!$E$12+($F17-GEW!$E$12)*SUM(Fasering!$D$5:$D$6)</f>
        <v>1878.9690026516369</v>
      </c>
      <c r="K17" s="63">
        <f>GEW!$E$12+($F17-GEW!$E$12)*SUM(Fasering!$D$5:$D$7)</f>
        <v>1952.2988750066577</v>
      </c>
      <c r="L17" s="63">
        <f>GEW!$E$12+($F17-GEW!$E$12)*SUM(Fasering!$D$5:$D$8)</f>
        <v>2025.6287473616783</v>
      </c>
      <c r="M17" s="63">
        <f>GEW!$E$12+($F17-GEW!$E$12)*SUM(Fasering!$D$5:$D$9)</f>
        <v>2098.9586197166991</v>
      </c>
      <c r="N17" s="63">
        <f>GEW!$E$12+($F17-GEW!$E$12)*SUM(Fasering!$D$5:$D$10)</f>
        <v>2172.1236456449797</v>
      </c>
      <c r="O17" s="76">
        <f>GEW!$E$12+($F17-GEW!$E$12)*SUM(Fasering!$D$5:$D$11)</f>
        <v>2245.4535180000003</v>
      </c>
      <c r="P17" s="130">
        <f t="shared" si="3"/>
        <v>49.211778000000002</v>
      </c>
      <c r="Q17" s="131">
        <f t="shared" si="4"/>
        <v>1.2199281108778157</v>
      </c>
      <c r="R17" s="45">
        <f>$P17*SUM(Fasering!$D$5)</f>
        <v>0</v>
      </c>
      <c r="S17" s="45">
        <f>$P17*SUM(Fasering!$D$5:$D$6)</f>
        <v>12.724379035563764</v>
      </c>
      <c r="T17" s="45">
        <f>$P17*SUM(Fasering!$D$5:$D$7)</f>
        <v>20.025141268547895</v>
      </c>
      <c r="U17" s="45">
        <f>$P17*SUM(Fasering!$D$5:$D$8)</f>
        <v>27.325903501532025</v>
      </c>
      <c r="V17" s="45">
        <f>$P17*SUM(Fasering!$D$5:$D$9)</f>
        <v>34.626665734516159</v>
      </c>
      <c r="W17" s="45">
        <f>$P17*SUM(Fasering!$D$5:$D$10)</f>
        <v>41.911015767015876</v>
      </c>
      <c r="X17" s="75">
        <f>$P17*SUM(Fasering!$D$5:$D$11)</f>
        <v>49.211778000000002</v>
      </c>
      <c r="Y17" s="130">
        <f t="shared" si="5"/>
        <v>24.606427999999998</v>
      </c>
      <c r="Z17" s="131">
        <f t="shared" si="6"/>
        <v>0.60997741689989304</v>
      </c>
      <c r="AA17" s="74">
        <f>$Y17*SUM(Fasering!$D$5)</f>
        <v>0</v>
      </c>
      <c r="AB17" s="45">
        <f>$Y17*SUM(Fasering!$D$5:$D$6)</f>
        <v>6.3623288836121539</v>
      </c>
      <c r="AC17" s="45">
        <f>$Y17*SUM(Fasering!$D$5:$D$7)</f>
        <v>10.012789962889622</v>
      </c>
      <c r="AD17" s="45">
        <f>$Y17*SUM(Fasering!$D$5:$D$8)</f>
        <v>13.663251042167092</v>
      </c>
      <c r="AE17" s="45">
        <f>$Y17*SUM(Fasering!$D$5:$D$9)</f>
        <v>17.31371212144456</v>
      </c>
      <c r="AF17" s="45">
        <f>$Y17*SUM(Fasering!$D$5:$D$10)</f>
        <v>20.955966920722531</v>
      </c>
      <c r="AG17" s="75">
        <f>$Y17*SUM(Fasering!$D$5:$D$11)</f>
        <v>24.606427999999998</v>
      </c>
      <c r="AH17" s="5">
        <f>($AK$3+(I17+R17)*12*7.57%)*SUM(Fasering!$D$5)</f>
        <v>0</v>
      </c>
      <c r="AI17" s="9">
        <f>($AK$3+(J17+S17)*12*7.57%)*SUM(Fasering!$D$5:$D$6)</f>
        <v>477.70269675027276</v>
      </c>
      <c r="AJ17" s="9">
        <f>($AK$3+(K17+T17)*12*7.57%)*SUM(Fasering!$D$5:$D$7)</f>
        <v>781.5948714627682</v>
      </c>
      <c r="AK17" s="9">
        <f>($AK$3+(L17+U17)*12*7.57%)*SUM(Fasering!$D$5:$D$8)</f>
        <v>1107.2193790087078</v>
      </c>
      <c r="AL17" s="9">
        <f>($AK$3+(M17+V17)*12*7.57%)*SUM(Fasering!$D$5:$D$9)</f>
        <v>1454.5762193880921</v>
      </c>
      <c r="AM17" s="9">
        <f>($AK$3+(N17+W17)*12*7.57%)*SUM(Fasering!$D$5:$D$10)</f>
        <v>1822.8113033832665</v>
      </c>
      <c r="AN17" s="86">
        <f>($AK$3+(O17+X17)*12*7.57%)*SUM(Fasering!$D$5:$D$11)</f>
        <v>2213.5839548864005</v>
      </c>
      <c r="AO17" s="5">
        <f>($AK$3+(I17+AA17)*12*7.57%)*SUM(Fasering!$D$5)</f>
        <v>0</v>
      </c>
      <c r="AP17" s="9">
        <f>($AK$3+(J17+AB17)*12*7.57%)*SUM(Fasering!$D$5:$D$6)</f>
        <v>476.20838312936132</v>
      </c>
      <c r="AQ17" s="9">
        <f>($AK$3+(K17+AC17)*12*7.57%)*SUM(Fasering!$D$5:$D$7)</f>
        <v>777.89386590495508</v>
      </c>
      <c r="AR17" s="9">
        <f>($AK$3+(L17+AD17)*12*7.57%)*SUM(Fasering!$D$5:$D$8)</f>
        <v>1100.3278177503007</v>
      </c>
      <c r="AS17" s="9">
        <f>($AK$3+(M17+AE17)*12*7.57%)*SUM(Fasering!$D$5:$D$9)</f>
        <v>1443.5102386653987</v>
      </c>
      <c r="AT17" s="9">
        <f>($AK$3+(N17+AF17)*12*7.57%)*SUM(Fasering!$D$5:$D$10)</f>
        <v>1806.599738697475</v>
      </c>
      <c r="AU17" s="86">
        <f>($AK$3+(O17+AG17)*12*7.57%)*SUM(Fasering!$D$5:$D$11)</f>
        <v>2191.2324549464006</v>
      </c>
    </row>
    <row r="18" spans="1:47" x14ac:dyDescent="0.3">
      <c r="A18" s="32">
        <f t="shared" si="7"/>
        <v>8</v>
      </c>
      <c r="B18" s="125">
        <v>21826.03</v>
      </c>
      <c r="C18" s="126"/>
      <c r="D18" s="125">
        <f t="shared" si="0"/>
        <v>28234.152408000002</v>
      </c>
      <c r="E18" s="127">
        <f t="shared" si="1"/>
        <v>699.90635594039657</v>
      </c>
      <c r="F18" s="125">
        <f t="shared" si="2"/>
        <v>2352.8460340000001</v>
      </c>
      <c r="G18" s="127">
        <f t="shared" si="8"/>
        <v>58.325529661699711</v>
      </c>
      <c r="H18" s="63">
        <f>'L4'!$H$10</f>
        <v>1641.55</v>
      </c>
      <c r="I18" s="63">
        <f>GEW!$E$12+($F18-GEW!$E$12)*SUM(Fasering!$D$5)</f>
        <v>1751.1635679999999</v>
      </c>
      <c r="J18" s="63">
        <f>GEW!$E$12+($F18-GEW!$E$12)*SUM(Fasering!$D$5:$D$6)</f>
        <v>1906.7368081385032</v>
      </c>
      <c r="K18" s="63">
        <f>GEW!$E$12+($F18-GEW!$E$12)*SUM(Fasering!$D$5:$D$7)</f>
        <v>1995.9987857086198</v>
      </c>
      <c r="L18" s="63">
        <f>GEW!$E$12+($F18-GEW!$E$12)*SUM(Fasering!$D$5:$D$8)</f>
        <v>2085.2607632787362</v>
      </c>
      <c r="M18" s="63">
        <f>GEW!$E$12+($F18-GEW!$E$12)*SUM(Fasering!$D$5:$D$9)</f>
        <v>2174.5227408488531</v>
      </c>
      <c r="N18" s="63">
        <f>GEW!$E$12+($F18-GEW!$E$12)*SUM(Fasering!$D$5:$D$10)</f>
        <v>2263.5840564298837</v>
      </c>
      <c r="O18" s="76">
        <f>GEW!$E$12+($F18-GEW!$E$12)*SUM(Fasering!$D$5:$D$11)</f>
        <v>2352.8460340000001</v>
      </c>
      <c r="P18" s="130">
        <f t="shared" si="3"/>
        <v>49.211778000000002</v>
      </c>
      <c r="Q18" s="131">
        <f t="shared" si="4"/>
        <v>1.2199281108778157</v>
      </c>
      <c r="R18" s="45">
        <f>$P18*SUM(Fasering!$D$5)</f>
        <v>0</v>
      </c>
      <c r="S18" s="45">
        <f>$P18*SUM(Fasering!$D$5:$D$6)</f>
        <v>12.724379035563764</v>
      </c>
      <c r="T18" s="45">
        <f>$P18*SUM(Fasering!$D$5:$D$7)</f>
        <v>20.025141268547895</v>
      </c>
      <c r="U18" s="45">
        <f>$P18*SUM(Fasering!$D$5:$D$8)</f>
        <v>27.325903501532025</v>
      </c>
      <c r="V18" s="45">
        <f>$P18*SUM(Fasering!$D$5:$D$9)</f>
        <v>34.626665734516159</v>
      </c>
      <c r="W18" s="45">
        <f>$P18*SUM(Fasering!$D$5:$D$10)</f>
        <v>41.911015767015876</v>
      </c>
      <c r="X18" s="75">
        <f>$P18*SUM(Fasering!$D$5:$D$11)</f>
        <v>49.211778000000002</v>
      </c>
      <c r="Y18" s="130">
        <f t="shared" si="5"/>
        <v>24.606427999999998</v>
      </c>
      <c r="Z18" s="131">
        <f t="shared" si="6"/>
        <v>0.60997741689989304</v>
      </c>
      <c r="AA18" s="74">
        <f>$Y18*SUM(Fasering!$D$5)</f>
        <v>0</v>
      </c>
      <c r="AB18" s="45">
        <f>$Y18*SUM(Fasering!$D$5:$D$6)</f>
        <v>6.3623288836121539</v>
      </c>
      <c r="AC18" s="45">
        <f>$Y18*SUM(Fasering!$D$5:$D$7)</f>
        <v>10.012789962889622</v>
      </c>
      <c r="AD18" s="45">
        <f>$Y18*SUM(Fasering!$D$5:$D$8)</f>
        <v>13.663251042167092</v>
      </c>
      <c r="AE18" s="45">
        <f>$Y18*SUM(Fasering!$D$5:$D$9)</f>
        <v>17.31371212144456</v>
      </c>
      <c r="AF18" s="45">
        <f>$Y18*SUM(Fasering!$D$5:$D$10)</f>
        <v>20.955966920722531</v>
      </c>
      <c r="AG18" s="75">
        <f>$Y18*SUM(Fasering!$D$5:$D$11)</f>
        <v>24.606427999999998</v>
      </c>
      <c r="AH18" s="5">
        <f>($AK$3+(I18+R18)*12*7.57%)*SUM(Fasering!$D$5)</f>
        <v>0</v>
      </c>
      <c r="AI18" s="9">
        <f>($AK$3+(J18+S18)*12*7.57%)*SUM(Fasering!$D$5:$D$6)</f>
        <v>484.22477830744452</v>
      </c>
      <c r="AJ18" s="9">
        <f>($AK$3+(K18+T18)*12*7.57%)*SUM(Fasering!$D$5:$D$7)</f>
        <v>797.74828113113404</v>
      </c>
      <c r="AK18" s="9">
        <f>($AK$3+(L18+U18)*12*7.57%)*SUM(Fasering!$D$5:$D$8)</f>
        <v>1137.2982887868029</v>
      </c>
      <c r="AL18" s="9">
        <f>($AK$3+(M18+V18)*12*7.57%)*SUM(Fasering!$D$5:$D$9)</f>
        <v>1502.8748012744513</v>
      </c>
      <c r="AM18" s="9">
        <f>($AK$3+(N18+W18)*12*7.57%)*SUM(Fasering!$D$5:$D$10)</f>
        <v>1893.5683021621478</v>
      </c>
      <c r="AN18" s="86">
        <f>($AK$3+(O18+X18)*12*7.57%)*SUM(Fasering!$D$5:$D$11)</f>
        <v>2311.1393164208002</v>
      </c>
      <c r="AO18" s="5">
        <f>($AK$3+(I18+AA18)*12*7.57%)*SUM(Fasering!$D$5)</f>
        <v>0</v>
      </c>
      <c r="AP18" s="9">
        <f>($AK$3+(J18+AB18)*12*7.57%)*SUM(Fasering!$D$5:$D$6)</f>
        <v>482.73046468653308</v>
      </c>
      <c r="AQ18" s="9">
        <f>($AK$3+(K18+AC18)*12*7.57%)*SUM(Fasering!$D$5:$D$7)</f>
        <v>794.04727557332092</v>
      </c>
      <c r="AR18" s="9">
        <f>($AK$3+(L18+AD18)*12*7.57%)*SUM(Fasering!$D$5:$D$8)</f>
        <v>1130.4067275283958</v>
      </c>
      <c r="AS18" s="9">
        <f>($AK$3+(M18+AE18)*12*7.57%)*SUM(Fasering!$D$5:$D$9)</f>
        <v>1491.8088205517577</v>
      </c>
      <c r="AT18" s="9">
        <f>($AK$3+(N18+AF18)*12*7.57%)*SUM(Fasering!$D$5:$D$10)</f>
        <v>1877.3567374763559</v>
      </c>
      <c r="AU18" s="86">
        <f>($AK$3+(O18+AG18)*12*7.57%)*SUM(Fasering!$D$5:$D$11)</f>
        <v>2288.7878164808003</v>
      </c>
    </row>
    <row r="19" spans="1:47" x14ac:dyDescent="0.3">
      <c r="A19" s="32">
        <f t="shared" si="7"/>
        <v>9</v>
      </c>
      <c r="B19" s="125">
        <v>21826.03</v>
      </c>
      <c r="C19" s="126"/>
      <c r="D19" s="125">
        <f t="shared" si="0"/>
        <v>28234.152408000002</v>
      </c>
      <c r="E19" s="127">
        <f t="shared" si="1"/>
        <v>699.90635594039657</v>
      </c>
      <c r="F19" s="125">
        <f t="shared" si="2"/>
        <v>2352.8460340000001</v>
      </c>
      <c r="G19" s="127">
        <f t="shared" si="8"/>
        <v>58.325529661699711</v>
      </c>
      <c r="H19" s="63">
        <f>'L4'!$H$10</f>
        <v>1641.55</v>
      </c>
      <c r="I19" s="63">
        <f>GEW!$E$12+($F19-GEW!$E$12)*SUM(Fasering!$D$5)</f>
        <v>1751.1635679999999</v>
      </c>
      <c r="J19" s="63">
        <f>GEW!$E$12+($F19-GEW!$E$12)*SUM(Fasering!$D$5:$D$6)</f>
        <v>1906.7368081385032</v>
      </c>
      <c r="K19" s="63">
        <f>GEW!$E$12+($F19-GEW!$E$12)*SUM(Fasering!$D$5:$D$7)</f>
        <v>1995.9987857086198</v>
      </c>
      <c r="L19" s="63">
        <f>GEW!$E$12+($F19-GEW!$E$12)*SUM(Fasering!$D$5:$D$8)</f>
        <v>2085.2607632787362</v>
      </c>
      <c r="M19" s="63">
        <f>GEW!$E$12+($F19-GEW!$E$12)*SUM(Fasering!$D$5:$D$9)</f>
        <v>2174.5227408488531</v>
      </c>
      <c r="N19" s="63">
        <f>GEW!$E$12+($F19-GEW!$E$12)*SUM(Fasering!$D$5:$D$10)</f>
        <v>2263.5840564298837</v>
      </c>
      <c r="O19" s="76">
        <f>GEW!$E$12+($F19-GEW!$E$12)*SUM(Fasering!$D$5:$D$11)</f>
        <v>2352.8460340000001</v>
      </c>
      <c r="P19" s="130">
        <f t="shared" si="3"/>
        <v>49.211778000000002</v>
      </c>
      <c r="Q19" s="131">
        <f t="shared" si="4"/>
        <v>1.2199281108778157</v>
      </c>
      <c r="R19" s="45">
        <f>$P19*SUM(Fasering!$D$5)</f>
        <v>0</v>
      </c>
      <c r="S19" s="45">
        <f>$P19*SUM(Fasering!$D$5:$D$6)</f>
        <v>12.724379035563764</v>
      </c>
      <c r="T19" s="45">
        <f>$P19*SUM(Fasering!$D$5:$D$7)</f>
        <v>20.025141268547895</v>
      </c>
      <c r="U19" s="45">
        <f>$P19*SUM(Fasering!$D$5:$D$8)</f>
        <v>27.325903501532025</v>
      </c>
      <c r="V19" s="45">
        <f>$P19*SUM(Fasering!$D$5:$D$9)</f>
        <v>34.626665734516159</v>
      </c>
      <c r="W19" s="45">
        <f>$P19*SUM(Fasering!$D$5:$D$10)</f>
        <v>41.911015767015876</v>
      </c>
      <c r="X19" s="75">
        <f>$P19*SUM(Fasering!$D$5:$D$11)</f>
        <v>49.211778000000002</v>
      </c>
      <c r="Y19" s="130">
        <f t="shared" si="5"/>
        <v>24.606427999999998</v>
      </c>
      <c r="Z19" s="131">
        <f t="shared" si="6"/>
        <v>0.60997741689989304</v>
      </c>
      <c r="AA19" s="74">
        <f>$Y19*SUM(Fasering!$D$5)</f>
        <v>0</v>
      </c>
      <c r="AB19" s="45">
        <f>$Y19*SUM(Fasering!$D$5:$D$6)</f>
        <v>6.3623288836121539</v>
      </c>
      <c r="AC19" s="45">
        <f>$Y19*SUM(Fasering!$D$5:$D$7)</f>
        <v>10.012789962889622</v>
      </c>
      <c r="AD19" s="45">
        <f>$Y19*SUM(Fasering!$D$5:$D$8)</f>
        <v>13.663251042167092</v>
      </c>
      <c r="AE19" s="45">
        <f>$Y19*SUM(Fasering!$D$5:$D$9)</f>
        <v>17.31371212144456</v>
      </c>
      <c r="AF19" s="45">
        <f>$Y19*SUM(Fasering!$D$5:$D$10)</f>
        <v>20.955966920722531</v>
      </c>
      <c r="AG19" s="75">
        <f>$Y19*SUM(Fasering!$D$5:$D$11)</f>
        <v>24.606427999999998</v>
      </c>
      <c r="AH19" s="5">
        <f>($AK$3+(I19+R19)*12*7.57%)*SUM(Fasering!$D$5)</f>
        <v>0</v>
      </c>
      <c r="AI19" s="9">
        <f>($AK$3+(J19+S19)*12*7.57%)*SUM(Fasering!$D$5:$D$6)</f>
        <v>484.22477830744452</v>
      </c>
      <c r="AJ19" s="9">
        <f>($AK$3+(K19+T19)*12*7.57%)*SUM(Fasering!$D$5:$D$7)</f>
        <v>797.74828113113404</v>
      </c>
      <c r="AK19" s="9">
        <f>($AK$3+(L19+U19)*12*7.57%)*SUM(Fasering!$D$5:$D$8)</f>
        <v>1137.2982887868029</v>
      </c>
      <c r="AL19" s="9">
        <f>($AK$3+(M19+V19)*12*7.57%)*SUM(Fasering!$D$5:$D$9)</f>
        <v>1502.8748012744513</v>
      </c>
      <c r="AM19" s="9">
        <f>($AK$3+(N19+W19)*12*7.57%)*SUM(Fasering!$D$5:$D$10)</f>
        <v>1893.5683021621478</v>
      </c>
      <c r="AN19" s="86">
        <f>($AK$3+(O19+X19)*12*7.57%)*SUM(Fasering!$D$5:$D$11)</f>
        <v>2311.1393164208002</v>
      </c>
      <c r="AO19" s="5">
        <f>($AK$3+(I19+AA19)*12*7.57%)*SUM(Fasering!$D$5)</f>
        <v>0</v>
      </c>
      <c r="AP19" s="9">
        <f>($AK$3+(J19+AB19)*12*7.57%)*SUM(Fasering!$D$5:$D$6)</f>
        <v>482.73046468653308</v>
      </c>
      <c r="AQ19" s="9">
        <f>($AK$3+(K19+AC19)*12*7.57%)*SUM(Fasering!$D$5:$D$7)</f>
        <v>794.04727557332092</v>
      </c>
      <c r="AR19" s="9">
        <f>($AK$3+(L19+AD19)*12*7.57%)*SUM(Fasering!$D$5:$D$8)</f>
        <v>1130.4067275283958</v>
      </c>
      <c r="AS19" s="9">
        <f>($AK$3+(M19+AE19)*12*7.57%)*SUM(Fasering!$D$5:$D$9)</f>
        <v>1491.8088205517577</v>
      </c>
      <c r="AT19" s="9">
        <f>($AK$3+(N19+AF19)*12*7.57%)*SUM(Fasering!$D$5:$D$10)</f>
        <v>1877.3567374763559</v>
      </c>
      <c r="AU19" s="86">
        <f>($AK$3+(O19+AG19)*12*7.57%)*SUM(Fasering!$D$5:$D$11)</f>
        <v>2288.7878164808003</v>
      </c>
    </row>
    <row r="20" spans="1:47" x14ac:dyDescent="0.3">
      <c r="A20" s="32">
        <f t="shared" si="7"/>
        <v>10</v>
      </c>
      <c r="B20" s="125">
        <v>22822.25</v>
      </c>
      <c r="C20" s="126"/>
      <c r="D20" s="125">
        <f t="shared" si="0"/>
        <v>29522.8626</v>
      </c>
      <c r="E20" s="127">
        <f t="shared" si="1"/>
        <v>731.85264713100435</v>
      </c>
      <c r="F20" s="125">
        <f t="shared" si="2"/>
        <v>2460.23855</v>
      </c>
      <c r="G20" s="127">
        <f t="shared" si="8"/>
        <v>60.987720594250355</v>
      </c>
      <c r="H20" s="63">
        <f>'L4'!$H$10</f>
        <v>1641.55</v>
      </c>
      <c r="I20" s="63">
        <f>GEW!$E$12+($F20-GEW!$E$12)*SUM(Fasering!$D$5)</f>
        <v>1751.1635679999999</v>
      </c>
      <c r="J20" s="63">
        <f>GEW!$E$12+($F20-GEW!$E$12)*SUM(Fasering!$D$5:$D$6)</f>
        <v>1934.5046136253695</v>
      </c>
      <c r="K20" s="63">
        <f>GEW!$E$12+($F20-GEW!$E$12)*SUM(Fasering!$D$5:$D$7)</f>
        <v>2039.698696410582</v>
      </c>
      <c r="L20" s="63">
        <f>GEW!$E$12+($F20-GEW!$E$12)*SUM(Fasering!$D$5:$D$8)</f>
        <v>2144.8927791957944</v>
      </c>
      <c r="M20" s="63">
        <f>GEW!$E$12+($F20-GEW!$E$12)*SUM(Fasering!$D$5:$D$9)</f>
        <v>2250.0868619810071</v>
      </c>
      <c r="N20" s="63">
        <f>GEW!$E$12+($F20-GEW!$E$12)*SUM(Fasering!$D$5:$D$10)</f>
        <v>2355.0444672147878</v>
      </c>
      <c r="O20" s="76">
        <f>GEW!$E$12+($F20-GEW!$E$12)*SUM(Fasering!$D$5:$D$11)</f>
        <v>2460.23855</v>
      </c>
      <c r="P20" s="125">
        <f t="shared" si="3"/>
        <v>31.680264000000111</v>
      </c>
      <c r="Q20" s="127">
        <f t="shared" si="4"/>
        <v>0.78533323087067919</v>
      </c>
      <c r="R20" s="45">
        <f>$P20*SUM(Fasering!$D$5)</f>
        <v>0</v>
      </c>
      <c r="S20" s="45">
        <f>$P20*SUM(Fasering!$D$5:$D$6)</f>
        <v>8.1913660401119177</v>
      </c>
      <c r="T20" s="45">
        <f>$P20*SUM(Fasering!$D$5:$D$7)</f>
        <v>12.891258715035542</v>
      </c>
      <c r="U20" s="45">
        <f>$P20*SUM(Fasering!$D$5:$D$8)</f>
        <v>17.591151389959165</v>
      </c>
      <c r="V20" s="45">
        <f>$P20*SUM(Fasering!$D$5:$D$9)</f>
        <v>22.29104406488279</v>
      </c>
      <c r="W20" s="45">
        <f>$P20*SUM(Fasering!$D$5:$D$10)</f>
        <v>26.98037132507649</v>
      </c>
      <c r="X20" s="75">
        <f>$P20*SUM(Fasering!$D$5:$D$11)</f>
        <v>31.680264000000111</v>
      </c>
      <c r="Y20" s="125">
        <f t="shared" si="5"/>
        <v>7.0749140000001098</v>
      </c>
      <c r="Z20" s="127">
        <f t="shared" si="6"/>
        <v>0.17538253689275654</v>
      </c>
      <c r="AA20" s="74">
        <f>$Y20*SUM(Fasering!$D$5)</f>
        <v>0</v>
      </c>
      <c r="AB20" s="45">
        <f>$Y20*SUM(Fasering!$D$5:$D$6)</f>
        <v>1.8293158881603091</v>
      </c>
      <c r="AC20" s="45">
        <f>$Y20*SUM(Fasering!$D$5:$D$7)</f>
        <v>2.8789074093772724</v>
      </c>
      <c r="AD20" s="45">
        <f>$Y20*SUM(Fasering!$D$5:$D$8)</f>
        <v>3.9284989305942357</v>
      </c>
      <c r="AE20" s="45">
        <f>$Y20*SUM(Fasering!$D$5:$D$9)</f>
        <v>4.978090451811199</v>
      </c>
      <c r="AF20" s="45">
        <f>$Y20*SUM(Fasering!$D$5:$D$10)</f>
        <v>6.0253224787831474</v>
      </c>
      <c r="AG20" s="75">
        <f>$Y20*SUM(Fasering!$D$5:$D$11)</f>
        <v>7.0749140000001098</v>
      </c>
      <c r="AH20" s="5">
        <f>($AK$3+(I20+R20)*12*7.57%)*SUM(Fasering!$D$5)</f>
        <v>0</v>
      </c>
      <c r="AI20" s="9">
        <f>($AK$3+(J20+S20)*12*7.57%)*SUM(Fasering!$D$5:$D$6)</f>
        <v>489.68214913441329</v>
      </c>
      <c r="AJ20" s="9">
        <f>($AK$3+(K20+T20)*12*7.57%)*SUM(Fasering!$D$5:$D$7)</f>
        <v>811.26469393699347</v>
      </c>
      <c r="AK20" s="9">
        <f>($AK$3+(L20+U20)*12*7.57%)*SUM(Fasering!$D$5:$D$8)</f>
        <v>1162.4669045563342</v>
      </c>
      <c r="AL20" s="9">
        <f>($AK$3+(M20+V20)*12*7.57%)*SUM(Fasering!$D$5:$D$9)</f>
        <v>1543.2887809924357</v>
      </c>
      <c r="AM20" s="9">
        <f>($AK$3+(N20+W20)*12*7.57%)*SUM(Fasering!$D$5:$D$10)</f>
        <v>1952.7744279296369</v>
      </c>
      <c r="AN20" s="86">
        <f>($AK$3+(O20+X20)*12*7.57%)*SUM(Fasering!$D$5:$D$11)</f>
        <v>2392.7690506376002</v>
      </c>
      <c r="AO20" s="5">
        <f>($AK$3+(I20+AA20)*12*7.57%)*SUM(Fasering!$D$5)</f>
        <v>0</v>
      </c>
      <c r="AP20" s="9">
        <f>($AK$3+(J20+AB20)*12*7.57%)*SUM(Fasering!$D$5:$D$6)</f>
        <v>488.18783551350174</v>
      </c>
      <c r="AQ20" s="9">
        <f>($AK$3+(K20+AC20)*12*7.57%)*SUM(Fasering!$D$5:$D$7)</f>
        <v>807.56368837918035</v>
      </c>
      <c r="AR20" s="9">
        <f>($AK$3+(L20+AD20)*12*7.57%)*SUM(Fasering!$D$5:$D$8)</f>
        <v>1155.5753432979272</v>
      </c>
      <c r="AS20" s="9">
        <f>($AK$3+(M20+AE20)*12*7.57%)*SUM(Fasering!$D$5:$D$9)</f>
        <v>1532.2228002697423</v>
      </c>
      <c r="AT20" s="9">
        <f>($AK$3+(N20+AF20)*12*7.57%)*SUM(Fasering!$D$5:$D$10)</f>
        <v>1936.5628632438445</v>
      </c>
      <c r="AU20" s="86">
        <f>($AK$3+(O20+AG20)*12*7.57%)*SUM(Fasering!$D$5:$D$11)</f>
        <v>2370.4175506976003</v>
      </c>
    </row>
    <row r="21" spans="1:47" x14ac:dyDescent="0.3">
      <c r="A21" s="32">
        <f t="shared" si="7"/>
        <v>11</v>
      </c>
      <c r="B21" s="125">
        <v>22822.25</v>
      </c>
      <c r="C21" s="126"/>
      <c r="D21" s="125">
        <f t="shared" si="0"/>
        <v>29522.8626</v>
      </c>
      <c r="E21" s="127">
        <f t="shared" si="1"/>
        <v>731.85264713100435</v>
      </c>
      <c r="F21" s="125">
        <f t="shared" si="2"/>
        <v>2460.23855</v>
      </c>
      <c r="G21" s="127">
        <f t="shared" si="8"/>
        <v>60.987720594250355</v>
      </c>
      <c r="H21" s="63">
        <f>'L4'!$H$10</f>
        <v>1641.55</v>
      </c>
      <c r="I21" s="63">
        <f>GEW!$E$12+($F21-GEW!$E$12)*SUM(Fasering!$D$5)</f>
        <v>1751.1635679999999</v>
      </c>
      <c r="J21" s="63">
        <f>GEW!$E$12+($F21-GEW!$E$12)*SUM(Fasering!$D$5:$D$6)</f>
        <v>1934.5046136253695</v>
      </c>
      <c r="K21" s="63">
        <f>GEW!$E$12+($F21-GEW!$E$12)*SUM(Fasering!$D$5:$D$7)</f>
        <v>2039.698696410582</v>
      </c>
      <c r="L21" s="63">
        <f>GEW!$E$12+($F21-GEW!$E$12)*SUM(Fasering!$D$5:$D$8)</f>
        <v>2144.8927791957944</v>
      </c>
      <c r="M21" s="63">
        <f>GEW!$E$12+($F21-GEW!$E$12)*SUM(Fasering!$D$5:$D$9)</f>
        <v>2250.0868619810071</v>
      </c>
      <c r="N21" s="63">
        <f>GEW!$E$12+($F21-GEW!$E$12)*SUM(Fasering!$D$5:$D$10)</f>
        <v>2355.0444672147878</v>
      </c>
      <c r="O21" s="76">
        <f>GEW!$E$12+($F21-GEW!$E$12)*SUM(Fasering!$D$5:$D$11)</f>
        <v>2460.23855</v>
      </c>
      <c r="P21" s="125">
        <f t="shared" si="3"/>
        <v>31.680264000000111</v>
      </c>
      <c r="Q21" s="127">
        <f t="shared" si="4"/>
        <v>0.78533323087067919</v>
      </c>
      <c r="R21" s="45">
        <f>$P21*SUM(Fasering!$D$5)</f>
        <v>0</v>
      </c>
      <c r="S21" s="45">
        <f>$P21*SUM(Fasering!$D$5:$D$6)</f>
        <v>8.1913660401119177</v>
      </c>
      <c r="T21" s="45">
        <f>$P21*SUM(Fasering!$D$5:$D$7)</f>
        <v>12.891258715035542</v>
      </c>
      <c r="U21" s="45">
        <f>$P21*SUM(Fasering!$D$5:$D$8)</f>
        <v>17.591151389959165</v>
      </c>
      <c r="V21" s="45">
        <f>$P21*SUM(Fasering!$D$5:$D$9)</f>
        <v>22.29104406488279</v>
      </c>
      <c r="W21" s="45">
        <f>$P21*SUM(Fasering!$D$5:$D$10)</f>
        <v>26.98037132507649</v>
      </c>
      <c r="X21" s="75">
        <f>$P21*SUM(Fasering!$D$5:$D$11)</f>
        <v>31.680264000000111</v>
      </c>
      <c r="Y21" s="125">
        <f t="shared" si="5"/>
        <v>7.0749140000001098</v>
      </c>
      <c r="Z21" s="127">
        <f t="shared" si="6"/>
        <v>0.17538253689275654</v>
      </c>
      <c r="AA21" s="74">
        <f>$Y21*SUM(Fasering!$D$5)</f>
        <v>0</v>
      </c>
      <c r="AB21" s="45">
        <f>$Y21*SUM(Fasering!$D$5:$D$6)</f>
        <v>1.8293158881603091</v>
      </c>
      <c r="AC21" s="45">
        <f>$Y21*SUM(Fasering!$D$5:$D$7)</f>
        <v>2.8789074093772724</v>
      </c>
      <c r="AD21" s="45">
        <f>$Y21*SUM(Fasering!$D$5:$D$8)</f>
        <v>3.9284989305942357</v>
      </c>
      <c r="AE21" s="45">
        <f>$Y21*SUM(Fasering!$D$5:$D$9)</f>
        <v>4.978090451811199</v>
      </c>
      <c r="AF21" s="45">
        <f>$Y21*SUM(Fasering!$D$5:$D$10)</f>
        <v>6.0253224787831474</v>
      </c>
      <c r="AG21" s="75">
        <f>$Y21*SUM(Fasering!$D$5:$D$11)</f>
        <v>7.0749140000001098</v>
      </c>
      <c r="AH21" s="5">
        <f>($AK$3+(I21+R21)*12*7.57%)*SUM(Fasering!$D$5)</f>
        <v>0</v>
      </c>
      <c r="AI21" s="9">
        <f>($AK$3+(J21+S21)*12*7.57%)*SUM(Fasering!$D$5:$D$6)</f>
        <v>489.68214913441329</v>
      </c>
      <c r="AJ21" s="9">
        <f>($AK$3+(K21+T21)*12*7.57%)*SUM(Fasering!$D$5:$D$7)</f>
        <v>811.26469393699347</v>
      </c>
      <c r="AK21" s="9">
        <f>($AK$3+(L21+U21)*12*7.57%)*SUM(Fasering!$D$5:$D$8)</f>
        <v>1162.4669045563342</v>
      </c>
      <c r="AL21" s="9">
        <f>($AK$3+(M21+V21)*12*7.57%)*SUM(Fasering!$D$5:$D$9)</f>
        <v>1543.2887809924357</v>
      </c>
      <c r="AM21" s="9">
        <f>($AK$3+(N21+W21)*12*7.57%)*SUM(Fasering!$D$5:$D$10)</f>
        <v>1952.7744279296369</v>
      </c>
      <c r="AN21" s="86">
        <f>($AK$3+(O21+X21)*12*7.57%)*SUM(Fasering!$D$5:$D$11)</f>
        <v>2392.7690506376002</v>
      </c>
      <c r="AO21" s="5">
        <f>($AK$3+(I21+AA21)*12*7.57%)*SUM(Fasering!$D$5)</f>
        <v>0</v>
      </c>
      <c r="AP21" s="9">
        <f>($AK$3+(J21+AB21)*12*7.57%)*SUM(Fasering!$D$5:$D$6)</f>
        <v>488.18783551350174</v>
      </c>
      <c r="AQ21" s="9">
        <f>($AK$3+(K21+AC21)*12*7.57%)*SUM(Fasering!$D$5:$D$7)</f>
        <v>807.56368837918035</v>
      </c>
      <c r="AR21" s="9">
        <f>($AK$3+(L21+AD21)*12*7.57%)*SUM(Fasering!$D$5:$D$8)</f>
        <v>1155.5753432979272</v>
      </c>
      <c r="AS21" s="9">
        <f>($AK$3+(M21+AE21)*12*7.57%)*SUM(Fasering!$D$5:$D$9)</f>
        <v>1532.2228002697423</v>
      </c>
      <c r="AT21" s="9">
        <f>($AK$3+(N21+AF21)*12*7.57%)*SUM(Fasering!$D$5:$D$10)</f>
        <v>1936.5628632438445</v>
      </c>
      <c r="AU21" s="86">
        <f>($AK$3+(O21+AG21)*12*7.57%)*SUM(Fasering!$D$5:$D$11)</f>
        <v>2370.4175506976003</v>
      </c>
    </row>
    <row r="22" spans="1:47" x14ac:dyDescent="0.3">
      <c r="A22" s="32">
        <f t="shared" si="7"/>
        <v>12</v>
      </c>
      <c r="B22" s="125">
        <v>23818.48</v>
      </c>
      <c r="C22" s="126"/>
      <c r="D22" s="125">
        <f t="shared" si="0"/>
        <v>30811.585728000002</v>
      </c>
      <c r="E22" s="127">
        <f t="shared" si="1"/>
        <v>763.7992589966758</v>
      </c>
      <c r="F22" s="125">
        <f t="shared" si="2"/>
        <v>2567.6321440000002</v>
      </c>
      <c r="G22" s="127">
        <f t="shared" si="8"/>
        <v>63.649938249722986</v>
      </c>
      <c r="H22" s="63">
        <f>'L4'!$H$10</f>
        <v>1641.55</v>
      </c>
      <c r="I22" s="63">
        <f>GEW!$E$12+($F22-GEW!$E$12)*SUM(Fasering!$D$5)</f>
        <v>1751.1635679999999</v>
      </c>
      <c r="J22" s="63">
        <f>GEW!$E$12+($F22-GEW!$E$12)*SUM(Fasering!$D$5:$D$6)</f>
        <v>1962.2726978438964</v>
      </c>
      <c r="K22" s="63">
        <f>GEW!$E$12+($F22-GEW!$E$12)*SUM(Fasering!$D$5:$D$7)</f>
        <v>2083.3990457697755</v>
      </c>
      <c r="L22" s="63">
        <f>GEW!$E$12+($F22-GEW!$E$12)*SUM(Fasering!$D$5:$D$8)</f>
        <v>2204.5253936956551</v>
      </c>
      <c r="M22" s="63">
        <f>GEW!$E$12+($F22-GEW!$E$12)*SUM(Fasering!$D$5:$D$9)</f>
        <v>2325.6517416215343</v>
      </c>
      <c r="N22" s="63">
        <f>GEW!$E$12+($F22-GEW!$E$12)*SUM(Fasering!$D$5:$D$10)</f>
        <v>2446.505796074121</v>
      </c>
      <c r="O22" s="76">
        <f>GEW!$E$12+($F22-GEW!$E$12)*SUM(Fasering!$D$5:$D$11)</f>
        <v>2567.6321440000002</v>
      </c>
      <c r="P22" s="125">
        <f t="shared" si="3"/>
        <v>0</v>
      </c>
      <c r="Q22" s="127">
        <f t="shared" si="4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5">
        <f t="shared" si="5"/>
        <v>0</v>
      </c>
      <c r="Z22" s="127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494.28031417996499</v>
      </c>
      <c r="AJ22" s="9">
        <f>($AK$3+(K22+T22)*12*7.57%)*SUM(Fasering!$D$5:$D$7)</f>
        <v>822.6530893522397</v>
      </c>
      <c r="AK22" s="9">
        <f>($AK$3+(L22+U22)*12*7.57%)*SUM(Fasering!$D$5:$D$8)</f>
        <v>1183.6729858261795</v>
      </c>
      <c r="AL22" s="9">
        <f>($AK$3+(M22+V22)*12*7.57%)*SUM(Fasering!$D$5:$D$9)</f>
        <v>1577.3400036017833</v>
      </c>
      <c r="AM22" s="9">
        <f>($AK$3+(N22+W22)*12*7.57%)*SUM(Fasering!$D$5:$D$10)</f>
        <v>2002.6591703483266</v>
      </c>
      <c r="AN22" s="86">
        <f>($AK$3+(O22+X22)*12*7.57%)*SUM(Fasering!$D$5:$D$11)</f>
        <v>2461.5470396096002</v>
      </c>
      <c r="AO22" s="5">
        <f>($AK$3+(I22+AA22)*12*7.57%)*SUM(Fasering!$D$5)</f>
        <v>0</v>
      </c>
      <c r="AP22" s="9">
        <f>($AK$3+(J22+AB22)*12*7.57%)*SUM(Fasering!$D$5:$D$6)</f>
        <v>494.28031417996499</v>
      </c>
      <c r="AQ22" s="9">
        <f>($AK$3+(K22+AC22)*12*7.57%)*SUM(Fasering!$D$5:$D$7)</f>
        <v>822.6530893522397</v>
      </c>
      <c r="AR22" s="9">
        <f>($AK$3+(L22+AD22)*12*7.57%)*SUM(Fasering!$D$5:$D$8)</f>
        <v>1183.6729858261795</v>
      </c>
      <c r="AS22" s="9">
        <f>($AK$3+(M22+AE22)*12*7.57%)*SUM(Fasering!$D$5:$D$9)</f>
        <v>1577.3400036017833</v>
      </c>
      <c r="AT22" s="9">
        <f>($AK$3+(N22+AF22)*12*7.57%)*SUM(Fasering!$D$5:$D$10)</f>
        <v>2002.6591703483266</v>
      </c>
      <c r="AU22" s="86">
        <f>($AK$3+(O22+AG22)*12*7.57%)*SUM(Fasering!$D$5:$D$11)</f>
        <v>2461.5470396096002</v>
      </c>
    </row>
    <row r="23" spans="1:47" x14ac:dyDescent="0.3">
      <c r="A23" s="32">
        <f t="shared" si="7"/>
        <v>13</v>
      </c>
      <c r="B23" s="125">
        <v>23818.48</v>
      </c>
      <c r="C23" s="126"/>
      <c r="D23" s="125">
        <f t="shared" si="0"/>
        <v>30811.585728000002</v>
      </c>
      <c r="E23" s="127">
        <f t="shared" si="1"/>
        <v>763.7992589966758</v>
      </c>
      <c r="F23" s="125">
        <f t="shared" si="2"/>
        <v>2567.6321440000002</v>
      </c>
      <c r="G23" s="127">
        <f t="shared" si="8"/>
        <v>63.649938249722986</v>
      </c>
      <c r="H23" s="63">
        <f>'L4'!$H$10</f>
        <v>1641.55</v>
      </c>
      <c r="I23" s="63">
        <f>GEW!$E$12+($F23-GEW!$E$12)*SUM(Fasering!$D$5)</f>
        <v>1751.1635679999999</v>
      </c>
      <c r="J23" s="63">
        <f>GEW!$E$12+($F23-GEW!$E$12)*SUM(Fasering!$D$5:$D$6)</f>
        <v>1962.2726978438964</v>
      </c>
      <c r="K23" s="63">
        <f>GEW!$E$12+($F23-GEW!$E$12)*SUM(Fasering!$D$5:$D$7)</f>
        <v>2083.3990457697755</v>
      </c>
      <c r="L23" s="63">
        <f>GEW!$E$12+($F23-GEW!$E$12)*SUM(Fasering!$D$5:$D$8)</f>
        <v>2204.5253936956551</v>
      </c>
      <c r="M23" s="63">
        <f>GEW!$E$12+($F23-GEW!$E$12)*SUM(Fasering!$D$5:$D$9)</f>
        <v>2325.6517416215343</v>
      </c>
      <c r="N23" s="63">
        <f>GEW!$E$12+($F23-GEW!$E$12)*SUM(Fasering!$D$5:$D$10)</f>
        <v>2446.505796074121</v>
      </c>
      <c r="O23" s="76">
        <f>GEW!$E$12+($F23-GEW!$E$12)*SUM(Fasering!$D$5:$D$11)</f>
        <v>2567.6321440000002</v>
      </c>
      <c r="P23" s="125">
        <f t="shared" si="3"/>
        <v>0</v>
      </c>
      <c r="Q23" s="127">
        <f t="shared" si="4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5">
        <f t="shared" si="5"/>
        <v>0</v>
      </c>
      <c r="Z23" s="127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494.28031417996499</v>
      </c>
      <c r="AJ23" s="9">
        <f>($AK$3+(K23+T23)*12*7.57%)*SUM(Fasering!$D$5:$D$7)</f>
        <v>822.6530893522397</v>
      </c>
      <c r="AK23" s="9">
        <f>($AK$3+(L23+U23)*12*7.57%)*SUM(Fasering!$D$5:$D$8)</f>
        <v>1183.6729858261795</v>
      </c>
      <c r="AL23" s="9">
        <f>($AK$3+(M23+V23)*12*7.57%)*SUM(Fasering!$D$5:$D$9)</f>
        <v>1577.3400036017833</v>
      </c>
      <c r="AM23" s="9">
        <f>($AK$3+(N23+W23)*12*7.57%)*SUM(Fasering!$D$5:$D$10)</f>
        <v>2002.6591703483266</v>
      </c>
      <c r="AN23" s="86">
        <f>($AK$3+(O23+X23)*12*7.57%)*SUM(Fasering!$D$5:$D$11)</f>
        <v>2461.5470396096002</v>
      </c>
      <c r="AO23" s="5">
        <f>($AK$3+(I23+AA23)*12*7.57%)*SUM(Fasering!$D$5)</f>
        <v>0</v>
      </c>
      <c r="AP23" s="9">
        <f>($AK$3+(J23+AB23)*12*7.57%)*SUM(Fasering!$D$5:$D$6)</f>
        <v>494.28031417996499</v>
      </c>
      <c r="AQ23" s="9">
        <f>($AK$3+(K23+AC23)*12*7.57%)*SUM(Fasering!$D$5:$D$7)</f>
        <v>822.6530893522397</v>
      </c>
      <c r="AR23" s="9">
        <f>($AK$3+(L23+AD23)*12*7.57%)*SUM(Fasering!$D$5:$D$8)</f>
        <v>1183.6729858261795</v>
      </c>
      <c r="AS23" s="9">
        <f>($AK$3+(M23+AE23)*12*7.57%)*SUM(Fasering!$D$5:$D$9)</f>
        <v>1577.3400036017833</v>
      </c>
      <c r="AT23" s="9">
        <f>($AK$3+(N23+AF23)*12*7.57%)*SUM(Fasering!$D$5:$D$10)</f>
        <v>2002.6591703483266</v>
      </c>
      <c r="AU23" s="86">
        <f>($AK$3+(O23+AG23)*12*7.57%)*SUM(Fasering!$D$5:$D$11)</f>
        <v>2461.5470396096002</v>
      </c>
    </row>
    <row r="24" spans="1:47" x14ac:dyDescent="0.3">
      <c r="A24" s="32">
        <f t="shared" si="7"/>
        <v>14</v>
      </c>
      <c r="B24" s="125">
        <v>24814.7</v>
      </c>
      <c r="C24" s="126"/>
      <c r="D24" s="125">
        <f t="shared" si="0"/>
        <v>32100.295920000004</v>
      </c>
      <c r="E24" s="127">
        <f t="shared" si="1"/>
        <v>795.7455501872837</v>
      </c>
      <c r="F24" s="125">
        <f t="shared" si="2"/>
        <v>2675.0246600000005</v>
      </c>
      <c r="G24" s="127">
        <f t="shared" si="8"/>
        <v>66.312129182273637</v>
      </c>
      <c r="H24" s="63">
        <f>'L4'!$H$10</f>
        <v>1641.55</v>
      </c>
      <c r="I24" s="63">
        <f>GEW!$E$12+($F24-GEW!$E$12)*SUM(Fasering!$D$5)</f>
        <v>1751.1635679999999</v>
      </c>
      <c r="J24" s="63">
        <f>GEW!$E$12+($F24-GEW!$E$12)*SUM(Fasering!$D$5:$D$6)</f>
        <v>1990.0405033307627</v>
      </c>
      <c r="K24" s="63">
        <f>GEW!$E$12+($F24-GEW!$E$12)*SUM(Fasering!$D$5:$D$7)</f>
        <v>2127.0989564717379</v>
      </c>
      <c r="L24" s="63">
        <f>GEW!$E$12+($F24-GEW!$E$12)*SUM(Fasering!$D$5:$D$8)</f>
        <v>2264.1574096127133</v>
      </c>
      <c r="M24" s="63">
        <f>GEW!$E$12+($F24-GEW!$E$12)*SUM(Fasering!$D$5:$D$9)</f>
        <v>2401.2158627536887</v>
      </c>
      <c r="N24" s="63">
        <f>GEW!$E$12+($F24-GEW!$E$12)*SUM(Fasering!$D$5:$D$10)</f>
        <v>2537.9662068590251</v>
      </c>
      <c r="O24" s="76">
        <f>GEW!$E$12+($F24-GEW!$E$12)*SUM(Fasering!$D$5:$D$11)</f>
        <v>2675.0246600000005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5"/>
        <v>0</v>
      </c>
      <c r="Z24" s="127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500.80239573713681</v>
      </c>
      <c r="AJ24" s="9">
        <f>($AK$3+(K24+T24)*12*7.57%)*SUM(Fasering!$D$5:$D$7)</f>
        <v>838.80649902060577</v>
      </c>
      <c r="AK24" s="9">
        <f>($AK$3+(L24+U24)*12*7.57%)*SUM(Fasering!$D$5:$D$8)</f>
        <v>1213.7518956042745</v>
      </c>
      <c r="AL24" s="9">
        <f>($AK$3+(M24+V24)*12*7.57%)*SUM(Fasering!$D$5:$D$9)</f>
        <v>1625.638585488143</v>
      </c>
      <c r="AM24" s="9">
        <f>($AK$3+(N24+W24)*12*7.57%)*SUM(Fasering!$D$5:$D$10)</f>
        <v>2073.4161691272079</v>
      </c>
      <c r="AN24" s="86">
        <f>($AK$3+(O24+X24)*12*7.57%)*SUM(Fasering!$D$5:$D$11)</f>
        <v>2559.1024011440004</v>
      </c>
      <c r="AO24" s="5">
        <f>($AK$3+(I24+AA24)*12*7.57%)*SUM(Fasering!$D$5)</f>
        <v>0</v>
      </c>
      <c r="AP24" s="9">
        <f>($AK$3+(J24+AB24)*12*7.57%)*SUM(Fasering!$D$5:$D$6)</f>
        <v>500.80239573713681</v>
      </c>
      <c r="AQ24" s="9">
        <f>($AK$3+(K24+AC24)*12*7.57%)*SUM(Fasering!$D$5:$D$7)</f>
        <v>838.80649902060577</v>
      </c>
      <c r="AR24" s="9">
        <f>($AK$3+(L24+AD24)*12*7.57%)*SUM(Fasering!$D$5:$D$8)</f>
        <v>1213.7518956042745</v>
      </c>
      <c r="AS24" s="9">
        <f>($AK$3+(M24+AE24)*12*7.57%)*SUM(Fasering!$D$5:$D$9)</f>
        <v>1625.638585488143</v>
      </c>
      <c r="AT24" s="9">
        <f>($AK$3+(N24+AF24)*12*7.57%)*SUM(Fasering!$D$5:$D$10)</f>
        <v>2073.4161691272079</v>
      </c>
      <c r="AU24" s="86">
        <f>($AK$3+(O24+AG24)*12*7.57%)*SUM(Fasering!$D$5:$D$11)</f>
        <v>2559.1024011440004</v>
      </c>
    </row>
    <row r="25" spans="1:47" x14ac:dyDescent="0.3">
      <c r="A25" s="32">
        <f t="shared" si="7"/>
        <v>15</v>
      </c>
      <c r="B25" s="125">
        <v>24814.7</v>
      </c>
      <c r="C25" s="126"/>
      <c r="D25" s="125">
        <f t="shared" si="0"/>
        <v>32100.295920000004</v>
      </c>
      <c r="E25" s="127">
        <f t="shared" si="1"/>
        <v>795.7455501872837</v>
      </c>
      <c r="F25" s="125">
        <f t="shared" si="2"/>
        <v>2675.0246600000005</v>
      </c>
      <c r="G25" s="127">
        <f t="shared" si="8"/>
        <v>66.312129182273637</v>
      </c>
      <c r="H25" s="63">
        <f>'L4'!$H$10</f>
        <v>1641.55</v>
      </c>
      <c r="I25" s="63">
        <f>GEW!$E$12+($F25-GEW!$E$12)*SUM(Fasering!$D$5)</f>
        <v>1751.1635679999999</v>
      </c>
      <c r="J25" s="63">
        <f>GEW!$E$12+($F25-GEW!$E$12)*SUM(Fasering!$D$5:$D$6)</f>
        <v>1990.0405033307627</v>
      </c>
      <c r="K25" s="63">
        <f>GEW!$E$12+($F25-GEW!$E$12)*SUM(Fasering!$D$5:$D$7)</f>
        <v>2127.0989564717379</v>
      </c>
      <c r="L25" s="63">
        <f>GEW!$E$12+($F25-GEW!$E$12)*SUM(Fasering!$D$5:$D$8)</f>
        <v>2264.1574096127133</v>
      </c>
      <c r="M25" s="63">
        <f>GEW!$E$12+($F25-GEW!$E$12)*SUM(Fasering!$D$5:$D$9)</f>
        <v>2401.2158627536887</v>
      </c>
      <c r="N25" s="63">
        <f>GEW!$E$12+($F25-GEW!$E$12)*SUM(Fasering!$D$5:$D$10)</f>
        <v>2537.9662068590251</v>
      </c>
      <c r="O25" s="76">
        <f>GEW!$E$12+($F25-GEW!$E$12)*SUM(Fasering!$D$5:$D$11)</f>
        <v>2675.0246600000005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5"/>
        <v>0</v>
      </c>
      <c r="Z25" s="127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500.80239573713681</v>
      </c>
      <c r="AJ25" s="9">
        <f>($AK$3+(K25+T25)*12*7.57%)*SUM(Fasering!$D$5:$D$7)</f>
        <v>838.80649902060577</v>
      </c>
      <c r="AK25" s="9">
        <f>($AK$3+(L25+U25)*12*7.57%)*SUM(Fasering!$D$5:$D$8)</f>
        <v>1213.7518956042745</v>
      </c>
      <c r="AL25" s="9">
        <f>($AK$3+(M25+V25)*12*7.57%)*SUM(Fasering!$D$5:$D$9)</f>
        <v>1625.638585488143</v>
      </c>
      <c r="AM25" s="9">
        <f>($AK$3+(N25+W25)*12*7.57%)*SUM(Fasering!$D$5:$D$10)</f>
        <v>2073.4161691272079</v>
      </c>
      <c r="AN25" s="86">
        <f>($AK$3+(O25+X25)*12*7.57%)*SUM(Fasering!$D$5:$D$11)</f>
        <v>2559.1024011440004</v>
      </c>
      <c r="AO25" s="5">
        <f>($AK$3+(I25+AA25)*12*7.57%)*SUM(Fasering!$D$5)</f>
        <v>0</v>
      </c>
      <c r="AP25" s="9">
        <f>($AK$3+(J25+AB25)*12*7.57%)*SUM(Fasering!$D$5:$D$6)</f>
        <v>500.80239573713681</v>
      </c>
      <c r="AQ25" s="9">
        <f>($AK$3+(K25+AC25)*12*7.57%)*SUM(Fasering!$D$5:$D$7)</f>
        <v>838.80649902060577</v>
      </c>
      <c r="AR25" s="9">
        <f>($AK$3+(L25+AD25)*12*7.57%)*SUM(Fasering!$D$5:$D$8)</f>
        <v>1213.7518956042745</v>
      </c>
      <c r="AS25" s="9">
        <f>($AK$3+(M25+AE25)*12*7.57%)*SUM(Fasering!$D$5:$D$9)</f>
        <v>1625.638585488143</v>
      </c>
      <c r="AT25" s="9">
        <f>($AK$3+(N25+AF25)*12*7.57%)*SUM(Fasering!$D$5:$D$10)</f>
        <v>2073.4161691272079</v>
      </c>
      <c r="AU25" s="86">
        <f>($AK$3+(O25+AG25)*12*7.57%)*SUM(Fasering!$D$5:$D$11)</f>
        <v>2559.1024011440004</v>
      </c>
    </row>
    <row r="26" spans="1:47" x14ac:dyDescent="0.3">
      <c r="A26" s="32">
        <f t="shared" si="7"/>
        <v>16</v>
      </c>
      <c r="B26" s="125">
        <v>25810.92</v>
      </c>
      <c r="C26" s="126"/>
      <c r="D26" s="125">
        <f t="shared" si="0"/>
        <v>33389.006112000003</v>
      </c>
      <c r="E26" s="127">
        <f t="shared" si="1"/>
        <v>827.69184137789148</v>
      </c>
      <c r="F26" s="125">
        <f t="shared" si="2"/>
        <v>2782.4171759999999</v>
      </c>
      <c r="G26" s="127">
        <f t="shared" si="8"/>
        <v>68.97432011482428</v>
      </c>
      <c r="H26" s="63">
        <f>'L4'!$H$10</f>
        <v>1641.55</v>
      </c>
      <c r="I26" s="63">
        <f>GEW!$E$12+($F26-GEW!$E$12)*SUM(Fasering!$D$5)</f>
        <v>1751.1635679999999</v>
      </c>
      <c r="J26" s="63">
        <f>GEW!$E$12+($F26-GEW!$E$12)*SUM(Fasering!$D$5:$D$6)</f>
        <v>2017.8083088176288</v>
      </c>
      <c r="K26" s="63">
        <f>GEW!$E$12+($F26-GEW!$E$12)*SUM(Fasering!$D$5:$D$7)</f>
        <v>2170.7988671737003</v>
      </c>
      <c r="L26" s="63">
        <f>GEW!$E$12+($F26-GEW!$E$12)*SUM(Fasering!$D$5:$D$8)</f>
        <v>2323.7894255297715</v>
      </c>
      <c r="M26" s="63">
        <f>GEW!$E$12+($F26-GEW!$E$12)*SUM(Fasering!$D$5:$D$9)</f>
        <v>2476.7799838858423</v>
      </c>
      <c r="N26" s="63">
        <f>GEW!$E$12+($F26-GEW!$E$12)*SUM(Fasering!$D$5:$D$10)</f>
        <v>2629.4266176439287</v>
      </c>
      <c r="O26" s="76">
        <f>GEW!$E$12+($F26-GEW!$E$12)*SUM(Fasering!$D$5:$D$11)</f>
        <v>2782.4171759999999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5"/>
        <v>0</v>
      </c>
      <c r="Z26" s="127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507.32447729430845</v>
      </c>
      <c r="AJ26" s="9">
        <f>($AK$3+(K26+T26)*12*7.57%)*SUM(Fasering!$D$5:$D$7)</f>
        <v>854.95990868897184</v>
      </c>
      <c r="AK26" s="9">
        <f>($AK$3+(L26+U26)*12*7.57%)*SUM(Fasering!$D$5:$D$8)</f>
        <v>1243.8308053823698</v>
      </c>
      <c r="AL26" s="9">
        <f>($AK$3+(M26+V26)*12*7.57%)*SUM(Fasering!$D$5:$D$9)</f>
        <v>1673.937167374502</v>
      </c>
      <c r="AM26" s="9">
        <f>($AK$3+(N26+W26)*12*7.57%)*SUM(Fasering!$D$5:$D$10)</f>
        <v>2144.1731679060886</v>
      </c>
      <c r="AN26" s="86">
        <f>($AK$3+(O26+X26)*12*7.57%)*SUM(Fasering!$D$5:$D$11)</f>
        <v>2656.6577626784006</v>
      </c>
      <c r="AO26" s="5">
        <f>($AK$3+(I26+AA26)*12*7.57%)*SUM(Fasering!$D$5)</f>
        <v>0</v>
      </c>
      <c r="AP26" s="9">
        <f>($AK$3+(J26+AB26)*12*7.57%)*SUM(Fasering!$D$5:$D$6)</f>
        <v>507.32447729430845</v>
      </c>
      <c r="AQ26" s="9">
        <f>($AK$3+(K26+AC26)*12*7.57%)*SUM(Fasering!$D$5:$D$7)</f>
        <v>854.95990868897184</v>
      </c>
      <c r="AR26" s="9">
        <f>($AK$3+(L26+AD26)*12*7.57%)*SUM(Fasering!$D$5:$D$8)</f>
        <v>1243.8308053823698</v>
      </c>
      <c r="AS26" s="9">
        <f>($AK$3+(M26+AE26)*12*7.57%)*SUM(Fasering!$D$5:$D$9)</f>
        <v>1673.937167374502</v>
      </c>
      <c r="AT26" s="9">
        <f>($AK$3+(N26+AF26)*12*7.57%)*SUM(Fasering!$D$5:$D$10)</f>
        <v>2144.1731679060886</v>
      </c>
      <c r="AU26" s="86">
        <f>($AK$3+(O26+AG26)*12*7.57%)*SUM(Fasering!$D$5:$D$11)</f>
        <v>2656.6577626784006</v>
      </c>
    </row>
    <row r="27" spans="1:47" x14ac:dyDescent="0.3">
      <c r="A27" s="32">
        <f t="shared" si="7"/>
        <v>17</v>
      </c>
      <c r="B27" s="125">
        <v>25810.92</v>
      </c>
      <c r="C27" s="126"/>
      <c r="D27" s="125">
        <f t="shared" si="0"/>
        <v>33389.006112000003</v>
      </c>
      <c r="E27" s="127">
        <f t="shared" si="1"/>
        <v>827.69184137789148</v>
      </c>
      <c r="F27" s="125">
        <f t="shared" si="2"/>
        <v>2782.4171759999999</v>
      </c>
      <c r="G27" s="127">
        <f t="shared" si="8"/>
        <v>68.97432011482428</v>
      </c>
      <c r="H27" s="63">
        <f>'L4'!$H$10</f>
        <v>1641.55</v>
      </c>
      <c r="I27" s="63">
        <f>GEW!$E$12+($F27-GEW!$E$12)*SUM(Fasering!$D$5)</f>
        <v>1751.1635679999999</v>
      </c>
      <c r="J27" s="63">
        <f>GEW!$E$12+($F27-GEW!$E$12)*SUM(Fasering!$D$5:$D$6)</f>
        <v>2017.8083088176288</v>
      </c>
      <c r="K27" s="63">
        <f>GEW!$E$12+($F27-GEW!$E$12)*SUM(Fasering!$D$5:$D$7)</f>
        <v>2170.7988671737003</v>
      </c>
      <c r="L27" s="63">
        <f>GEW!$E$12+($F27-GEW!$E$12)*SUM(Fasering!$D$5:$D$8)</f>
        <v>2323.7894255297715</v>
      </c>
      <c r="M27" s="63">
        <f>GEW!$E$12+($F27-GEW!$E$12)*SUM(Fasering!$D$5:$D$9)</f>
        <v>2476.7799838858423</v>
      </c>
      <c r="N27" s="63">
        <f>GEW!$E$12+($F27-GEW!$E$12)*SUM(Fasering!$D$5:$D$10)</f>
        <v>2629.4266176439287</v>
      </c>
      <c r="O27" s="76">
        <f>GEW!$E$12+($F27-GEW!$E$12)*SUM(Fasering!$D$5:$D$11)</f>
        <v>2782.4171759999999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5"/>
        <v>0</v>
      </c>
      <c r="Z27" s="127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507.32447729430845</v>
      </c>
      <c r="AJ27" s="9">
        <f>($AK$3+(K27+T27)*12*7.57%)*SUM(Fasering!$D$5:$D$7)</f>
        <v>854.95990868897184</v>
      </c>
      <c r="AK27" s="9">
        <f>($AK$3+(L27+U27)*12*7.57%)*SUM(Fasering!$D$5:$D$8)</f>
        <v>1243.8308053823698</v>
      </c>
      <c r="AL27" s="9">
        <f>($AK$3+(M27+V27)*12*7.57%)*SUM(Fasering!$D$5:$D$9)</f>
        <v>1673.937167374502</v>
      </c>
      <c r="AM27" s="9">
        <f>($AK$3+(N27+W27)*12*7.57%)*SUM(Fasering!$D$5:$D$10)</f>
        <v>2144.1731679060886</v>
      </c>
      <c r="AN27" s="86">
        <f>($AK$3+(O27+X27)*12*7.57%)*SUM(Fasering!$D$5:$D$11)</f>
        <v>2656.6577626784006</v>
      </c>
      <c r="AO27" s="5">
        <f>($AK$3+(I27+AA27)*12*7.57%)*SUM(Fasering!$D$5)</f>
        <v>0</v>
      </c>
      <c r="AP27" s="9">
        <f>($AK$3+(J27+AB27)*12*7.57%)*SUM(Fasering!$D$5:$D$6)</f>
        <v>507.32447729430845</v>
      </c>
      <c r="AQ27" s="9">
        <f>($AK$3+(K27+AC27)*12*7.57%)*SUM(Fasering!$D$5:$D$7)</f>
        <v>854.95990868897184</v>
      </c>
      <c r="AR27" s="9">
        <f>($AK$3+(L27+AD27)*12*7.57%)*SUM(Fasering!$D$5:$D$8)</f>
        <v>1243.8308053823698</v>
      </c>
      <c r="AS27" s="9">
        <f>($AK$3+(M27+AE27)*12*7.57%)*SUM(Fasering!$D$5:$D$9)</f>
        <v>1673.937167374502</v>
      </c>
      <c r="AT27" s="9">
        <f>($AK$3+(N27+AF27)*12*7.57%)*SUM(Fasering!$D$5:$D$10)</f>
        <v>2144.1731679060886</v>
      </c>
      <c r="AU27" s="86">
        <f>($AK$3+(O27+AG27)*12*7.57%)*SUM(Fasering!$D$5:$D$11)</f>
        <v>2656.6577626784006</v>
      </c>
    </row>
    <row r="28" spans="1:47" x14ac:dyDescent="0.3">
      <c r="A28" s="32">
        <f t="shared" si="7"/>
        <v>18</v>
      </c>
      <c r="B28" s="125">
        <v>26807.15</v>
      </c>
      <c r="C28" s="126"/>
      <c r="D28" s="125">
        <f t="shared" si="0"/>
        <v>34677.729240000001</v>
      </c>
      <c r="E28" s="127">
        <f t="shared" si="1"/>
        <v>859.63845324356282</v>
      </c>
      <c r="F28" s="125">
        <f t="shared" si="2"/>
        <v>2889.8107700000005</v>
      </c>
      <c r="G28" s="127">
        <f t="shared" si="8"/>
        <v>71.636537770296911</v>
      </c>
      <c r="H28" s="63">
        <f>'L4'!$H$10</f>
        <v>1641.55</v>
      </c>
      <c r="I28" s="63">
        <f>GEW!$E$12+($F28-GEW!$E$12)*SUM(Fasering!$D$5)</f>
        <v>1751.1635679999999</v>
      </c>
      <c r="J28" s="63">
        <f>GEW!$E$12+($F28-GEW!$E$12)*SUM(Fasering!$D$5:$D$6)</f>
        <v>2045.5763930361559</v>
      </c>
      <c r="K28" s="63">
        <f>GEW!$E$12+($F28-GEW!$E$12)*SUM(Fasering!$D$5:$D$7)</f>
        <v>2214.499216532894</v>
      </c>
      <c r="L28" s="63">
        <f>GEW!$E$12+($F28-GEW!$E$12)*SUM(Fasering!$D$5:$D$8)</f>
        <v>2383.4220400296317</v>
      </c>
      <c r="M28" s="63">
        <f>GEW!$E$12+($F28-GEW!$E$12)*SUM(Fasering!$D$5:$D$9)</f>
        <v>2552.3448635263699</v>
      </c>
      <c r="N28" s="63">
        <f>GEW!$E$12+($F28-GEW!$E$12)*SUM(Fasering!$D$5:$D$10)</f>
        <v>2720.8879465032624</v>
      </c>
      <c r="O28" s="76">
        <f>GEW!$E$12+($F28-GEW!$E$12)*SUM(Fasering!$D$5:$D$11)</f>
        <v>2889.8107700000005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5"/>
        <v>0</v>
      </c>
      <c r="Z28" s="127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513.84662431976597</v>
      </c>
      <c r="AJ28" s="9">
        <f>($AK$3+(K28+T28)*12*7.57%)*SUM(Fasering!$D$5:$D$7)</f>
        <v>871.11348050435026</v>
      </c>
      <c r="AK28" s="9">
        <f>($AK$3+(L28+U28)*12*7.57%)*SUM(Fasering!$D$5:$D$8)</f>
        <v>1273.9100170908596</v>
      </c>
      <c r="AL28" s="9">
        <f>($AK$3+(M28+V28)*12*7.57%)*SUM(Fasering!$D$5:$D$9)</f>
        <v>1722.2362340792943</v>
      </c>
      <c r="AM28" s="9">
        <f>($AK$3+(N28+W28)*12*7.57%)*SUM(Fasering!$D$5:$D$10)</f>
        <v>2214.9308769397207</v>
      </c>
      <c r="AN28" s="86">
        <f>($AK$3+(O28+X28)*12*7.57%)*SUM(Fasering!$D$5:$D$11)</f>
        <v>2754.2141034680008</v>
      </c>
      <c r="AO28" s="5">
        <f>($AK$3+(I28+AA28)*12*7.57%)*SUM(Fasering!$D$5)</f>
        <v>0</v>
      </c>
      <c r="AP28" s="9">
        <f>($AK$3+(J28+AB28)*12*7.57%)*SUM(Fasering!$D$5:$D$6)</f>
        <v>513.84662431976597</v>
      </c>
      <c r="AQ28" s="9">
        <f>($AK$3+(K28+AC28)*12*7.57%)*SUM(Fasering!$D$5:$D$7)</f>
        <v>871.11348050435026</v>
      </c>
      <c r="AR28" s="9">
        <f>($AK$3+(L28+AD28)*12*7.57%)*SUM(Fasering!$D$5:$D$8)</f>
        <v>1273.9100170908596</v>
      </c>
      <c r="AS28" s="9">
        <f>($AK$3+(M28+AE28)*12*7.57%)*SUM(Fasering!$D$5:$D$9)</f>
        <v>1722.2362340792943</v>
      </c>
      <c r="AT28" s="9">
        <f>($AK$3+(N28+AF28)*12*7.57%)*SUM(Fasering!$D$5:$D$10)</f>
        <v>2214.9308769397207</v>
      </c>
      <c r="AU28" s="86">
        <f>($AK$3+(O28+AG28)*12*7.57%)*SUM(Fasering!$D$5:$D$11)</f>
        <v>2754.2141034680008</v>
      </c>
    </row>
    <row r="29" spans="1:47" x14ac:dyDescent="0.3">
      <c r="A29" s="32">
        <f t="shared" si="7"/>
        <v>19</v>
      </c>
      <c r="B29" s="125">
        <v>26807.15</v>
      </c>
      <c r="C29" s="126"/>
      <c r="D29" s="125">
        <f t="shared" si="0"/>
        <v>34677.729240000001</v>
      </c>
      <c r="E29" s="127">
        <f t="shared" si="1"/>
        <v>859.63845324356282</v>
      </c>
      <c r="F29" s="125">
        <f t="shared" si="2"/>
        <v>2889.8107700000005</v>
      </c>
      <c r="G29" s="127">
        <f t="shared" si="8"/>
        <v>71.636537770296911</v>
      </c>
      <c r="H29" s="63">
        <f>'L4'!$H$10</f>
        <v>1641.55</v>
      </c>
      <c r="I29" s="63">
        <f>GEW!$E$12+($F29-GEW!$E$12)*SUM(Fasering!$D$5)</f>
        <v>1751.1635679999999</v>
      </c>
      <c r="J29" s="63">
        <f>GEW!$E$12+($F29-GEW!$E$12)*SUM(Fasering!$D$5:$D$6)</f>
        <v>2045.5763930361559</v>
      </c>
      <c r="K29" s="63">
        <f>GEW!$E$12+($F29-GEW!$E$12)*SUM(Fasering!$D$5:$D$7)</f>
        <v>2214.499216532894</v>
      </c>
      <c r="L29" s="63">
        <f>GEW!$E$12+($F29-GEW!$E$12)*SUM(Fasering!$D$5:$D$8)</f>
        <v>2383.4220400296317</v>
      </c>
      <c r="M29" s="63">
        <f>GEW!$E$12+($F29-GEW!$E$12)*SUM(Fasering!$D$5:$D$9)</f>
        <v>2552.3448635263699</v>
      </c>
      <c r="N29" s="63">
        <f>GEW!$E$12+($F29-GEW!$E$12)*SUM(Fasering!$D$5:$D$10)</f>
        <v>2720.8879465032624</v>
      </c>
      <c r="O29" s="76">
        <f>GEW!$E$12+($F29-GEW!$E$12)*SUM(Fasering!$D$5:$D$11)</f>
        <v>2889.8107700000005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5"/>
        <v>0</v>
      </c>
      <c r="Z29" s="127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513.84662431976597</v>
      </c>
      <c r="AJ29" s="9">
        <f>($AK$3+(K29+T29)*12*7.57%)*SUM(Fasering!$D$5:$D$7)</f>
        <v>871.11348050435026</v>
      </c>
      <c r="AK29" s="9">
        <f>($AK$3+(L29+U29)*12*7.57%)*SUM(Fasering!$D$5:$D$8)</f>
        <v>1273.9100170908596</v>
      </c>
      <c r="AL29" s="9">
        <f>($AK$3+(M29+V29)*12*7.57%)*SUM(Fasering!$D$5:$D$9)</f>
        <v>1722.2362340792943</v>
      </c>
      <c r="AM29" s="9">
        <f>($AK$3+(N29+W29)*12*7.57%)*SUM(Fasering!$D$5:$D$10)</f>
        <v>2214.9308769397207</v>
      </c>
      <c r="AN29" s="86">
        <f>($AK$3+(O29+X29)*12*7.57%)*SUM(Fasering!$D$5:$D$11)</f>
        <v>2754.2141034680008</v>
      </c>
      <c r="AO29" s="5">
        <f>($AK$3+(I29+AA29)*12*7.57%)*SUM(Fasering!$D$5)</f>
        <v>0</v>
      </c>
      <c r="AP29" s="9">
        <f>($AK$3+(J29+AB29)*12*7.57%)*SUM(Fasering!$D$5:$D$6)</f>
        <v>513.84662431976597</v>
      </c>
      <c r="AQ29" s="9">
        <f>($AK$3+(K29+AC29)*12*7.57%)*SUM(Fasering!$D$5:$D$7)</f>
        <v>871.11348050435026</v>
      </c>
      <c r="AR29" s="9">
        <f>($AK$3+(L29+AD29)*12*7.57%)*SUM(Fasering!$D$5:$D$8)</f>
        <v>1273.9100170908596</v>
      </c>
      <c r="AS29" s="9">
        <f>($AK$3+(M29+AE29)*12*7.57%)*SUM(Fasering!$D$5:$D$9)</f>
        <v>1722.2362340792943</v>
      </c>
      <c r="AT29" s="9">
        <f>($AK$3+(N29+AF29)*12*7.57%)*SUM(Fasering!$D$5:$D$10)</f>
        <v>2214.9308769397207</v>
      </c>
      <c r="AU29" s="86">
        <f>($AK$3+(O29+AG29)*12*7.57%)*SUM(Fasering!$D$5:$D$11)</f>
        <v>2754.2141034680008</v>
      </c>
    </row>
    <row r="30" spans="1:47" x14ac:dyDescent="0.3">
      <c r="A30" s="32">
        <f t="shared" si="7"/>
        <v>20</v>
      </c>
      <c r="B30" s="125">
        <v>27803.37</v>
      </c>
      <c r="C30" s="126"/>
      <c r="D30" s="125">
        <f t="shared" si="0"/>
        <v>35966.439431999999</v>
      </c>
      <c r="E30" s="127">
        <f t="shared" si="1"/>
        <v>891.5847444341706</v>
      </c>
      <c r="F30" s="125">
        <f t="shared" si="2"/>
        <v>2997.2032859999999</v>
      </c>
      <c r="G30" s="127">
        <f t="shared" si="8"/>
        <v>74.298728702847555</v>
      </c>
      <c r="H30" s="63">
        <f>'L4'!$H$10</f>
        <v>1641.55</v>
      </c>
      <c r="I30" s="63">
        <f>GEW!$E$12+($F30-GEW!$E$12)*SUM(Fasering!$D$5)</f>
        <v>1751.1635679999999</v>
      </c>
      <c r="J30" s="63">
        <f>GEW!$E$12+($F30-GEW!$E$12)*SUM(Fasering!$D$5:$D$6)</f>
        <v>2073.344198523022</v>
      </c>
      <c r="K30" s="63">
        <f>GEW!$E$12+($F30-GEW!$E$12)*SUM(Fasering!$D$5:$D$7)</f>
        <v>2258.199127234856</v>
      </c>
      <c r="L30" s="63">
        <f>GEW!$E$12+($F30-GEW!$E$12)*SUM(Fasering!$D$5:$D$8)</f>
        <v>2443.0540559466899</v>
      </c>
      <c r="M30" s="63">
        <f>GEW!$E$12+($F30-GEW!$E$12)*SUM(Fasering!$D$5:$D$9)</f>
        <v>2627.9089846585239</v>
      </c>
      <c r="N30" s="63">
        <f>GEW!$E$12+($F30-GEW!$E$12)*SUM(Fasering!$D$5:$D$10)</f>
        <v>2812.348357288166</v>
      </c>
      <c r="O30" s="76">
        <f>GEW!$E$12+($F30-GEW!$E$12)*SUM(Fasering!$D$5:$D$11)</f>
        <v>2997.2032859999999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5"/>
        <v>0</v>
      </c>
      <c r="Z30" s="127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520.36870587693772</v>
      </c>
      <c r="AJ30" s="9">
        <f>($AK$3+(K30+T30)*12*7.57%)*SUM(Fasering!$D$5:$D$7)</f>
        <v>887.2668901727161</v>
      </c>
      <c r="AK30" s="9">
        <f>($AK$3+(L30+U30)*12*7.57%)*SUM(Fasering!$D$5:$D$8)</f>
        <v>1303.9889268689549</v>
      </c>
      <c r="AL30" s="9">
        <f>($AK$3+(M30+V30)*12*7.57%)*SUM(Fasering!$D$5:$D$9)</f>
        <v>1770.5348159656539</v>
      </c>
      <c r="AM30" s="9">
        <f>($AK$3+(N30+W30)*12*7.57%)*SUM(Fasering!$D$5:$D$10)</f>
        <v>2285.6878757186018</v>
      </c>
      <c r="AN30" s="86">
        <f>($AK$3+(O30+X30)*12*7.57%)*SUM(Fasering!$D$5:$D$11)</f>
        <v>2851.7694650024</v>
      </c>
      <c r="AO30" s="5">
        <f>($AK$3+(I30+AA30)*12*7.57%)*SUM(Fasering!$D$5)</f>
        <v>0</v>
      </c>
      <c r="AP30" s="9">
        <f>($AK$3+(J30+AB30)*12*7.57%)*SUM(Fasering!$D$5:$D$6)</f>
        <v>520.36870587693772</v>
      </c>
      <c r="AQ30" s="9">
        <f>($AK$3+(K30+AC30)*12*7.57%)*SUM(Fasering!$D$5:$D$7)</f>
        <v>887.2668901727161</v>
      </c>
      <c r="AR30" s="9">
        <f>($AK$3+(L30+AD30)*12*7.57%)*SUM(Fasering!$D$5:$D$8)</f>
        <v>1303.9889268689549</v>
      </c>
      <c r="AS30" s="9">
        <f>($AK$3+(M30+AE30)*12*7.57%)*SUM(Fasering!$D$5:$D$9)</f>
        <v>1770.5348159656539</v>
      </c>
      <c r="AT30" s="9">
        <f>($AK$3+(N30+AF30)*12*7.57%)*SUM(Fasering!$D$5:$D$10)</f>
        <v>2285.6878757186018</v>
      </c>
      <c r="AU30" s="86">
        <f>($AK$3+(O30+AG30)*12*7.57%)*SUM(Fasering!$D$5:$D$11)</f>
        <v>2851.7694650024</v>
      </c>
    </row>
    <row r="31" spans="1:47" x14ac:dyDescent="0.3">
      <c r="A31" s="32">
        <f t="shared" si="7"/>
        <v>21</v>
      </c>
      <c r="B31" s="125">
        <v>27803.37</v>
      </c>
      <c r="C31" s="126"/>
      <c r="D31" s="125">
        <f t="shared" si="0"/>
        <v>35966.439431999999</v>
      </c>
      <c r="E31" s="127">
        <f t="shared" si="1"/>
        <v>891.5847444341706</v>
      </c>
      <c r="F31" s="125">
        <f t="shared" si="2"/>
        <v>2997.2032859999999</v>
      </c>
      <c r="G31" s="127">
        <f t="shared" si="8"/>
        <v>74.298728702847555</v>
      </c>
      <c r="H31" s="63">
        <f>'L4'!$H$10</f>
        <v>1641.55</v>
      </c>
      <c r="I31" s="63">
        <f>GEW!$E$12+($F31-GEW!$E$12)*SUM(Fasering!$D$5)</f>
        <v>1751.1635679999999</v>
      </c>
      <c r="J31" s="63">
        <f>GEW!$E$12+($F31-GEW!$E$12)*SUM(Fasering!$D$5:$D$6)</f>
        <v>2073.344198523022</v>
      </c>
      <c r="K31" s="63">
        <f>GEW!$E$12+($F31-GEW!$E$12)*SUM(Fasering!$D$5:$D$7)</f>
        <v>2258.199127234856</v>
      </c>
      <c r="L31" s="63">
        <f>GEW!$E$12+($F31-GEW!$E$12)*SUM(Fasering!$D$5:$D$8)</f>
        <v>2443.0540559466899</v>
      </c>
      <c r="M31" s="63">
        <f>GEW!$E$12+($F31-GEW!$E$12)*SUM(Fasering!$D$5:$D$9)</f>
        <v>2627.9089846585239</v>
      </c>
      <c r="N31" s="63">
        <f>GEW!$E$12+($F31-GEW!$E$12)*SUM(Fasering!$D$5:$D$10)</f>
        <v>2812.348357288166</v>
      </c>
      <c r="O31" s="76">
        <f>GEW!$E$12+($F31-GEW!$E$12)*SUM(Fasering!$D$5:$D$11)</f>
        <v>2997.2032859999999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5"/>
        <v>0</v>
      </c>
      <c r="Z31" s="127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520.36870587693772</v>
      </c>
      <c r="AJ31" s="9">
        <f>($AK$3+(K31+T31)*12*7.57%)*SUM(Fasering!$D$5:$D$7)</f>
        <v>887.2668901727161</v>
      </c>
      <c r="AK31" s="9">
        <f>($AK$3+(L31+U31)*12*7.57%)*SUM(Fasering!$D$5:$D$8)</f>
        <v>1303.9889268689549</v>
      </c>
      <c r="AL31" s="9">
        <f>($AK$3+(M31+V31)*12*7.57%)*SUM(Fasering!$D$5:$D$9)</f>
        <v>1770.5348159656539</v>
      </c>
      <c r="AM31" s="9">
        <f>($AK$3+(N31+W31)*12*7.57%)*SUM(Fasering!$D$5:$D$10)</f>
        <v>2285.6878757186018</v>
      </c>
      <c r="AN31" s="86">
        <f>($AK$3+(O31+X31)*12*7.57%)*SUM(Fasering!$D$5:$D$11)</f>
        <v>2851.7694650024</v>
      </c>
      <c r="AO31" s="5">
        <f>($AK$3+(I31+AA31)*12*7.57%)*SUM(Fasering!$D$5)</f>
        <v>0</v>
      </c>
      <c r="AP31" s="9">
        <f>($AK$3+(J31+AB31)*12*7.57%)*SUM(Fasering!$D$5:$D$6)</f>
        <v>520.36870587693772</v>
      </c>
      <c r="AQ31" s="9">
        <f>($AK$3+(K31+AC31)*12*7.57%)*SUM(Fasering!$D$5:$D$7)</f>
        <v>887.2668901727161</v>
      </c>
      <c r="AR31" s="9">
        <f>($AK$3+(L31+AD31)*12*7.57%)*SUM(Fasering!$D$5:$D$8)</f>
        <v>1303.9889268689549</v>
      </c>
      <c r="AS31" s="9">
        <f>($AK$3+(M31+AE31)*12*7.57%)*SUM(Fasering!$D$5:$D$9)</f>
        <v>1770.5348159656539</v>
      </c>
      <c r="AT31" s="9">
        <f>($AK$3+(N31+AF31)*12*7.57%)*SUM(Fasering!$D$5:$D$10)</f>
        <v>2285.6878757186018</v>
      </c>
      <c r="AU31" s="86">
        <f>($AK$3+(O31+AG31)*12*7.57%)*SUM(Fasering!$D$5:$D$11)</f>
        <v>2851.7694650024</v>
      </c>
    </row>
    <row r="32" spans="1:47" x14ac:dyDescent="0.3">
      <c r="A32" s="32">
        <f t="shared" si="7"/>
        <v>22</v>
      </c>
      <c r="B32" s="125">
        <v>28799.59</v>
      </c>
      <c r="C32" s="126"/>
      <c r="D32" s="125">
        <f t="shared" si="0"/>
        <v>37255.149624000005</v>
      </c>
      <c r="E32" s="127">
        <f t="shared" si="1"/>
        <v>923.53103562477861</v>
      </c>
      <c r="F32" s="125">
        <f t="shared" si="2"/>
        <v>3104.5958019999998</v>
      </c>
      <c r="G32" s="127">
        <f t="shared" si="8"/>
        <v>76.960919635398199</v>
      </c>
      <c r="H32" s="63">
        <f>'L4'!$H$10</f>
        <v>1641.55</v>
      </c>
      <c r="I32" s="63">
        <f>GEW!$E$12+($F32-GEW!$E$12)*SUM(Fasering!$D$5)</f>
        <v>1751.1635679999999</v>
      </c>
      <c r="J32" s="63">
        <f>GEW!$E$12+($F32-GEW!$E$12)*SUM(Fasering!$D$5:$D$6)</f>
        <v>2101.1120040098881</v>
      </c>
      <c r="K32" s="63">
        <f>GEW!$E$12+($F32-GEW!$E$12)*SUM(Fasering!$D$5:$D$7)</f>
        <v>2301.8990379368179</v>
      </c>
      <c r="L32" s="63">
        <f>GEW!$E$12+($F32-GEW!$E$12)*SUM(Fasering!$D$5:$D$8)</f>
        <v>2502.6860718637481</v>
      </c>
      <c r="M32" s="63">
        <f>GEW!$E$12+($F32-GEW!$E$12)*SUM(Fasering!$D$5:$D$9)</f>
        <v>2703.4731057906779</v>
      </c>
      <c r="N32" s="63">
        <f>GEW!$E$12+($F32-GEW!$E$12)*SUM(Fasering!$D$5:$D$10)</f>
        <v>2903.80876807307</v>
      </c>
      <c r="O32" s="76">
        <f>GEW!$E$12+($F32-GEW!$E$12)*SUM(Fasering!$D$5:$D$11)</f>
        <v>3104.5958019999998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5"/>
        <v>0</v>
      </c>
      <c r="Z32" s="127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526.89078743410937</v>
      </c>
      <c r="AJ32" s="9">
        <f>($AK$3+(K32+T32)*12*7.57%)*SUM(Fasering!$D$5:$D$7)</f>
        <v>903.42029984108194</v>
      </c>
      <c r="AK32" s="9">
        <f>($AK$3+(L32+U32)*12*7.57%)*SUM(Fasering!$D$5:$D$8)</f>
        <v>1334.0678366470499</v>
      </c>
      <c r="AL32" s="9">
        <f>($AK$3+(M32+V32)*12*7.57%)*SUM(Fasering!$D$5:$D$9)</f>
        <v>1818.8333978520131</v>
      </c>
      <c r="AM32" s="9">
        <f>($AK$3+(N32+W32)*12*7.57%)*SUM(Fasering!$D$5:$D$10)</f>
        <v>2356.4448744974829</v>
      </c>
      <c r="AN32" s="86">
        <f>($AK$3+(O32+X32)*12*7.57%)*SUM(Fasering!$D$5:$D$11)</f>
        <v>2949.3248265368002</v>
      </c>
      <c r="AO32" s="5">
        <f>($AK$3+(I32+AA32)*12*7.57%)*SUM(Fasering!$D$5)</f>
        <v>0</v>
      </c>
      <c r="AP32" s="9">
        <f>($AK$3+(J32+AB32)*12*7.57%)*SUM(Fasering!$D$5:$D$6)</f>
        <v>526.89078743410937</v>
      </c>
      <c r="AQ32" s="9">
        <f>($AK$3+(K32+AC32)*12*7.57%)*SUM(Fasering!$D$5:$D$7)</f>
        <v>903.42029984108194</v>
      </c>
      <c r="AR32" s="9">
        <f>($AK$3+(L32+AD32)*12*7.57%)*SUM(Fasering!$D$5:$D$8)</f>
        <v>1334.0678366470499</v>
      </c>
      <c r="AS32" s="9">
        <f>($AK$3+(M32+AE32)*12*7.57%)*SUM(Fasering!$D$5:$D$9)</f>
        <v>1818.8333978520131</v>
      </c>
      <c r="AT32" s="9">
        <f>($AK$3+(N32+AF32)*12*7.57%)*SUM(Fasering!$D$5:$D$10)</f>
        <v>2356.4448744974829</v>
      </c>
      <c r="AU32" s="86">
        <f>($AK$3+(O32+AG32)*12*7.57%)*SUM(Fasering!$D$5:$D$11)</f>
        <v>2949.3248265368002</v>
      </c>
    </row>
    <row r="33" spans="1:47" x14ac:dyDescent="0.3">
      <c r="A33" s="32">
        <f t="shared" si="7"/>
        <v>23</v>
      </c>
      <c r="B33" s="125">
        <v>29795.82</v>
      </c>
      <c r="C33" s="126"/>
      <c r="D33" s="125">
        <f t="shared" si="0"/>
        <v>38543.872752000003</v>
      </c>
      <c r="E33" s="127">
        <f t="shared" si="1"/>
        <v>955.47764749044995</v>
      </c>
      <c r="F33" s="125">
        <f t="shared" si="2"/>
        <v>3211.9893960000004</v>
      </c>
      <c r="G33" s="127">
        <f t="shared" si="8"/>
        <v>79.623137290870829</v>
      </c>
      <c r="H33" s="63">
        <f>'L4'!$H$10</f>
        <v>1641.55</v>
      </c>
      <c r="I33" s="63">
        <f>GEW!$E$12+($F33-GEW!$E$12)*SUM(Fasering!$D$5)</f>
        <v>1751.1635679999999</v>
      </c>
      <c r="J33" s="63">
        <f>GEW!$E$12+($F33-GEW!$E$12)*SUM(Fasering!$D$5:$D$6)</f>
        <v>2128.8800882284154</v>
      </c>
      <c r="K33" s="63">
        <f>GEW!$E$12+($F33-GEW!$E$12)*SUM(Fasering!$D$5:$D$7)</f>
        <v>2345.5993872960116</v>
      </c>
      <c r="L33" s="63">
        <f>GEW!$E$12+($F33-GEW!$E$12)*SUM(Fasering!$D$5:$D$8)</f>
        <v>2562.3186863636083</v>
      </c>
      <c r="M33" s="63">
        <f>GEW!$E$12+($F33-GEW!$E$12)*SUM(Fasering!$D$5:$D$9)</f>
        <v>2779.037985431205</v>
      </c>
      <c r="N33" s="63">
        <f>GEW!$E$12+($F33-GEW!$E$12)*SUM(Fasering!$D$5:$D$10)</f>
        <v>2995.2700969324042</v>
      </c>
      <c r="O33" s="76">
        <f>GEW!$E$12+($F33-GEW!$E$12)*SUM(Fasering!$D$5:$D$11)</f>
        <v>3211.9893960000004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5"/>
        <v>0</v>
      </c>
      <c r="Z33" s="127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533.41293445956694</v>
      </c>
      <c r="AJ33" s="9">
        <f>($AK$3+(K33+T33)*12*7.57%)*SUM(Fasering!$D$5:$D$7)</f>
        <v>919.57387165646048</v>
      </c>
      <c r="AK33" s="9">
        <f>($AK$3+(L33+U33)*12*7.57%)*SUM(Fasering!$D$5:$D$8)</f>
        <v>1364.1470483555397</v>
      </c>
      <c r="AL33" s="9">
        <f>($AK$3+(M33+V33)*12*7.57%)*SUM(Fasering!$D$5:$D$9)</f>
        <v>1867.1324645568052</v>
      </c>
      <c r="AM33" s="9">
        <f>($AK$3+(N33+W33)*12*7.57%)*SUM(Fasering!$D$5:$D$10)</f>
        <v>2427.2025835311156</v>
      </c>
      <c r="AN33" s="86">
        <f>($AK$3+(O33+X33)*12*7.57%)*SUM(Fasering!$D$5:$D$11)</f>
        <v>3046.8811673264004</v>
      </c>
      <c r="AO33" s="5">
        <f>($AK$3+(I33+AA33)*12*7.57%)*SUM(Fasering!$D$5)</f>
        <v>0</v>
      </c>
      <c r="AP33" s="9">
        <f>($AK$3+(J33+AB33)*12*7.57%)*SUM(Fasering!$D$5:$D$6)</f>
        <v>533.41293445956694</v>
      </c>
      <c r="AQ33" s="9">
        <f>($AK$3+(K33+AC33)*12*7.57%)*SUM(Fasering!$D$5:$D$7)</f>
        <v>919.57387165646048</v>
      </c>
      <c r="AR33" s="9">
        <f>($AK$3+(L33+AD33)*12*7.57%)*SUM(Fasering!$D$5:$D$8)</f>
        <v>1364.1470483555397</v>
      </c>
      <c r="AS33" s="9">
        <f>($AK$3+(M33+AE33)*12*7.57%)*SUM(Fasering!$D$5:$D$9)</f>
        <v>1867.1324645568052</v>
      </c>
      <c r="AT33" s="9">
        <f>($AK$3+(N33+AF33)*12*7.57%)*SUM(Fasering!$D$5:$D$10)</f>
        <v>2427.2025835311156</v>
      </c>
      <c r="AU33" s="86">
        <f>($AK$3+(O33+AG33)*12*7.57%)*SUM(Fasering!$D$5:$D$11)</f>
        <v>3046.8811673264004</v>
      </c>
    </row>
    <row r="34" spans="1:47" x14ac:dyDescent="0.3">
      <c r="A34" s="32">
        <f t="shared" si="7"/>
        <v>24</v>
      </c>
      <c r="B34" s="125">
        <v>30792.04</v>
      </c>
      <c r="C34" s="126"/>
      <c r="D34" s="125">
        <f t="shared" si="0"/>
        <v>39832.582944000002</v>
      </c>
      <c r="E34" s="127">
        <f t="shared" si="1"/>
        <v>987.42393868105773</v>
      </c>
      <c r="F34" s="125">
        <f t="shared" si="2"/>
        <v>3319.3819120000003</v>
      </c>
      <c r="G34" s="127">
        <f t="shared" si="8"/>
        <v>82.285328223421487</v>
      </c>
      <c r="H34" s="63">
        <f>'L4'!$H$10</f>
        <v>1641.55</v>
      </c>
      <c r="I34" s="63">
        <f>GEW!$E$12+($F34-GEW!$E$12)*SUM(Fasering!$D$5)</f>
        <v>1751.1635679999999</v>
      </c>
      <c r="J34" s="63">
        <f>GEW!$E$12+($F34-GEW!$E$12)*SUM(Fasering!$D$5:$D$6)</f>
        <v>2156.6478937152815</v>
      </c>
      <c r="K34" s="63">
        <f>GEW!$E$12+($F34-GEW!$E$12)*SUM(Fasering!$D$5:$D$7)</f>
        <v>2389.299297997974</v>
      </c>
      <c r="L34" s="63">
        <f>GEW!$E$12+($F34-GEW!$E$12)*SUM(Fasering!$D$5:$D$8)</f>
        <v>2621.9507022806665</v>
      </c>
      <c r="M34" s="63">
        <f>GEW!$E$12+($F34-GEW!$E$12)*SUM(Fasering!$D$5:$D$9)</f>
        <v>2854.6021065633595</v>
      </c>
      <c r="N34" s="63">
        <f>GEW!$E$12+($F34-GEW!$E$12)*SUM(Fasering!$D$5:$D$10)</f>
        <v>3086.7305077173078</v>
      </c>
      <c r="O34" s="76">
        <f>GEW!$E$12+($F34-GEW!$E$12)*SUM(Fasering!$D$5:$D$11)</f>
        <v>3319.3819120000003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5"/>
        <v>0</v>
      </c>
      <c r="Z34" s="127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539.9350160167387</v>
      </c>
      <c r="AJ34" s="9">
        <f>($AK$3+(K34+T34)*12*7.57%)*SUM(Fasering!$D$5:$D$7)</f>
        <v>935.72728132482655</v>
      </c>
      <c r="AK34" s="9">
        <f>($AK$3+(L34+U34)*12*7.57%)*SUM(Fasering!$D$5:$D$8)</f>
        <v>1394.225958133635</v>
      </c>
      <c r="AL34" s="9">
        <f>($AK$3+(M34+V34)*12*7.57%)*SUM(Fasering!$D$5:$D$9)</f>
        <v>1915.4310464431646</v>
      </c>
      <c r="AM34" s="9">
        <f>($AK$3+(N34+W34)*12*7.57%)*SUM(Fasering!$D$5:$D$10)</f>
        <v>2497.9595823099962</v>
      </c>
      <c r="AN34" s="86">
        <f>($AK$3+(O34+X34)*12*7.57%)*SUM(Fasering!$D$5:$D$11)</f>
        <v>3144.4365288608005</v>
      </c>
      <c r="AO34" s="5">
        <f>($AK$3+(I34+AA34)*12*7.57%)*SUM(Fasering!$D$5)</f>
        <v>0</v>
      </c>
      <c r="AP34" s="9">
        <f>($AK$3+(J34+AB34)*12*7.57%)*SUM(Fasering!$D$5:$D$6)</f>
        <v>539.9350160167387</v>
      </c>
      <c r="AQ34" s="9">
        <f>($AK$3+(K34+AC34)*12*7.57%)*SUM(Fasering!$D$5:$D$7)</f>
        <v>935.72728132482655</v>
      </c>
      <c r="AR34" s="9">
        <f>($AK$3+(L34+AD34)*12*7.57%)*SUM(Fasering!$D$5:$D$8)</f>
        <v>1394.225958133635</v>
      </c>
      <c r="AS34" s="9">
        <f>($AK$3+(M34+AE34)*12*7.57%)*SUM(Fasering!$D$5:$D$9)</f>
        <v>1915.4310464431646</v>
      </c>
      <c r="AT34" s="9">
        <f>($AK$3+(N34+AF34)*12*7.57%)*SUM(Fasering!$D$5:$D$10)</f>
        <v>2497.9595823099962</v>
      </c>
      <c r="AU34" s="86">
        <f>($AK$3+(O34+AG34)*12*7.57%)*SUM(Fasering!$D$5:$D$11)</f>
        <v>3144.4365288608005</v>
      </c>
    </row>
    <row r="35" spans="1:47" x14ac:dyDescent="0.3">
      <c r="A35" s="32">
        <f t="shared" si="7"/>
        <v>25</v>
      </c>
      <c r="B35" s="125">
        <v>30792.04</v>
      </c>
      <c r="C35" s="126"/>
      <c r="D35" s="125">
        <f t="shared" si="0"/>
        <v>39832.582944000002</v>
      </c>
      <c r="E35" s="127">
        <f t="shared" si="1"/>
        <v>987.42393868105773</v>
      </c>
      <c r="F35" s="125">
        <f t="shared" si="2"/>
        <v>3319.3819120000003</v>
      </c>
      <c r="G35" s="127">
        <f t="shared" si="8"/>
        <v>82.285328223421487</v>
      </c>
      <c r="H35" s="63">
        <f>'L4'!$H$10</f>
        <v>1641.55</v>
      </c>
      <c r="I35" s="63">
        <f>GEW!$E$12+($F35-GEW!$E$12)*SUM(Fasering!$D$5)</f>
        <v>1751.1635679999999</v>
      </c>
      <c r="J35" s="63">
        <f>GEW!$E$12+($F35-GEW!$E$12)*SUM(Fasering!$D$5:$D$6)</f>
        <v>2156.6478937152815</v>
      </c>
      <c r="K35" s="63">
        <f>GEW!$E$12+($F35-GEW!$E$12)*SUM(Fasering!$D$5:$D$7)</f>
        <v>2389.299297997974</v>
      </c>
      <c r="L35" s="63">
        <f>GEW!$E$12+($F35-GEW!$E$12)*SUM(Fasering!$D$5:$D$8)</f>
        <v>2621.9507022806665</v>
      </c>
      <c r="M35" s="63">
        <f>GEW!$E$12+($F35-GEW!$E$12)*SUM(Fasering!$D$5:$D$9)</f>
        <v>2854.6021065633595</v>
      </c>
      <c r="N35" s="63">
        <f>GEW!$E$12+($F35-GEW!$E$12)*SUM(Fasering!$D$5:$D$10)</f>
        <v>3086.7305077173078</v>
      </c>
      <c r="O35" s="76">
        <f>GEW!$E$12+($F35-GEW!$E$12)*SUM(Fasering!$D$5:$D$11)</f>
        <v>3319.3819120000003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5"/>
        <v>0</v>
      </c>
      <c r="Z35" s="127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539.9350160167387</v>
      </c>
      <c r="AJ35" s="9">
        <f>($AK$3+(K35+T35)*12*7.57%)*SUM(Fasering!$D$5:$D$7)</f>
        <v>935.72728132482655</v>
      </c>
      <c r="AK35" s="9">
        <f>($AK$3+(L35+U35)*12*7.57%)*SUM(Fasering!$D$5:$D$8)</f>
        <v>1394.225958133635</v>
      </c>
      <c r="AL35" s="9">
        <f>($AK$3+(M35+V35)*12*7.57%)*SUM(Fasering!$D$5:$D$9)</f>
        <v>1915.4310464431646</v>
      </c>
      <c r="AM35" s="9">
        <f>($AK$3+(N35+W35)*12*7.57%)*SUM(Fasering!$D$5:$D$10)</f>
        <v>2497.9595823099962</v>
      </c>
      <c r="AN35" s="86">
        <f>($AK$3+(O35+X35)*12*7.57%)*SUM(Fasering!$D$5:$D$11)</f>
        <v>3144.4365288608005</v>
      </c>
      <c r="AO35" s="5">
        <f>($AK$3+(I35+AA35)*12*7.57%)*SUM(Fasering!$D$5)</f>
        <v>0</v>
      </c>
      <c r="AP35" s="9">
        <f>($AK$3+(J35+AB35)*12*7.57%)*SUM(Fasering!$D$5:$D$6)</f>
        <v>539.9350160167387</v>
      </c>
      <c r="AQ35" s="9">
        <f>($AK$3+(K35+AC35)*12*7.57%)*SUM(Fasering!$D$5:$D$7)</f>
        <v>935.72728132482655</v>
      </c>
      <c r="AR35" s="9">
        <f>($AK$3+(L35+AD35)*12*7.57%)*SUM(Fasering!$D$5:$D$8)</f>
        <v>1394.225958133635</v>
      </c>
      <c r="AS35" s="9">
        <f>($AK$3+(M35+AE35)*12*7.57%)*SUM(Fasering!$D$5:$D$9)</f>
        <v>1915.4310464431646</v>
      </c>
      <c r="AT35" s="9">
        <f>($AK$3+(N35+AF35)*12*7.57%)*SUM(Fasering!$D$5:$D$10)</f>
        <v>2497.9595823099962</v>
      </c>
      <c r="AU35" s="86">
        <f>($AK$3+(O35+AG35)*12*7.57%)*SUM(Fasering!$D$5:$D$11)</f>
        <v>3144.4365288608005</v>
      </c>
    </row>
    <row r="36" spans="1:47" x14ac:dyDescent="0.3">
      <c r="A36" s="32">
        <f t="shared" si="7"/>
        <v>26</v>
      </c>
      <c r="B36" s="125">
        <v>30792.04</v>
      </c>
      <c r="C36" s="126"/>
      <c r="D36" s="125">
        <f t="shared" si="0"/>
        <v>39832.582944000002</v>
      </c>
      <c r="E36" s="127">
        <f t="shared" si="1"/>
        <v>987.42393868105773</v>
      </c>
      <c r="F36" s="125">
        <f t="shared" si="2"/>
        <v>3319.3819120000003</v>
      </c>
      <c r="G36" s="127">
        <f t="shared" si="8"/>
        <v>82.285328223421487</v>
      </c>
      <c r="H36" s="63">
        <f>'L4'!$H$10</f>
        <v>1641.55</v>
      </c>
      <c r="I36" s="63">
        <f>GEW!$E$12+($F36-GEW!$E$12)*SUM(Fasering!$D$5)</f>
        <v>1751.1635679999999</v>
      </c>
      <c r="J36" s="63">
        <f>GEW!$E$12+($F36-GEW!$E$12)*SUM(Fasering!$D$5:$D$6)</f>
        <v>2156.6478937152815</v>
      </c>
      <c r="K36" s="63">
        <f>GEW!$E$12+($F36-GEW!$E$12)*SUM(Fasering!$D$5:$D$7)</f>
        <v>2389.299297997974</v>
      </c>
      <c r="L36" s="63">
        <f>GEW!$E$12+($F36-GEW!$E$12)*SUM(Fasering!$D$5:$D$8)</f>
        <v>2621.9507022806665</v>
      </c>
      <c r="M36" s="63">
        <f>GEW!$E$12+($F36-GEW!$E$12)*SUM(Fasering!$D$5:$D$9)</f>
        <v>2854.6021065633595</v>
      </c>
      <c r="N36" s="63">
        <f>GEW!$E$12+($F36-GEW!$E$12)*SUM(Fasering!$D$5:$D$10)</f>
        <v>3086.7305077173078</v>
      </c>
      <c r="O36" s="76">
        <f>GEW!$E$12+($F36-GEW!$E$12)*SUM(Fasering!$D$5:$D$11)</f>
        <v>3319.3819120000003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5">
        <f t="shared" si="5"/>
        <v>0</v>
      </c>
      <c r="Z36" s="127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539.9350160167387</v>
      </c>
      <c r="AJ36" s="9">
        <f>($AK$3+(K36+T36)*12*7.57%)*SUM(Fasering!$D$5:$D$7)</f>
        <v>935.72728132482655</v>
      </c>
      <c r="AK36" s="9">
        <f>($AK$3+(L36+U36)*12*7.57%)*SUM(Fasering!$D$5:$D$8)</f>
        <v>1394.225958133635</v>
      </c>
      <c r="AL36" s="9">
        <f>($AK$3+(M36+V36)*12*7.57%)*SUM(Fasering!$D$5:$D$9)</f>
        <v>1915.4310464431646</v>
      </c>
      <c r="AM36" s="9">
        <f>($AK$3+(N36+W36)*12*7.57%)*SUM(Fasering!$D$5:$D$10)</f>
        <v>2497.9595823099962</v>
      </c>
      <c r="AN36" s="86">
        <f>($AK$3+(O36+X36)*12*7.57%)*SUM(Fasering!$D$5:$D$11)</f>
        <v>3144.4365288608005</v>
      </c>
      <c r="AO36" s="5">
        <f>($AK$3+(I36+AA36)*12*7.57%)*SUM(Fasering!$D$5)</f>
        <v>0</v>
      </c>
      <c r="AP36" s="9">
        <f>($AK$3+(J36+AB36)*12*7.57%)*SUM(Fasering!$D$5:$D$6)</f>
        <v>539.9350160167387</v>
      </c>
      <c r="AQ36" s="9">
        <f>($AK$3+(K36+AC36)*12*7.57%)*SUM(Fasering!$D$5:$D$7)</f>
        <v>935.72728132482655</v>
      </c>
      <c r="AR36" s="9">
        <f>($AK$3+(L36+AD36)*12*7.57%)*SUM(Fasering!$D$5:$D$8)</f>
        <v>1394.225958133635</v>
      </c>
      <c r="AS36" s="9">
        <f>($AK$3+(M36+AE36)*12*7.57%)*SUM(Fasering!$D$5:$D$9)</f>
        <v>1915.4310464431646</v>
      </c>
      <c r="AT36" s="9">
        <f>($AK$3+(N36+AF36)*12*7.57%)*SUM(Fasering!$D$5:$D$10)</f>
        <v>2497.9595823099962</v>
      </c>
      <c r="AU36" s="86">
        <f>($AK$3+(O36+AG36)*12*7.57%)*SUM(Fasering!$D$5:$D$11)</f>
        <v>3144.4365288608005</v>
      </c>
    </row>
    <row r="37" spans="1:47" x14ac:dyDescent="0.3">
      <c r="A37" s="32">
        <f t="shared" si="7"/>
        <v>27</v>
      </c>
      <c r="B37" s="125">
        <v>30792.04</v>
      </c>
      <c r="C37" s="126"/>
      <c r="D37" s="125">
        <f t="shared" si="0"/>
        <v>39832.582944000002</v>
      </c>
      <c r="E37" s="127">
        <f t="shared" si="1"/>
        <v>987.42393868105773</v>
      </c>
      <c r="F37" s="125">
        <f t="shared" si="2"/>
        <v>3319.3819120000003</v>
      </c>
      <c r="G37" s="127">
        <f t="shared" si="8"/>
        <v>82.285328223421487</v>
      </c>
      <c r="H37" s="63">
        <f>'L4'!$H$10</f>
        <v>1641.55</v>
      </c>
      <c r="I37" s="63">
        <f>GEW!$E$12+($F37-GEW!$E$12)*SUM(Fasering!$D$5)</f>
        <v>1751.1635679999999</v>
      </c>
      <c r="J37" s="63">
        <f>GEW!$E$12+($F37-GEW!$E$12)*SUM(Fasering!$D$5:$D$6)</f>
        <v>2156.6478937152815</v>
      </c>
      <c r="K37" s="63">
        <f>GEW!$E$12+($F37-GEW!$E$12)*SUM(Fasering!$D$5:$D$7)</f>
        <v>2389.299297997974</v>
      </c>
      <c r="L37" s="63">
        <f>GEW!$E$12+($F37-GEW!$E$12)*SUM(Fasering!$D$5:$D$8)</f>
        <v>2621.9507022806665</v>
      </c>
      <c r="M37" s="63">
        <f>GEW!$E$12+($F37-GEW!$E$12)*SUM(Fasering!$D$5:$D$9)</f>
        <v>2854.6021065633595</v>
      </c>
      <c r="N37" s="63">
        <f>GEW!$E$12+($F37-GEW!$E$12)*SUM(Fasering!$D$5:$D$10)</f>
        <v>3086.7305077173078</v>
      </c>
      <c r="O37" s="76">
        <f>GEW!$E$12+($F37-GEW!$E$12)*SUM(Fasering!$D$5:$D$11)</f>
        <v>3319.3819120000003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5">
        <f t="shared" si="5"/>
        <v>0</v>
      </c>
      <c r="Z37" s="127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539.9350160167387</v>
      </c>
      <c r="AJ37" s="9">
        <f>($AK$3+(K37+T37)*12*7.57%)*SUM(Fasering!$D$5:$D$7)</f>
        <v>935.72728132482655</v>
      </c>
      <c r="AK37" s="9">
        <f>($AK$3+(L37+U37)*12*7.57%)*SUM(Fasering!$D$5:$D$8)</f>
        <v>1394.225958133635</v>
      </c>
      <c r="AL37" s="9">
        <f>($AK$3+(M37+V37)*12*7.57%)*SUM(Fasering!$D$5:$D$9)</f>
        <v>1915.4310464431646</v>
      </c>
      <c r="AM37" s="9">
        <f>($AK$3+(N37+W37)*12*7.57%)*SUM(Fasering!$D$5:$D$10)</f>
        <v>2497.9595823099962</v>
      </c>
      <c r="AN37" s="86">
        <f>($AK$3+(O37+X37)*12*7.57%)*SUM(Fasering!$D$5:$D$11)</f>
        <v>3144.4365288608005</v>
      </c>
      <c r="AO37" s="5">
        <f>($AK$3+(I37+AA37)*12*7.57%)*SUM(Fasering!$D$5)</f>
        <v>0</v>
      </c>
      <c r="AP37" s="9">
        <f>($AK$3+(J37+AB37)*12*7.57%)*SUM(Fasering!$D$5:$D$6)</f>
        <v>539.9350160167387</v>
      </c>
      <c r="AQ37" s="9">
        <f>($AK$3+(K37+AC37)*12*7.57%)*SUM(Fasering!$D$5:$D$7)</f>
        <v>935.72728132482655</v>
      </c>
      <c r="AR37" s="9">
        <f>($AK$3+(L37+AD37)*12*7.57%)*SUM(Fasering!$D$5:$D$8)</f>
        <v>1394.225958133635</v>
      </c>
      <c r="AS37" s="9">
        <f>($AK$3+(M37+AE37)*12*7.57%)*SUM(Fasering!$D$5:$D$9)</f>
        <v>1915.4310464431646</v>
      </c>
      <c r="AT37" s="9">
        <f>($AK$3+(N37+AF37)*12*7.57%)*SUM(Fasering!$D$5:$D$10)</f>
        <v>2497.9595823099962</v>
      </c>
      <c r="AU37" s="86">
        <f>($AK$3+(O37+AG37)*12*7.57%)*SUM(Fasering!$D$5:$D$11)</f>
        <v>3144.4365288608005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3"/>
      <c r="P38" s="128"/>
      <c r="Q38" s="129"/>
      <c r="R38" s="46"/>
      <c r="S38" s="46"/>
      <c r="T38" s="46"/>
      <c r="U38" s="46"/>
      <c r="V38" s="46"/>
      <c r="W38" s="46"/>
      <c r="X38" s="73"/>
      <c r="Y38" s="128"/>
      <c r="Z38" s="129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3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62</v>
      </c>
      <c r="B1" s="21" t="s">
        <v>19</v>
      </c>
      <c r="C1" s="21" t="s">
        <v>63</v>
      </c>
      <c r="D1" s="21"/>
      <c r="E1" s="22"/>
      <c r="G1" s="21"/>
      <c r="H1" s="21"/>
      <c r="I1" s="21"/>
      <c r="L1" s="104">
        <f>D8</f>
        <v>42552</v>
      </c>
      <c r="O1" s="24" t="s">
        <v>64</v>
      </c>
      <c r="AJ1"/>
    </row>
    <row r="2" spans="1:47" s="23" customFormat="1" ht="16.5" x14ac:dyDescent="0.3">
      <c r="A2" s="21"/>
      <c r="B2" s="21"/>
      <c r="C2" s="21"/>
      <c r="D2" s="21"/>
      <c r="E2"/>
      <c r="F2"/>
      <c r="G2"/>
      <c r="H2"/>
      <c r="I2" s="21"/>
      <c r="R2" s="24"/>
      <c r="AH2" s="80" t="str">
        <f>'L4'!$AH$2</f>
        <v>Berekening eindejaarspremie 2015:</v>
      </c>
      <c r="AI2"/>
      <c r="AK2"/>
      <c r="AL2"/>
    </row>
    <row r="3" spans="1:47" s="23" customFormat="1" ht="16.5" x14ac:dyDescent="0.3">
      <c r="A3" s="21"/>
      <c r="B3" s="21"/>
      <c r="C3" s="21"/>
      <c r="D3" s="21"/>
      <c r="E3"/>
      <c r="F3"/>
      <c r="G3"/>
      <c r="H3"/>
      <c r="I3" s="21"/>
      <c r="N3" s="23" t="s">
        <v>21</v>
      </c>
      <c r="O3" s="71">
        <f>'L4'!O3</f>
        <v>1.2936000000000001</v>
      </c>
      <c r="R3" s="24"/>
      <c r="AH3" s="81" t="s">
        <v>94</v>
      </c>
      <c r="AI3"/>
      <c r="AK3" s="82">
        <f>'L4'!$AK$3</f>
        <v>129.11000000000001</v>
      </c>
    </row>
    <row r="4" spans="1:47" s="23" customFormat="1" ht="16.5" x14ac:dyDescent="0.3">
      <c r="A4" s="21"/>
      <c r="B4"/>
      <c r="C4"/>
      <c r="D4"/>
      <c r="E4"/>
      <c r="F4"/>
      <c r="G4"/>
      <c r="H4"/>
      <c r="I4"/>
      <c r="J4"/>
      <c r="K4"/>
      <c r="L4"/>
      <c r="M4"/>
      <c r="V4" s="25"/>
      <c r="AH4" s="81" t="s">
        <v>49</v>
      </c>
      <c r="AI4"/>
    </row>
    <row r="6" spans="1:47" x14ac:dyDescent="0.3">
      <c r="A6" s="28"/>
      <c r="B6" s="134" t="s">
        <v>22</v>
      </c>
      <c r="C6" s="149"/>
      <c r="D6" s="149"/>
      <c r="E6" s="135"/>
      <c r="F6" s="134" t="s">
        <v>23</v>
      </c>
      <c r="G6" s="135"/>
      <c r="H6" s="146" t="s">
        <v>38</v>
      </c>
      <c r="I6" s="147"/>
      <c r="J6" s="147"/>
      <c r="K6" s="147"/>
      <c r="L6" s="147"/>
      <c r="M6" s="147"/>
      <c r="N6" s="147"/>
      <c r="O6" s="148"/>
      <c r="P6" s="134" t="s">
        <v>24</v>
      </c>
      <c r="Q6" s="137"/>
      <c r="R6" s="146" t="s">
        <v>39</v>
      </c>
      <c r="S6" s="147"/>
      <c r="T6" s="147"/>
      <c r="U6" s="147"/>
      <c r="V6" s="147"/>
      <c r="W6" s="147"/>
      <c r="X6" s="148"/>
      <c r="Y6" s="134" t="s">
        <v>25</v>
      </c>
      <c r="Z6" s="135"/>
      <c r="AA6" s="146" t="s">
        <v>40</v>
      </c>
      <c r="AB6" s="147"/>
      <c r="AC6" s="147"/>
      <c r="AD6" s="147"/>
      <c r="AE6" s="147"/>
      <c r="AF6" s="147"/>
      <c r="AG6" s="148"/>
      <c r="AH6" s="146" t="s">
        <v>101</v>
      </c>
      <c r="AI6" s="147"/>
      <c r="AJ6" s="147"/>
      <c r="AK6" s="147"/>
      <c r="AL6" s="147"/>
      <c r="AM6" s="147"/>
      <c r="AN6" s="148"/>
      <c r="AO6" s="146" t="s">
        <v>102</v>
      </c>
      <c r="AP6" s="147"/>
      <c r="AQ6" s="147"/>
      <c r="AR6" s="147"/>
      <c r="AS6" s="147"/>
      <c r="AT6" s="147"/>
      <c r="AU6" s="148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0"/>
      <c r="Q7" s="151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2" t="s">
        <v>27</v>
      </c>
      <c r="Z7" s="151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38" t="s">
        <v>30</v>
      </c>
      <c r="C8" s="139"/>
      <c r="D8" s="144">
        <f>'L4'!$D$8</f>
        <v>42552</v>
      </c>
      <c r="E8" s="143"/>
      <c r="F8" s="144">
        <f>D8</f>
        <v>42552</v>
      </c>
      <c r="G8" s="145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2"/>
      <c r="Q8" s="143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2"/>
      <c r="Z8" s="143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4"/>
      <c r="C9" s="135"/>
      <c r="D9" s="136"/>
      <c r="E9" s="137"/>
      <c r="F9" s="59" t="s">
        <v>44</v>
      </c>
      <c r="G9" s="60"/>
      <c r="H9" s="64"/>
      <c r="I9" s="64"/>
      <c r="J9" s="64"/>
      <c r="K9" s="64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5">
        <v>15682.44</v>
      </c>
      <c r="C10" s="126"/>
      <c r="D10" s="125">
        <f t="shared" ref="D10:D37" si="0">B10*$O$3</f>
        <v>20286.804384000003</v>
      </c>
      <c r="E10" s="127">
        <f t="shared" ref="E10:E37" si="1">D10/40.3399</f>
        <v>502.89674451349663</v>
      </c>
      <c r="F10" s="132">
        <f t="shared" ref="F10:F37" si="2">B10/12*$O$3</f>
        <v>1690.5670320000002</v>
      </c>
      <c r="G10" s="133"/>
      <c r="H10" s="63">
        <f>'L4'!$H$10</f>
        <v>1641.55</v>
      </c>
      <c r="I10" s="63">
        <f>GEW!$E$12</f>
        <v>1751.1635679999999</v>
      </c>
      <c r="J10" s="63">
        <f>GEW!$E$12</f>
        <v>1751.1635679999999</v>
      </c>
      <c r="K10" s="63">
        <f>GEW!$E$12</f>
        <v>1751.1635679999999</v>
      </c>
      <c r="L10" s="63">
        <f>GEW!$E$12</f>
        <v>1751.1635679999999</v>
      </c>
      <c r="M10" s="63">
        <f>GEW!$E$12</f>
        <v>1751.1635679999999</v>
      </c>
      <c r="N10" s="63">
        <f>GEW!$E$12</f>
        <v>1751.1635679999999</v>
      </c>
      <c r="O10" s="76">
        <f>GEW!$E$12</f>
        <v>1751.1635679999999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98.424633999999998</v>
      </c>
      <c r="Q10" s="131">
        <f t="shared" ref="Q10:Q37" si="4">P10/40.3399</f>
        <v>2.4398829446776018</v>
      </c>
      <c r="R10" s="45">
        <f>$P10*SUM(Fasering!$D$5)</f>
        <v>0</v>
      </c>
      <c r="S10" s="45">
        <f>$P10*SUM(Fasering!$D$5:$D$6)</f>
        <v>25.449036802788072</v>
      </c>
      <c r="T10" s="45">
        <f>$P10*SUM(Fasering!$D$5:$D$7)</f>
        <v>40.050721194327139</v>
      </c>
      <c r="U10" s="45">
        <f>$P10*SUM(Fasering!$D$5:$D$8)</f>
        <v>54.652405585866212</v>
      </c>
      <c r="V10" s="45">
        <f>$P10*SUM(Fasering!$D$5:$D$9)</f>
        <v>69.254089977405272</v>
      </c>
      <c r="W10" s="45">
        <f>$P10*SUM(Fasering!$D$5:$D$10)</f>
        <v>83.822949608460945</v>
      </c>
      <c r="X10" s="75">
        <f>$P10*SUM(Fasering!$D$5:$D$11)</f>
        <v>98.424633999999998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49.211778000000002</v>
      </c>
      <c r="Z10" s="131">
        <f t="shared" ref="Z10:Z37" si="6">Y10/40.3399</f>
        <v>1.2199281108778157</v>
      </c>
      <c r="AA10" s="74">
        <f>$Y10*SUM(Fasering!$D$5)</f>
        <v>0</v>
      </c>
      <c r="AB10" s="45">
        <f>$Y10*SUM(Fasering!$D$5:$D$6)</f>
        <v>12.724379035563764</v>
      </c>
      <c r="AC10" s="45">
        <f>$Y10*SUM(Fasering!$D$5:$D$7)</f>
        <v>20.025141268547895</v>
      </c>
      <c r="AD10" s="45">
        <f>$Y10*SUM(Fasering!$D$5:$D$8)</f>
        <v>27.325903501532025</v>
      </c>
      <c r="AE10" s="45">
        <f>$Y10*SUM(Fasering!$D$5:$D$9)</f>
        <v>34.626665734516159</v>
      </c>
      <c r="AF10" s="45">
        <f>$Y10*SUM(Fasering!$D$5:$D$10)</f>
        <v>41.911015767015876</v>
      </c>
      <c r="AG10" s="75">
        <f>$Y10*SUM(Fasering!$D$5:$D$11)</f>
        <v>49.211778000000002</v>
      </c>
      <c r="AH10" s="5">
        <f>($AK$3+(I10+R10)*12*7.57%)*SUM(Fasering!$D$5)</f>
        <v>0</v>
      </c>
      <c r="AI10" s="9">
        <f>($AK$3+(J10+S10)*12*7.57%)*SUM(Fasering!$D$5:$D$6)</f>
        <v>450.67260923191157</v>
      </c>
      <c r="AJ10" s="9">
        <f>($AK$3+(K10+T10)*12*7.57%)*SUM(Fasering!$D$5:$D$7)</f>
        <v>714.64874801606697</v>
      </c>
      <c r="AK10" s="9">
        <f>($AK$3+(L10+U10)*12*7.57%)*SUM(Fasering!$D$5:$D$8)</f>
        <v>982.56047116895854</v>
      </c>
      <c r="AL10" s="9">
        <f>($AK$3+(M10+V10)*12*7.57%)*SUM(Fasering!$D$5:$D$9)</f>
        <v>1254.4077786905866</v>
      </c>
      <c r="AM10" s="9">
        <f>($AK$3+(N10+W10)*12*7.57%)*SUM(Fasering!$D$5:$D$10)</f>
        <v>1529.5662936782514</v>
      </c>
      <c r="AN10" s="86">
        <f>($AK$3+(O10+X10)*12*7.57%)*SUM(Fasering!$D$5:$D$11)</f>
        <v>1809.2759226968001</v>
      </c>
      <c r="AO10" s="5">
        <f>($AK$3+(I10+AA10)*12*7.57%)*SUM(Fasering!$D$5)</f>
        <v>0</v>
      </c>
      <c r="AP10" s="9">
        <f>($AK$3+(J10+AB10)*12*7.57%)*SUM(Fasering!$D$5:$D$6)</f>
        <v>447.68385105351723</v>
      </c>
      <c r="AQ10" s="9">
        <f>($AK$3+(K10+AC10)*12*7.57%)*SUM(Fasering!$D$5:$D$7)</f>
        <v>707.2464126064159</v>
      </c>
      <c r="AR10" s="9">
        <f>($AK$3+(L10+AD10)*12*7.57%)*SUM(Fasering!$D$5:$D$8)</f>
        <v>968.77674479135521</v>
      </c>
      <c r="AS10" s="9">
        <f>($AK$3+(M10+AE10)*12*7.57%)*SUM(Fasering!$D$5:$D$9)</f>
        <v>1232.2748476083345</v>
      </c>
      <c r="AT10" s="9">
        <f>($AK$3+(N10+AF10)*12*7.57%)*SUM(Fasering!$D$5:$D$10)</f>
        <v>1497.1417437971661</v>
      </c>
      <c r="AU10" s="86">
        <f>($AK$3+(O10+AG10)*12*7.57%)*SUM(Fasering!$D$5:$D$11)</f>
        <v>1764.5709643064001</v>
      </c>
    </row>
    <row r="11" spans="1:47" x14ac:dyDescent="0.3">
      <c r="A11" s="32">
        <f t="shared" ref="A11:A37" si="7">+A10+1</f>
        <v>1</v>
      </c>
      <c r="B11" s="125">
        <v>16325.8</v>
      </c>
      <c r="C11" s="126"/>
      <c r="D11" s="125">
        <f t="shared" si="0"/>
        <v>21119.05488</v>
      </c>
      <c r="E11" s="127">
        <f t="shared" si="1"/>
        <v>523.52769540826819</v>
      </c>
      <c r="F11" s="130">
        <f t="shared" si="2"/>
        <v>1759.9212400000001</v>
      </c>
      <c r="G11" s="131">
        <f t="shared" ref="G11:G37" si="8">F11/40.3399</f>
        <v>43.627307950689023</v>
      </c>
      <c r="H11" s="63">
        <f>'L4'!$H$10</f>
        <v>1641.55</v>
      </c>
      <c r="I11" s="63">
        <f>GEW!$E$12+($F11-GEW!$E$12)*SUM(Fasering!$D$5)</f>
        <v>1751.1635679999999</v>
      </c>
      <c r="J11" s="63">
        <f>GEW!$E$12+($F11-GEW!$E$12)*SUM(Fasering!$D$5:$D$6)</f>
        <v>1753.4279840102718</v>
      </c>
      <c r="K11" s="63">
        <f>GEW!$E$12+($F11-GEW!$E$12)*SUM(Fasering!$D$5:$D$7)</f>
        <v>1754.727219347521</v>
      </c>
      <c r="L11" s="63">
        <f>GEW!$E$12+($F11-GEW!$E$12)*SUM(Fasering!$D$5:$D$8)</f>
        <v>1756.0264546847702</v>
      </c>
      <c r="M11" s="63">
        <f>GEW!$E$12+($F11-GEW!$E$12)*SUM(Fasering!$D$5:$D$9)</f>
        <v>1757.3256900220194</v>
      </c>
      <c r="N11" s="63">
        <f>GEW!$E$12+($F11-GEW!$E$12)*SUM(Fasering!$D$5:$D$10)</f>
        <v>1758.6220046627509</v>
      </c>
      <c r="O11" s="76">
        <f>GEW!$E$12+($F11-GEW!$E$12)*SUM(Fasering!$D$5:$D$11)</f>
        <v>1759.9212400000001</v>
      </c>
      <c r="P11" s="130">
        <f t="shared" si="3"/>
        <v>98.424633999999998</v>
      </c>
      <c r="Q11" s="131">
        <f t="shared" si="4"/>
        <v>2.4398829446776018</v>
      </c>
      <c r="R11" s="45">
        <f>$P11*SUM(Fasering!$D$5)</f>
        <v>0</v>
      </c>
      <c r="S11" s="45">
        <f>$P11*SUM(Fasering!$D$5:$D$6)</f>
        <v>25.449036802788072</v>
      </c>
      <c r="T11" s="45">
        <f>$P11*SUM(Fasering!$D$5:$D$7)</f>
        <v>40.050721194327139</v>
      </c>
      <c r="U11" s="45">
        <f>$P11*SUM(Fasering!$D$5:$D$8)</f>
        <v>54.652405585866212</v>
      </c>
      <c r="V11" s="45">
        <f>$P11*SUM(Fasering!$D$5:$D$9)</f>
        <v>69.254089977405272</v>
      </c>
      <c r="W11" s="45">
        <f>$P11*SUM(Fasering!$D$5:$D$10)</f>
        <v>83.822949608460945</v>
      </c>
      <c r="X11" s="75">
        <f>$P11*SUM(Fasering!$D$5:$D$11)</f>
        <v>98.424633999999998</v>
      </c>
      <c r="Y11" s="130">
        <f t="shared" si="5"/>
        <v>49.211778000000002</v>
      </c>
      <c r="Z11" s="131">
        <f t="shared" si="6"/>
        <v>1.2199281108778157</v>
      </c>
      <c r="AA11" s="74">
        <f>$Y11*SUM(Fasering!$D$5)</f>
        <v>0</v>
      </c>
      <c r="AB11" s="45">
        <f>$Y11*SUM(Fasering!$D$5:$D$6)</f>
        <v>12.724379035563764</v>
      </c>
      <c r="AC11" s="45">
        <f>$Y11*SUM(Fasering!$D$5:$D$7)</f>
        <v>20.025141268547895</v>
      </c>
      <c r="AD11" s="45">
        <f>$Y11*SUM(Fasering!$D$5:$D$8)</f>
        <v>27.325903501532025</v>
      </c>
      <c r="AE11" s="45">
        <f>$Y11*SUM(Fasering!$D$5:$D$9)</f>
        <v>34.626665734516159</v>
      </c>
      <c r="AF11" s="45">
        <f>$Y11*SUM(Fasering!$D$5:$D$10)</f>
        <v>41.911015767015876</v>
      </c>
      <c r="AG11" s="75">
        <f>$Y11*SUM(Fasering!$D$5:$D$11)</f>
        <v>49.211778000000002</v>
      </c>
      <c r="AH11" s="5">
        <f>($AK$3+(I11+R11)*12*7.57%)*SUM(Fasering!$D$5)</f>
        <v>0</v>
      </c>
      <c r="AI11" s="9">
        <f>($AK$3+(J11+S11)*12*7.57%)*SUM(Fasering!$D$5:$D$6)</f>
        <v>451.20447358487036</v>
      </c>
      <c r="AJ11" s="9">
        <f>($AK$3+(K11+T11)*12*7.57%)*SUM(Fasering!$D$5:$D$7)</f>
        <v>715.96603034472753</v>
      </c>
      <c r="AK11" s="9">
        <f>($AK$3+(L11+U11)*12*7.57%)*SUM(Fasering!$D$5:$D$8)</f>
        <v>985.01335369528067</v>
      </c>
      <c r="AL11" s="9">
        <f>($AK$3+(M11+V11)*12*7.57%)*SUM(Fasering!$D$5:$D$9)</f>
        <v>1258.34644363653</v>
      </c>
      <c r="AM11" s="9">
        <f>($AK$3+(N11+W11)*12*7.57%)*SUM(Fasering!$D$5:$D$10)</f>
        <v>1535.336403273317</v>
      </c>
      <c r="AN11" s="86">
        <f>($AK$3+(O11+X11)*12*7.57%)*SUM(Fasering!$D$5:$D$11)</f>
        <v>1817.2313919416001</v>
      </c>
      <c r="AO11" s="5">
        <f>($AK$3+(I11+AA11)*12*7.57%)*SUM(Fasering!$D$5)</f>
        <v>0</v>
      </c>
      <c r="AP11" s="9">
        <f>($AK$3+(J11+AB11)*12*7.57%)*SUM(Fasering!$D$5:$D$6)</f>
        <v>448.21571540647602</v>
      </c>
      <c r="AQ11" s="9">
        <f>($AK$3+(K11+AC11)*12*7.57%)*SUM(Fasering!$D$5:$D$7)</f>
        <v>708.56369493507646</v>
      </c>
      <c r="AR11" s="9">
        <f>($AK$3+(L11+AD11)*12*7.57%)*SUM(Fasering!$D$5:$D$8)</f>
        <v>971.22962731767711</v>
      </c>
      <c r="AS11" s="9">
        <f>($AK$3+(M11+AE11)*12*7.57%)*SUM(Fasering!$D$5:$D$9)</f>
        <v>1236.2135125542782</v>
      </c>
      <c r="AT11" s="9">
        <f>($AK$3+(N11+AF11)*12*7.57%)*SUM(Fasering!$D$5:$D$10)</f>
        <v>1502.9118533922317</v>
      </c>
      <c r="AU11" s="86">
        <f>($AK$3+(O11+AG11)*12*7.57%)*SUM(Fasering!$D$5:$D$11)</f>
        <v>1772.5264335512002</v>
      </c>
    </row>
    <row r="12" spans="1:47" x14ac:dyDescent="0.3">
      <c r="A12" s="32">
        <f t="shared" si="7"/>
        <v>2</v>
      </c>
      <c r="B12" s="125">
        <v>16969.169999999998</v>
      </c>
      <c r="C12" s="126"/>
      <c r="D12" s="125">
        <f t="shared" si="0"/>
        <v>21951.318311999999</v>
      </c>
      <c r="E12" s="127">
        <f t="shared" si="1"/>
        <v>544.15896697810354</v>
      </c>
      <c r="F12" s="130">
        <f t="shared" si="2"/>
        <v>1829.2765259999999</v>
      </c>
      <c r="G12" s="131">
        <f t="shared" si="8"/>
        <v>45.346580581508626</v>
      </c>
      <c r="H12" s="63">
        <f>'L4'!$H$10</f>
        <v>1641.55</v>
      </c>
      <c r="I12" s="63">
        <f>GEW!$E$12+($F12-GEW!$E$12)*SUM(Fasering!$D$5)</f>
        <v>1751.1635679999999</v>
      </c>
      <c r="J12" s="63">
        <f>GEW!$E$12+($F12-GEW!$E$12)*SUM(Fasering!$D$5:$D$6)</f>
        <v>1771.3607428547891</v>
      </c>
      <c r="K12" s="63">
        <f>GEW!$E$12+($F12-GEW!$E$12)*SUM(Fasering!$D$5:$D$7)</f>
        <v>1782.9491096411523</v>
      </c>
      <c r="L12" s="63">
        <f>GEW!$E$12+($F12-GEW!$E$12)*SUM(Fasering!$D$5:$D$8)</f>
        <v>1794.5374764275155</v>
      </c>
      <c r="M12" s="63">
        <f>GEW!$E$12+($F12-GEW!$E$12)*SUM(Fasering!$D$5:$D$9)</f>
        <v>1806.1258432138786</v>
      </c>
      <c r="N12" s="63">
        <f>GEW!$E$12+($F12-GEW!$E$12)*SUM(Fasering!$D$5:$D$10)</f>
        <v>1817.6881592136367</v>
      </c>
      <c r="O12" s="76">
        <f>GEW!$E$12+($F12-GEW!$E$12)*SUM(Fasering!$D$5:$D$11)</f>
        <v>1829.2765259999999</v>
      </c>
      <c r="P12" s="130">
        <f t="shared" si="3"/>
        <v>98.424633999999998</v>
      </c>
      <c r="Q12" s="131">
        <f t="shared" si="4"/>
        <v>2.4398829446776018</v>
      </c>
      <c r="R12" s="45">
        <f>$P12*SUM(Fasering!$D$5)</f>
        <v>0</v>
      </c>
      <c r="S12" s="45">
        <f>$P12*SUM(Fasering!$D$5:$D$6)</f>
        <v>25.449036802788072</v>
      </c>
      <c r="T12" s="45">
        <f>$P12*SUM(Fasering!$D$5:$D$7)</f>
        <v>40.050721194327139</v>
      </c>
      <c r="U12" s="45">
        <f>$P12*SUM(Fasering!$D$5:$D$8)</f>
        <v>54.652405585866212</v>
      </c>
      <c r="V12" s="45">
        <f>$P12*SUM(Fasering!$D$5:$D$9)</f>
        <v>69.254089977405272</v>
      </c>
      <c r="W12" s="45">
        <f>$P12*SUM(Fasering!$D$5:$D$10)</f>
        <v>83.822949608460945</v>
      </c>
      <c r="X12" s="75">
        <f>$P12*SUM(Fasering!$D$5:$D$11)</f>
        <v>98.424633999999998</v>
      </c>
      <c r="Y12" s="130">
        <f t="shared" si="5"/>
        <v>49.211778000000002</v>
      </c>
      <c r="Z12" s="131">
        <f t="shared" si="6"/>
        <v>1.2199281108778157</v>
      </c>
      <c r="AA12" s="74">
        <f>$Y12*SUM(Fasering!$D$5)</f>
        <v>0</v>
      </c>
      <c r="AB12" s="45">
        <f>$Y12*SUM(Fasering!$D$5:$D$6)</f>
        <v>12.724379035563764</v>
      </c>
      <c r="AC12" s="45">
        <f>$Y12*SUM(Fasering!$D$5:$D$7)</f>
        <v>20.025141268547895</v>
      </c>
      <c r="AD12" s="45">
        <f>$Y12*SUM(Fasering!$D$5:$D$8)</f>
        <v>27.325903501532025</v>
      </c>
      <c r="AE12" s="45">
        <f>$Y12*SUM(Fasering!$D$5:$D$9)</f>
        <v>34.626665734516159</v>
      </c>
      <c r="AF12" s="45">
        <f>$Y12*SUM(Fasering!$D$5:$D$10)</f>
        <v>41.911015767015876</v>
      </c>
      <c r="AG12" s="75">
        <f>$Y12*SUM(Fasering!$D$5:$D$11)</f>
        <v>49.211778000000002</v>
      </c>
      <c r="AH12" s="5">
        <f>($AK$3+(I12+R12)*12*7.57%)*SUM(Fasering!$D$5)</f>
        <v>0</v>
      </c>
      <c r="AI12" s="9">
        <f>($AK$3+(J12+S12)*12*7.57%)*SUM(Fasering!$D$5:$D$6)</f>
        <v>455.41650668141295</v>
      </c>
      <c r="AJ12" s="9">
        <f>($AK$3+(K12+T12)*12*7.57%)*SUM(Fasering!$D$5:$D$7)</f>
        <v>726.39808268089473</v>
      </c>
      <c r="AK12" s="9">
        <f>($AK$3+(L12+U12)*12*7.57%)*SUM(Fasering!$D$5:$D$8)</f>
        <v>1004.4386494973453</v>
      </c>
      <c r="AL12" s="9">
        <f>($AK$3+(M12+V12)*12*7.57%)*SUM(Fasering!$D$5:$D$9)</f>
        <v>1289.5382071307652</v>
      </c>
      <c r="AM12" s="9">
        <f>($AK$3+(N12+W12)*12*7.57%)*SUM(Fasering!$D$5:$D$10)</f>
        <v>1581.0320631721033</v>
      </c>
      <c r="AN12" s="86">
        <f>($AK$3+(O12+X12)*12*7.57%)*SUM(Fasering!$D$5:$D$11)</f>
        <v>1880.2337337439999</v>
      </c>
      <c r="AO12" s="5">
        <f>($AK$3+(I12+AA12)*12*7.57%)*SUM(Fasering!$D$5)</f>
        <v>0</v>
      </c>
      <c r="AP12" s="9">
        <f>($AK$3+(J12+AB12)*12*7.57%)*SUM(Fasering!$D$5:$D$6)</f>
        <v>452.42774850301862</v>
      </c>
      <c r="AQ12" s="9">
        <f>($AK$3+(K12+AC12)*12*7.57%)*SUM(Fasering!$D$5:$D$7)</f>
        <v>718.99574727124366</v>
      </c>
      <c r="AR12" s="9">
        <f>($AK$3+(L12+AD12)*12*7.57%)*SUM(Fasering!$D$5:$D$8)</f>
        <v>990.65492311974197</v>
      </c>
      <c r="AS12" s="9">
        <f>($AK$3+(M12+AE12)*12*7.57%)*SUM(Fasering!$D$5:$D$9)</f>
        <v>1267.4052760485131</v>
      </c>
      <c r="AT12" s="9">
        <f>($AK$3+(N12+AF12)*12*7.57%)*SUM(Fasering!$D$5:$D$10)</f>
        <v>1548.6075132910175</v>
      </c>
      <c r="AU12" s="86">
        <f>($AK$3+(O12+AG12)*12*7.57%)*SUM(Fasering!$D$5:$D$11)</f>
        <v>1835.5287753535999</v>
      </c>
    </row>
    <row r="13" spans="1:47" x14ac:dyDescent="0.3">
      <c r="A13" s="32">
        <f t="shared" si="7"/>
        <v>3</v>
      </c>
      <c r="B13" s="125">
        <v>17612.560000000001</v>
      </c>
      <c r="C13" s="126"/>
      <c r="D13" s="125">
        <f t="shared" si="0"/>
        <v>22783.607616000005</v>
      </c>
      <c r="E13" s="127">
        <f t="shared" si="1"/>
        <v>564.79087989806635</v>
      </c>
      <c r="F13" s="130">
        <f t="shared" si="2"/>
        <v>1898.6339680000001</v>
      </c>
      <c r="G13" s="131">
        <f t="shared" si="8"/>
        <v>47.065906658172182</v>
      </c>
      <c r="H13" s="63">
        <f>'L4'!$H$10</f>
        <v>1641.55</v>
      </c>
      <c r="I13" s="63">
        <f>GEW!$E$12+($F13-GEW!$E$12)*SUM(Fasering!$D$5)</f>
        <v>1751.1635679999999</v>
      </c>
      <c r="J13" s="63">
        <f>GEW!$E$12+($F13-GEW!$E$12)*SUM(Fasering!$D$5:$D$6)</f>
        <v>1789.2940591626277</v>
      </c>
      <c r="K13" s="63">
        <f>GEW!$E$12+($F13-GEW!$E$12)*SUM(Fasering!$D$5:$D$7)</f>
        <v>1811.1718772492466</v>
      </c>
      <c r="L13" s="63">
        <f>GEW!$E$12+($F13-GEW!$E$12)*SUM(Fasering!$D$5:$D$8)</f>
        <v>1833.0496953358652</v>
      </c>
      <c r="M13" s="63">
        <f>GEW!$E$12+($F13-GEW!$E$12)*SUM(Fasering!$D$5:$D$9)</f>
        <v>1854.9275134224838</v>
      </c>
      <c r="N13" s="63">
        <f>GEW!$E$12+($F13-GEW!$E$12)*SUM(Fasering!$D$5:$D$10)</f>
        <v>1876.7561499133815</v>
      </c>
      <c r="O13" s="76">
        <f>GEW!$E$12+($F13-GEW!$E$12)*SUM(Fasering!$D$5:$D$11)</f>
        <v>1898.6339680000001</v>
      </c>
      <c r="P13" s="130">
        <f t="shared" si="3"/>
        <v>98.424633999999998</v>
      </c>
      <c r="Q13" s="131">
        <f t="shared" si="4"/>
        <v>2.4398829446776018</v>
      </c>
      <c r="R13" s="45">
        <f>$P13*SUM(Fasering!$D$5)</f>
        <v>0</v>
      </c>
      <c r="S13" s="45">
        <f>$P13*SUM(Fasering!$D$5:$D$6)</f>
        <v>25.449036802788072</v>
      </c>
      <c r="T13" s="45">
        <f>$P13*SUM(Fasering!$D$5:$D$7)</f>
        <v>40.050721194327139</v>
      </c>
      <c r="U13" s="45">
        <f>$P13*SUM(Fasering!$D$5:$D$8)</f>
        <v>54.652405585866212</v>
      </c>
      <c r="V13" s="45">
        <f>$P13*SUM(Fasering!$D$5:$D$9)</f>
        <v>69.254089977405272</v>
      </c>
      <c r="W13" s="45">
        <f>$P13*SUM(Fasering!$D$5:$D$10)</f>
        <v>83.822949608460945</v>
      </c>
      <c r="X13" s="75">
        <f>$P13*SUM(Fasering!$D$5:$D$11)</f>
        <v>98.424633999999998</v>
      </c>
      <c r="Y13" s="130">
        <f t="shared" si="5"/>
        <v>49.211778000000002</v>
      </c>
      <c r="Z13" s="131">
        <f t="shared" si="6"/>
        <v>1.2199281108778157</v>
      </c>
      <c r="AA13" s="74">
        <f>$Y13*SUM(Fasering!$D$5)</f>
        <v>0</v>
      </c>
      <c r="AB13" s="45">
        <f>$Y13*SUM(Fasering!$D$5:$D$6)</f>
        <v>12.724379035563764</v>
      </c>
      <c r="AC13" s="45">
        <f>$Y13*SUM(Fasering!$D$5:$D$7)</f>
        <v>20.025141268547895</v>
      </c>
      <c r="AD13" s="45">
        <f>$Y13*SUM(Fasering!$D$5:$D$8)</f>
        <v>27.325903501532025</v>
      </c>
      <c r="AE13" s="45">
        <f>$Y13*SUM(Fasering!$D$5:$D$9)</f>
        <v>34.626665734516159</v>
      </c>
      <c r="AF13" s="45">
        <f>$Y13*SUM(Fasering!$D$5:$D$10)</f>
        <v>41.911015767015876</v>
      </c>
      <c r="AG13" s="75">
        <f>$Y13*SUM(Fasering!$D$5:$D$11)</f>
        <v>49.211778000000002</v>
      </c>
      <c r="AH13" s="5">
        <f>($AK$3+(I13+R13)*12*7.57%)*SUM(Fasering!$D$5)</f>
        <v>0</v>
      </c>
      <c r="AI13" s="9">
        <f>($AK$3+(J13+S13)*12*7.57%)*SUM(Fasering!$D$5:$D$6)</f>
        <v>459.62867071452689</v>
      </c>
      <c r="AJ13" s="9">
        <f>($AK$3+(K13+T13)*12*7.57%)*SUM(Fasering!$D$5:$D$7)</f>
        <v>736.83045931108677</v>
      </c>
      <c r="AK13" s="9">
        <f>($AK$3+(L13+U13)*12*7.57%)*SUM(Fasering!$D$5:$D$8)</f>
        <v>1023.8645491601998</v>
      </c>
      <c r="AL13" s="9">
        <f>($AK$3+(M13+V13)*12*7.57%)*SUM(Fasering!$D$5:$D$9)</f>
        <v>1320.7309402618653</v>
      </c>
      <c r="AM13" s="9">
        <f>($AK$3+(N13+W13)*12*7.57%)*SUM(Fasering!$D$5:$D$10)</f>
        <v>1626.7291435803909</v>
      </c>
      <c r="AN13" s="86">
        <f>($AK$3+(O13+X13)*12*7.57%)*SUM(Fasering!$D$5:$D$11)</f>
        <v>1943.2380340568002</v>
      </c>
      <c r="AO13" s="5">
        <f>($AK$3+(I13+AA13)*12*7.57%)*SUM(Fasering!$D$5)</f>
        <v>0</v>
      </c>
      <c r="AP13" s="9">
        <f>($AK$3+(J13+AB13)*12*7.57%)*SUM(Fasering!$D$5:$D$6)</f>
        <v>456.6399125361325</v>
      </c>
      <c r="AQ13" s="9">
        <f>($AK$3+(K13+AC13)*12*7.57%)*SUM(Fasering!$D$5:$D$7)</f>
        <v>729.42812390143592</v>
      </c>
      <c r="AR13" s="9">
        <f>($AK$3+(L13+AD13)*12*7.57%)*SUM(Fasering!$D$5:$D$8)</f>
        <v>1010.0808227825962</v>
      </c>
      <c r="AS13" s="9">
        <f>($AK$3+(M13+AE13)*12*7.57%)*SUM(Fasering!$D$5:$D$9)</f>
        <v>1298.5980091796137</v>
      </c>
      <c r="AT13" s="9">
        <f>($AK$3+(N13+AF13)*12*7.57%)*SUM(Fasering!$D$5:$D$10)</f>
        <v>1594.3045936993055</v>
      </c>
      <c r="AU13" s="86">
        <f>($AK$3+(O13+AG13)*12*7.57%)*SUM(Fasering!$D$5:$D$11)</f>
        <v>1898.5330756664002</v>
      </c>
    </row>
    <row r="14" spans="1:47" x14ac:dyDescent="0.3">
      <c r="A14" s="32">
        <f t="shared" si="7"/>
        <v>4</v>
      </c>
      <c r="B14" s="125">
        <v>18255.93</v>
      </c>
      <c r="C14" s="126"/>
      <c r="D14" s="125">
        <f t="shared" si="0"/>
        <v>23615.871048000001</v>
      </c>
      <c r="E14" s="127">
        <f t="shared" si="1"/>
        <v>585.42215146790147</v>
      </c>
      <c r="F14" s="130">
        <f t="shared" si="2"/>
        <v>1967.9892540000003</v>
      </c>
      <c r="G14" s="131">
        <f t="shared" si="8"/>
        <v>48.785179288991799</v>
      </c>
      <c r="H14" s="63">
        <f>'L4'!$H$10</f>
        <v>1641.55</v>
      </c>
      <c r="I14" s="63">
        <f>GEW!$E$12+($F14-GEW!$E$12)*SUM(Fasering!$D$5)</f>
        <v>1751.1635679999999</v>
      </c>
      <c r="J14" s="63">
        <f>GEW!$E$12+($F14-GEW!$E$12)*SUM(Fasering!$D$5:$D$6)</f>
        <v>1807.2268180071453</v>
      </c>
      <c r="K14" s="63">
        <f>GEW!$E$12+($F14-GEW!$E$12)*SUM(Fasering!$D$5:$D$7)</f>
        <v>1839.3937675428779</v>
      </c>
      <c r="L14" s="63">
        <f>GEW!$E$12+($F14-GEW!$E$12)*SUM(Fasering!$D$5:$D$8)</f>
        <v>1871.5607170786107</v>
      </c>
      <c r="M14" s="63">
        <f>GEW!$E$12+($F14-GEW!$E$12)*SUM(Fasering!$D$5:$D$9)</f>
        <v>1903.7276666143432</v>
      </c>
      <c r="N14" s="63">
        <f>GEW!$E$12+($F14-GEW!$E$12)*SUM(Fasering!$D$5:$D$10)</f>
        <v>1935.8223044642677</v>
      </c>
      <c r="O14" s="76">
        <f>GEW!$E$12+($F14-GEW!$E$12)*SUM(Fasering!$D$5:$D$11)</f>
        <v>1967.9892540000003</v>
      </c>
      <c r="P14" s="130">
        <f t="shared" si="3"/>
        <v>98.424633999999998</v>
      </c>
      <c r="Q14" s="131">
        <f t="shared" si="4"/>
        <v>2.4398829446776018</v>
      </c>
      <c r="R14" s="45">
        <f>$P14*SUM(Fasering!$D$5)</f>
        <v>0</v>
      </c>
      <c r="S14" s="45">
        <f>$P14*SUM(Fasering!$D$5:$D$6)</f>
        <v>25.449036802788072</v>
      </c>
      <c r="T14" s="45">
        <f>$P14*SUM(Fasering!$D$5:$D$7)</f>
        <v>40.050721194327139</v>
      </c>
      <c r="U14" s="45">
        <f>$P14*SUM(Fasering!$D$5:$D$8)</f>
        <v>54.652405585866212</v>
      </c>
      <c r="V14" s="45">
        <f>$P14*SUM(Fasering!$D$5:$D$9)</f>
        <v>69.254089977405272</v>
      </c>
      <c r="W14" s="45">
        <f>$P14*SUM(Fasering!$D$5:$D$10)</f>
        <v>83.822949608460945</v>
      </c>
      <c r="X14" s="75">
        <f>$P14*SUM(Fasering!$D$5:$D$11)</f>
        <v>98.424633999999998</v>
      </c>
      <c r="Y14" s="130">
        <f t="shared" si="5"/>
        <v>49.211778000000002</v>
      </c>
      <c r="Z14" s="131">
        <f t="shared" si="6"/>
        <v>1.2199281108778157</v>
      </c>
      <c r="AA14" s="74">
        <f>$Y14*SUM(Fasering!$D$5)</f>
        <v>0</v>
      </c>
      <c r="AB14" s="45">
        <f>$Y14*SUM(Fasering!$D$5:$D$6)</f>
        <v>12.724379035563764</v>
      </c>
      <c r="AC14" s="45">
        <f>$Y14*SUM(Fasering!$D$5:$D$7)</f>
        <v>20.025141268547895</v>
      </c>
      <c r="AD14" s="45">
        <f>$Y14*SUM(Fasering!$D$5:$D$8)</f>
        <v>27.325903501532025</v>
      </c>
      <c r="AE14" s="45">
        <f>$Y14*SUM(Fasering!$D$5:$D$9)</f>
        <v>34.626665734516159</v>
      </c>
      <c r="AF14" s="45">
        <f>$Y14*SUM(Fasering!$D$5:$D$10)</f>
        <v>41.911015767015876</v>
      </c>
      <c r="AG14" s="75">
        <f>$Y14*SUM(Fasering!$D$5:$D$11)</f>
        <v>49.211778000000002</v>
      </c>
      <c r="AH14" s="5">
        <f>($AK$3+(I14+R14)*12*7.57%)*SUM(Fasering!$D$5)</f>
        <v>0</v>
      </c>
      <c r="AI14" s="9">
        <f>($AK$3+(J14+S14)*12*7.57%)*SUM(Fasering!$D$5:$D$6)</f>
        <v>463.84070381106937</v>
      </c>
      <c r="AJ14" s="9">
        <f>($AK$3+(K14+T14)*12*7.57%)*SUM(Fasering!$D$5:$D$7)</f>
        <v>747.2625116472542</v>
      </c>
      <c r="AK14" s="9">
        <f>($AK$3+(L14+U14)*12*7.57%)*SUM(Fasering!$D$5:$D$8)</f>
        <v>1043.2898449622646</v>
      </c>
      <c r="AL14" s="9">
        <f>($AK$3+(M14+V14)*12*7.57%)*SUM(Fasering!$D$5:$D$9)</f>
        <v>1351.9227037561009</v>
      </c>
      <c r="AM14" s="9">
        <f>($AK$3+(N14+W14)*12*7.57%)*SUM(Fasering!$D$5:$D$10)</f>
        <v>1672.4248034791774</v>
      </c>
      <c r="AN14" s="86">
        <f>($AK$3+(O14+X14)*12*7.57%)*SUM(Fasering!$D$5:$D$11)</f>
        <v>2006.2403758592004</v>
      </c>
      <c r="AO14" s="5">
        <f>($AK$3+(I14+AA14)*12*7.57%)*SUM(Fasering!$D$5)</f>
        <v>0</v>
      </c>
      <c r="AP14" s="9">
        <f>($AK$3+(J14+AB14)*12*7.57%)*SUM(Fasering!$D$5:$D$6)</f>
        <v>460.85194563267498</v>
      </c>
      <c r="AQ14" s="9">
        <f>($AK$3+(K14+AC14)*12*7.57%)*SUM(Fasering!$D$5:$D$7)</f>
        <v>739.86017623760335</v>
      </c>
      <c r="AR14" s="9">
        <f>($AK$3+(L14+AD14)*12*7.57%)*SUM(Fasering!$D$5:$D$8)</f>
        <v>1029.5061185846614</v>
      </c>
      <c r="AS14" s="9">
        <f>($AK$3+(M14+AE14)*12*7.57%)*SUM(Fasering!$D$5:$D$9)</f>
        <v>1329.7897726738493</v>
      </c>
      <c r="AT14" s="9">
        <f>($AK$3+(N14+AF14)*12*7.57%)*SUM(Fasering!$D$5:$D$10)</f>
        <v>1640.0002535980921</v>
      </c>
      <c r="AU14" s="86">
        <f>($AK$3+(O14+AG14)*12*7.57%)*SUM(Fasering!$D$5:$D$11)</f>
        <v>1961.5354174688005</v>
      </c>
    </row>
    <row r="15" spans="1:47" x14ac:dyDescent="0.3">
      <c r="A15" s="32">
        <f t="shared" si="7"/>
        <v>5</v>
      </c>
      <c r="B15" s="125">
        <v>18255.93</v>
      </c>
      <c r="C15" s="126"/>
      <c r="D15" s="125">
        <f t="shared" si="0"/>
        <v>23615.871048000001</v>
      </c>
      <c r="E15" s="127">
        <f t="shared" si="1"/>
        <v>585.42215146790147</v>
      </c>
      <c r="F15" s="130">
        <f t="shared" si="2"/>
        <v>1967.9892540000003</v>
      </c>
      <c r="G15" s="131">
        <f t="shared" si="8"/>
        <v>48.785179288991799</v>
      </c>
      <c r="H15" s="63">
        <f>'L4'!$H$10</f>
        <v>1641.55</v>
      </c>
      <c r="I15" s="63">
        <f>GEW!$E$12+($F15-GEW!$E$12)*SUM(Fasering!$D$5)</f>
        <v>1751.1635679999999</v>
      </c>
      <c r="J15" s="63">
        <f>GEW!$E$12+($F15-GEW!$E$12)*SUM(Fasering!$D$5:$D$6)</f>
        <v>1807.2268180071453</v>
      </c>
      <c r="K15" s="63">
        <f>GEW!$E$12+($F15-GEW!$E$12)*SUM(Fasering!$D$5:$D$7)</f>
        <v>1839.3937675428779</v>
      </c>
      <c r="L15" s="63">
        <f>GEW!$E$12+($F15-GEW!$E$12)*SUM(Fasering!$D$5:$D$8)</f>
        <v>1871.5607170786107</v>
      </c>
      <c r="M15" s="63">
        <f>GEW!$E$12+($F15-GEW!$E$12)*SUM(Fasering!$D$5:$D$9)</f>
        <v>1903.7276666143432</v>
      </c>
      <c r="N15" s="63">
        <f>GEW!$E$12+($F15-GEW!$E$12)*SUM(Fasering!$D$5:$D$10)</f>
        <v>1935.8223044642677</v>
      </c>
      <c r="O15" s="76">
        <f>GEW!$E$12+($F15-GEW!$E$12)*SUM(Fasering!$D$5:$D$11)</f>
        <v>1967.9892540000003</v>
      </c>
      <c r="P15" s="130">
        <f t="shared" si="3"/>
        <v>98.424633999999998</v>
      </c>
      <c r="Q15" s="131">
        <f t="shared" si="4"/>
        <v>2.4398829446776018</v>
      </c>
      <c r="R15" s="45">
        <f>$P15*SUM(Fasering!$D$5)</f>
        <v>0</v>
      </c>
      <c r="S15" s="45">
        <f>$P15*SUM(Fasering!$D$5:$D$6)</f>
        <v>25.449036802788072</v>
      </c>
      <c r="T15" s="45">
        <f>$P15*SUM(Fasering!$D$5:$D$7)</f>
        <v>40.050721194327139</v>
      </c>
      <c r="U15" s="45">
        <f>$P15*SUM(Fasering!$D$5:$D$8)</f>
        <v>54.652405585866212</v>
      </c>
      <c r="V15" s="45">
        <f>$P15*SUM(Fasering!$D$5:$D$9)</f>
        <v>69.254089977405272</v>
      </c>
      <c r="W15" s="45">
        <f>$P15*SUM(Fasering!$D$5:$D$10)</f>
        <v>83.822949608460945</v>
      </c>
      <c r="X15" s="75">
        <f>$P15*SUM(Fasering!$D$5:$D$11)</f>
        <v>98.424633999999998</v>
      </c>
      <c r="Y15" s="130">
        <f t="shared" si="5"/>
        <v>49.211778000000002</v>
      </c>
      <c r="Z15" s="131">
        <f t="shared" si="6"/>
        <v>1.2199281108778157</v>
      </c>
      <c r="AA15" s="74">
        <f>$Y15*SUM(Fasering!$D$5)</f>
        <v>0</v>
      </c>
      <c r="AB15" s="45">
        <f>$Y15*SUM(Fasering!$D$5:$D$6)</f>
        <v>12.724379035563764</v>
      </c>
      <c r="AC15" s="45">
        <f>$Y15*SUM(Fasering!$D$5:$D$7)</f>
        <v>20.025141268547895</v>
      </c>
      <c r="AD15" s="45">
        <f>$Y15*SUM(Fasering!$D$5:$D$8)</f>
        <v>27.325903501532025</v>
      </c>
      <c r="AE15" s="45">
        <f>$Y15*SUM(Fasering!$D$5:$D$9)</f>
        <v>34.626665734516159</v>
      </c>
      <c r="AF15" s="45">
        <f>$Y15*SUM(Fasering!$D$5:$D$10)</f>
        <v>41.911015767015876</v>
      </c>
      <c r="AG15" s="75">
        <f>$Y15*SUM(Fasering!$D$5:$D$11)</f>
        <v>49.211778000000002</v>
      </c>
      <c r="AH15" s="5">
        <f>($AK$3+(I15+R15)*12*7.57%)*SUM(Fasering!$D$5)</f>
        <v>0</v>
      </c>
      <c r="AI15" s="9">
        <f>($AK$3+(J15+S15)*12*7.57%)*SUM(Fasering!$D$5:$D$6)</f>
        <v>463.84070381106937</v>
      </c>
      <c r="AJ15" s="9">
        <f>($AK$3+(K15+T15)*12*7.57%)*SUM(Fasering!$D$5:$D$7)</f>
        <v>747.2625116472542</v>
      </c>
      <c r="AK15" s="9">
        <f>($AK$3+(L15+U15)*12*7.57%)*SUM(Fasering!$D$5:$D$8)</f>
        <v>1043.2898449622646</v>
      </c>
      <c r="AL15" s="9">
        <f>($AK$3+(M15+V15)*12*7.57%)*SUM(Fasering!$D$5:$D$9)</f>
        <v>1351.9227037561009</v>
      </c>
      <c r="AM15" s="9">
        <f>($AK$3+(N15+W15)*12*7.57%)*SUM(Fasering!$D$5:$D$10)</f>
        <v>1672.4248034791774</v>
      </c>
      <c r="AN15" s="86">
        <f>($AK$3+(O15+X15)*12*7.57%)*SUM(Fasering!$D$5:$D$11)</f>
        <v>2006.2403758592004</v>
      </c>
      <c r="AO15" s="5">
        <f>($AK$3+(I15+AA15)*12*7.57%)*SUM(Fasering!$D$5)</f>
        <v>0</v>
      </c>
      <c r="AP15" s="9">
        <f>($AK$3+(J15+AB15)*12*7.57%)*SUM(Fasering!$D$5:$D$6)</f>
        <v>460.85194563267498</v>
      </c>
      <c r="AQ15" s="9">
        <f>($AK$3+(K15+AC15)*12*7.57%)*SUM(Fasering!$D$5:$D$7)</f>
        <v>739.86017623760335</v>
      </c>
      <c r="AR15" s="9">
        <f>($AK$3+(L15+AD15)*12*7.57%)*SUM(Fasering!$D$5:$D$8)</f>
        <v>1029.5061185846614</v>
      </c>
      <c r="AS15" s="9">
        <f>($AK$3+(M15+AE15)*12*7.57%)*SUM(Fasering!$D$5:$D$9)</f>
        <v>1329.7897726738493</v>
      </c>
      <c r="AT15" s="9">
        <f>($AK$3+(N15+AF15)*12*7.57%)*SUM(Fasering!$D$5:$D$10)</f>
        <v>1640.0002535980921</v>
      </c>
      <c r="AU15" s="86">
        <f>($AK$3+(O15+AG15)*12*7.57%)*SUM(Fasering!$D$5:$D$11)</f>
        <v>1961.5354174688005</v>
      </c>
    </row>
    <row r="16" spans="1:47" x14ac:dyDescent="0.3">
      <c r="A16" s="32">
        <f t="shared" si="7"/>
        <v>6</v>
      </c>
      <c r="B16" s="125">
        <v>19172.88</v>
      </c>
      <c r="C16" s="126"/>
      <c r="D16" s="125">
        <f t="shared" si="0"/>
        <v>24802.037568000003</v>
      </c>
      <c r="E16" s="127">
        <f t="shared" si="1"/>
        <v>614.8264514289823</v>
      </c>
      <c r="F16" s="125">
        <f t="shared" si="2"/>
        <v>2066.836464</v>
      </c>
      <c r="G16" s="127">
        <f t="shared" si="8"/>
        <v>51.235537619081853</v>
      </c>
      <c r="H16" s="63">
        <f>'L4'!$H$10</f>
        <v>1641.55</v>
      </c>
      <c r="I16" s="63">
        <f>GEW!$E$12+($F16-GEW!$E$12)*SUM(Fasering!$D$5)</f>
        <v>1751.1635679999999</v>
      </c>
      <c r="J16" s="63">
        <f>GEW!$E$12+($F16-GEW!$E$12)*SUM(Fasering!$D$5:$D$6)</f>
        <v>1832.7851176208671</v>
      </c>
      <c r="K16" s="63">
        <f>GEW!$E$12+($F16-GEW!$E$12)*SUM(Fasering!$D$5:$D$7)</f>
        <v>1879.6164423718958</v>
      </c>
      <c r="L16" s="63">
        <f>GEW!$E$12+($F16-GEW!$E$12)*SUM(Fasering!$D$5:$D$8)</f>
        <v>1926.4477671229245</v>
      </c>
      <c r="M16" s="63">
        <f>GEW!$E$12+($F16-GEW!$E$12)*SUM(Fasering!$D$5:$D$9)</f>
        <v>1973.2790918739531</v>
      </c>
      <c r="N16" s="63">
        <f>GEW!$E$12+($F16-GEW!$E$12)*SUM(Fasering!$D$5:$D$10)</f>
        <v>2020.0051392489713</v>
      </c>
      <c r="O16" s="76">
        <f>GEW!$E$12+($F16-GEW!$E$12)*SUM(Fasering!$D$5:$D$11)</f>
        <v>2066.836464</v>
      </c>
      <c r="P16" s="130">
        <f t="shared" si="3"/>
        <v>98.424633999999998</v>
      </c>
      <c r="Q16" s="131">
        <f t="shared" si="4"/>
        <v>2.4398829446776018</v>
      </c>
      <c r="R16" s="45">
        <f>$P16*SUM(Fasering!$D$5)</f>
        <v>0</v>
      </c>
      <c r="S16" s="45">
        <f>$P16*SUM(Fasering!$D$5:$D$6)</f>
        <v>25.449036802788072</v>
      </c>
      <c r="T16" s="45">
        <f>$P16*SUM(Fasering!$D$5:$D$7)</f>
        <v>40.050721194327139</v>
      </c>
      <c r="U16" s="45">
        <f>$P16*SUM(Fasering!$D$5:$D$8)</f>
        <v>54.652405585866212</v>
      </c>
      <c r="V16" s="45">
        <f>$P16*SUM(Fasering!$D$5:$D$9)</f>
        <v>69.254089977405272</v>
      </c>
      <c r="W16" s="45">
        <f>$P16*SUM(Fasering!$D$5:$D$10)</f>
        <v>83.822949608460945</v>
      </c>
      <c r="X16" s="75">
        <f>$P16*SUM(Fasering!$D$5:$D$11)</f>
        <v>98.424633999999998</v>
      </c>
      <c r="Y16" s="130">
        <f t="shared" si="5"/>
        <v>49.211778000000002</v>
      </c>
      <c r="Z16" s="131">
        <f t="shared" si="6"/>
        <v>1.2199281108778157</v>
      </c>
      <c r="AA16" s="74">
        <f>$Y16*SUM(Fasering!$D$5)</f>
        <v>0</v>
      </c>
      <c r="AB16" s="45">
        <f>$Y16*SUM(Fasering!$D$5:$D$6)</f>
        <v>12.724379035563764</v>
      </c>
      <c r="AC16" s="45">
        <f>$Y16*SUM(Fasering!$D$5:$D$7)</f>
        <v>20.025141268547895</v>
      </c>
      <c r="AD16" s="45">
        <f>$Y16*SUM(Fasering!$D$5:$D$8)</f>
        <v>27.325903501532025</v>
      </c>
      <c r="AE16" s="45">
        <f>$Y16*SUM(Fasering!$D$5:$D$9)</f>
        <v>34.626665734516159</v>
      </c>
      <c r="AF16" s="45">
        <f>$Y16*SUM(Fasering!$D$5:$D$10)</f>
        <v>41.911015767015876</v>
      </c>
      <c r="AG16" s="75">
        <f>$Y16*SUM(Fasering!$D$5:$D$11)</f>
        <v>49.211778000000002</v>
      </c>
      <c r="AH16" s="5">
        <f>($AK$3+(I16+R16)*12*7.57%)*SUM(Fasering!$D$5)</f>
        <v>0</v>
      </c>
      <c r="AI16" s="9">
        <f>($AK$3+(J16+S16)*12*7.57%)*SUM(Fasering!$D$5:$D$6)</f>
        <v>469.84381826756356</v>
      </c>
      <c r="AJ16" s="9">
        <f>($AK$3+(K16+T16)*12*7.57%)*SUM(Fasering!$D$5:$D$7)</f>
        <v>762.1305819484005</v>
      </c>
      <c r="AK16" s="9">
        <f>($AK$3+(L16+U16)*12*7.57%)*SUM(Fasering!$D$5:$D$8)</f>
        <v>1070.9753525017884</v>
      </c>
      <c r="AL16" s="9">
        <f>($AK$3+(M16+V16)*12*7.57%)*SUM(Fasering!$D$5:$D$9)</f>
        <v>1396.3781299277271</v>
      </c>
      <c r="AM16" s="9">
        <f>($AK$3+(N16+W16)*12*7.57%)*SUM(Fasering!$D$5:$D$10)</f>
        <v>1737.5516128488896</v>
      </c>
      <c r="AN16" s="86">
        <f>($AK$3+(O16+X16)*12*7.57%)*SUM(Fasering!$D$5:$D$11)</f>
        <v>2096.0331814231999</v>
      </c>
      <c r="AO16" s="5">
        <f>($AK$3+(I16+AA16)*12*7.57%)*SUM(Fasering!$D$5)</f>
        <v>0</v>
      </c>
      <c r="AP16" s="9">
        <f>($AK$3+(J16+AB16)*12*7.57%)*SUM(Fasering!$D$5:$D$6)</f>
        <v>466.85506008916923</v>
      </c>
      <c r="AQ16" s="9">
        <f>($AK$3+(K16+AC16)*12*7.57%)*SUM(Fasering!$D$5:$D$7)</f>
        <v>754.72824653874966</v>
      </c>
      <c r="AR16" s="9">
        <f>($AK$3+(L16+AD16)*12*7.57%)*SUM(Fasering!$D$5:$D$8)</f>
        <v>1057.1916261241849</v>
      </c>
      <c r="AS16" s="9">
        <f>($AK$3+(M16+AE16)*12*7.57%)*SUM(Fasering!$D$5:$D$9)</f>
        <v>1374.245198845475</v>
      </c>
      <c r="AT16" s="9">
        <f>($AK$3+(N16+AF16)*12*7.57%)*SUM(Fasering!$D$5:$D$10)</f>
        <v>1705.1270629678042</v>
      </c>
      <c r="AU16" s="86">
        <f>($AK$3+(O16+AG16)*12*7.57%)*SUM(Fasering!$D$5:$D$11)</f>
        <v>2051.3282230328</v>
      </c>
    </row>
    <row r="17" spans="1:47" x14ac:dyDescent="0.3">
      <c r="A17" s="32">
        <f t="shared" si="7"/>
        <v>7</v>
      </c>
      <c r="B17" s="125">
        <v>19172.88</v>
      </c>
      <c r="C17" s="126"/>
      <c r="D17" s="125">
        <f t="shared" si="0"/>
        <v>24802.037568000003</v>
      </c>
      <c r="E17" s="127">
        <f t="shared" si="1"/>
        <v>614.8264514289823</v>
      </c>
      <c r="F17" s="125">
        <f t="shared" si="2"/>
        <v>2066.836464</v>
      </c>
      <c r="G17" s="127">
        <f t="shared" si="8"/>
        <v>51.235537619081853</v>
      </c>
      <c r="H17" s="63">
        <f>'L4'!$H$10</f>
        <v>1641.55</v>
      </c>
      <c r="I17" s="63">
        <f>GEW!$E$12+($F17-GEW!$E$12)*SUM(Fasering!$D$5)</f>
        <v>1751.1635679999999</v>
      </c>
      <c r="J17" s="63">
        <f>GEW!$E$12+($F17-GEW!$E$12)*SUM(Fasering!$D$5:$D$6)</f>
        <v>1832.7851176208671</v>
      </c>
      <c r="K17" s="63">
        <f>GEW!$E$12+($F17-GEW!$E$12)*SUM(Fasering!$D$5:$D$7)</f>
        <v>1879.6164423718958</v>
      </c>
      <c r="L17" s="63">
        <f>GEW!$E$12+($F17-GEW!$E$12)*SUM(Fasering!$D$5:$D$8)</f>
        <v>1926.4477671229245</v>
      </c>
      <c r="M17" s="63">
        <f>GEW!$E$12+($F17-GEW!$E$12)*SUM(Fasering!$D$5:$D$9)</f>
        <v>1973.2790918739531</v>
      </c>
      <c r="N17" s="63">
        <f>GEW!$E$12+($F17-GEW!$E$12)*SUM(Fasering!$D$5:$D$10)</f>
        <v>2020.0051392489713</v>
      </c>
      <c r="O17" s="76">
        <f>GEW!$E$12+($F17-GEW!$E$12)*SUM(Fasering!$D$5:$D$11)</f>
        <v>2066.836464</v>
      </c>
      <c r="P17" s="130">
        <f t="shared" si="3"/>
        <v>98.424633999999998</v>
      </c>
      <c r="Q17" s="131">
        <f t="shared" si="4"/>
        <v>2.4398829446776018</v>
      </c>
      <c r="R17" s="45">
        <f>$P17*SUM(Fasering!$D$5)</f>
        <v>0</v>
      </c>
      <c r="S17" s="45">
        <f>$P17*SUM(Fasering!$D$5:$D$6)</f>
        <v>25.449036802788072</v>
      </c>
      <c r="T17" s="45">
        <f>$P17*SUM(Fasering!$D$5:$D$7)</f>
        <v>40.050721194327139</v>
      </c>
      <c r="U17" s="45">
        <f>$P17*SUM(Fasering!$D$5:$D$8)</f>
        <v>54.652405585866212</v>
      </c>
      <c r="V17" s="45">
        <f>$P17*SUM(Fasering!$D$5:$D$9)</f>
        <v>69.254089977405272</v>
      </c>
      <c r="W17" s="45">
        <f>$P17*SUM(Fasering!$D$5:$D$10)</f>
        <v>83.822949608460945</v>
      </c>
      <c r="X17" s="75">
        <f>$P17*SUM(Fasering!$D$5:$D$11)</f>
        <v>98.424633999999998</v>
      </c>
      <c r="Y17" s="130">
        <f t="shared" si="5"/>
        <v>49.211778000000002</v>
      </c>
      <c r="Z17" s="131">
        <f t="shared" si="6"/>
        <v>1.2199281108778157</v>
      </c>
      <c r="AA17" s="74">
        <f>$Y17*SUM(Fasering!$D$5)</f>
        <v>0</v>
      </c>
      <c r="AB17" s="45">
        <f>$Y17*SUM(Fasering!$D$5:$D$6)</f>
        <v>12.724379035563764</v>
      </c>
      <c r="AC17" s="45">
        <f>$Y17*SUM(Fasering!$D$5:$D$7)</f>
        <v>20.025141268547895</v>
      </c>
      <c r="AD17" s="45">
        <f>$Y17*SUM(Fasering!$D$5:$D$8)</f>
        <v>27.325903501532025</v>
      </c>
      <c r="AE17" s="45">
        <f>$Y17*SUM(Fasering!$D$5:$D$9)</f>
        <v>34.626665734516159</v>
      </c>
      <c r="AF17" s="45">
        <f>$Y17*SUM(Fasering!$D$5:$D$10)</f>
        <v>41.911015767015876</v>
      </c>
      <c r="AG17" s="75">
        <f>$Y17*SUM(Fasering!$D$5:$D$11)</f>
        <v>49.211778000000002</v>
      </c>
      <c r="AH17" s="5">
        <f>($AK$3+(I17+R17)*12*7.57%)*SUM(Fasering!$D$5)</f>
        <v>0</v>
      </c>
      <c r="AI17" s="9">
        <f>($AK$3+(J17+S17)*12*7.57%)*SUM(Fasering!$D$5:$D$6)</f>
        <v>469.84381826756356</v>
      </c>
      <c r="AJ17" s="9">
        <f>($AK$3+(K17+T17)*12*7.57%)*SUM(Fasering!$D$5:$D$7)</f>
        <v>762.1305819484005</v>
      </c>
      <c r="AK17" s="9">
        <f>($AK$3+(L17+U17)*12*7.57%)*SUM(Fasering!$D$5:$D$8)</f>
        <v>1070.9753525017884</v>
      </c>
      <c r="AL17" s="9">
        <f>($AK$3+(M17+V17)*12*7.57%)*SUM(Fasering!$D$5:$D$9)</f>
        <v>1396.3781299277271</v>
      </c>
      <c r="AM17" s="9">
        <f>($AK$3+(N17+W17)*12*7.57%)*SUM(Fasering!$D$5:$D$10)</f>
        <v>1737.5516128488896</v>
      </c>
      <c r="AN17" s="86">
        <f>($AK$3+(O17+X17)*12*7.57%)*SUM(Fasering!$D$5:$D$11)</f>
        <v>2096.0331814231999</v>
      </c>
      <c r="AO17" s="5">
        <f>($AK$3+(I17+AA17)*12*7.57%)*SUM(Fasering!$D$5)</f>
        <v>0</v>
      </c>
      <c r="AP17" s="9">
        <f>($AK$3+(J17+AB17)*12*7.57%)*SUM(Fasering!$D$5:$D$6)</f>
        <v>466.85506008916923</v>
      </c>
      <c r="AQ17" s="9">
        <f>($AK$3+(K17+AC17)*12*7.57%)*SUM(Fasering!$D$5:$D$7)</f>
        <v>754.72824653874966</v>
      </c>
      <c r="AR17" s="9">
        <f>($AK$3+(L17+AD17)*12*7.57%)*SUM(Fasering!$D$5:$D$8)</f>
        <v>1057.1916261241849</v>
      </c>
      <c r="AS17" s="9">
        <f>($AK$3+(M17+AE17)*12*7.57%)*SUM(Fasering!$D$5:$D$9)</f>
        <v>1374.245198845475</v>
      </c>
      <c r="AT17" s="9">
        <f>($AK$3+(N17+AF17)*12*7.57%)*SUM(Fasering!$D$5:$D$10)</f>
        <v>1705.1270629678042</v>
      </c>
      <c r="AU17" s="86">
        <f>($AK$3+(O17+AG17)*12*7.57%)*SUM(Fasering!$D$5:$D$11)</f>
        <v>2051.3282230328</v>
      </c>
    </row>
    <row r="18" spans="1:47" x14ac:dyDescent="0.3">
      <c r="A18" s="32">
        <f t="shared" si="7"/>
        <v>8</v>
      </c>
      <c r="B18" s="125">
        <v>20089.87</v>
      </c>
      <c r="C18" s="126"/>
      <c r="D18" s="125">
        <f t="shared" si="0"/>
        <v>25988.255831999999</v>
      </c>
      <c r="E18" s="127">
        <f t="shared" si="1"/>
        <v>644.23203409031748</v>
      </c>
      <c r="F18" s="125">
        <f t="shared" si="2"/>
        <v>2165.6879859999999</v>
      </c>
      <c r="G18" s="127">
        <f t="shared" si="8"/>
        <v>53.686002840859793</v>
      </c>
      <c r="H18" s="63">
        <f>'L4'!$H$10</f>
        <v>1641.55</v>
      </c>
      <c r="I18" s="63">
        <f>GEW!$E$12+($F18-GEW!$E$12)*SUM(Fasering!$D$5)</f>
        <v>1751.1635679999999</v>
      </c>
      <c r="J18" s="63">
        <f>GEW!$E$12+($F18-GEW!$E$12)*SUM(Fasering!$D$5:$D$6)</f>
        <v>1858.3445321612312</v>
      </c>
      <c r="K18" s="63">
        <f>GEW!$E$12+($F18-GEW!$E$12)*SUM(Fasering!$D$5:$D$7)</f>
        <v>1919.8408718298392</v>
      </c>
      <c r="L18" s="63">
        <f>GEW!$E$12+($F18-GEW!$E$12)*SUM(Fasering!$D$5:$D$8)</f>
        <v>1981.337211498447</v>
      </c>
      <c r="M18" s="63">
        <f>GEW!$E$12+($F18-GEW!$E$12)*SUM(Fasering!$D$5:$D$9)</f>
        <v>2042.833551167055</v>
      </c>
      <c r="N18" s="63">
        <f>GEW!$E$12+($F18-GEW!$E$12)*SUM(Fasering!$D$5:$D$10)</f>
        <v>2104.1916463313919</v>
      </c>
      <c r="O18" s="76">
        <f>GEW!$E$12+($F18-GEW!$E$12)*SUM(Fasering!$D$5:$D$11)</f>
        <v>2165.6879859999999</v>
      </c>
      <c r="P18" s="130">
        <f t="shared" si="3"/>
        <v>85.307530000000014</v>
      </c>
      <c r="Q18" s="131">
        <f t="shared" si="4"/>
        <v>2.1147184301398867</v>
      </c>
      <c r="R18" s="45">
        <f>$P18*SUM(Fasering!$D$5)</f>
        <v>0</v>
      </c>
      <c r="S18" s="45">
        <f>$P18*SUM(Fasering!$D$5:$D$6)</f>
        <v>22.057429957270127</v>
      </c>
      <c r="T18" s="45">
        <f>$P18*SUM(Fasering!$D$5:$D$7)</f>
        <v>34.713140003209958</v>
      </c>
      <c r="U18" s="45">
        <f>$P18*SUM(Fasering!$D$5:$D$8)</f>
        <v>47.368850049149792</v>
      </c>
      <c r="V18" s="45">
        <f>$P18*SUM(Fasering!$D$5:$D$9)</f>
        <v>60.024560095089619</v>
      </c>
      <c r="W18" s="45">
        <f>$P18*SUM(Fasering!$D$5:$D$10)</f>
        <v>72.651819954060187</v>
      </c>
      <c r="X18" s="75">
        <f>$P18*SUM(Fasering!$D$5:$D$11)</f>
        <v>85.307530000000014</v>
      </c>
      <c r="Y18" s="130">
        <f t="shared" si="5"/>
        <v>36.096830000000018</v>
      </c>
      <c r="Z18" s="131">
        <f t="shared" si="6"/>
        <v>0.89481704218404157</v>
      </c>
      <c r="AA18" s="74">
        <f>$Y18*SUM(Fasering!$D$5)</f>
        <v>0</v>
      </c>
      <c r="AB18" s="45">
        <f>$Y18*SUM(Fasering!$D$5:$D$6)</f>
        <v>9.3333296533669099</v>
      </c>
      <c r="AC18" s="45">
        <f>$Y18*SUM(Fasering!$D$5:$D$7)</f>
        <v>14.688437391893421</v>
      </c>
      <c r="AD18" s="45">
        <f>$Y18*SUM(Fasering!$D$5:$D$8)</f>
        <v>20.043545130419933</v>
      </c>
      <c r="AE18" s="45">
        <f>$Y18*SUM(Fasering!$D$5:$D$9)</f>
        <v>25.398652868946442</v>
      </c>
      <c r="AF18" s="45">
        <f>$Y18*SUM(Fasering!$D$5:$D$10)</f>
        <v>30.741722261473512</v>
      </c>
      <c r="AG18" s="75">
        <f>$Y18*SUM(Fasering!$D$5:$D$11)</f>
        <v>36.096830000000018</v>
      </c>
      <c r="AH18" s="5">
        <f>($AK$3+(I18+R18)*12*7.57%)*SUM(Fasering!$D$5)</f>
        <v>0</v>
      </c>
      <c r="AI18" s="9">
        <f>($AK$3+(J18+S18)*12*7.57%)*SUM(Fasering!$D$5:$D$6)</f>
        <v>475.05057649690474</v>
      </c>
      <c r="AJ18" s="9">
        <f>($AK$3+(K18+T18)*12*7.57%)*SUM(Fasering!$D$5:$D$7)</f>
        <v>775.02629599082923</v>
      </c>
      <c r="AK18" s="9">
        <f>($AK$3+(L18+U18)*12*7.57%)*SUM(Fasering!$D$5:$D$8)</f>
        <v>1094.988178720512</v>
      </c>
      <c r="AL18" s="9">
        <f>($AK$3+(M18+V18)*12*7.57%)*SUM(Fasering!$D$5:$D$9)</f>
        <v>1434.9362246859532</v>
      </c>
      <c r="AM18" s="9">
        <f>($AK$3+(N18+W18)*12*7.57%)*SUM(Fasering!$D$5:$D$10)</f>
        <v>1794.0388834305197</v>
      </c>
      <c r="AN18" s="86">
        <f>($AK$3+(O18+X18)*12*7.57%)*SUM(Fasering!$D$5:$D$11)</f>
        <v>2173.9143267344002</v>
      </c>
      <c r="AO18" s="5">
        <f>($AK$3+(I18+AA18)*12*7.57%)*SUM(Fasering!$D$5)</f>
        <v>0</v>
      </c>
      <c r="AP18" s="9">
        <f>($AK$3+(J18+AB18)*12*7.57%)*SUM(Fasering!$D$5:$D$6)</f>
        <v>472.0619492550818</v>
      </c>
      <c r="AQ18" s="9">
        <f>($AK$3+(K18+AC18)*12*7.57%)*SUM(Fasering!$D$5:$D$7)</f>
        <v>767.62428487520299</v>
      </c>
      <c r="AR18" s="9">
        <f>($AK$3+(L18+AD18)*12*7.57%)*SUM(Fasering!$D$5:$D$8)</f>
        <v>1081.2050562036979</v>
      </c>
      <c r="AS18" s="9">
        <f>($AK$3+(M18+AE18)*12*7.57%)*SUM(Fasering!$D$5:$D$9)</f>
        <v>1412.8042632405668</v>
      </c>
      <c r="AT18" s="9">
        <f>($AK$3+(N18+AF18)*12*7.57%)*SUM(Fasering!$D$5:$D$10)</f>
        <v>1761.6157540589363</v>
      </c>
      <c r="AU18" s="86">
        <f>($AK$3+(O18+AG18)*12*7.57%)*SUM(Fasering!$D$5:$D$11)</f>
        <v>2129.2113268544003</v>
      </c>
    </row>
    <row r="19" spans="1:47" x14ac:dyDescent="0.3">
      <c r="A19" s="32">
        <f t="shared" si="7"/>
        <v>9</v>
      </c>
      <c r="B19" s="125">
        <v>20089.87</v>
      </c>
      <c r="C19" s="126"/>
      <c r="D19" s="125">
        <f t="shared" si="0"/>
        <v>25988.255831999999</v>
      </c>
      <c r="E19" s="127">
        <f t="shared" si="1"/>
        <v>644.23203409031748</v>
      </c>
      <c r="F19" s="125">
        <f t="shared" si="2"/>
        <v>2165.6879859999999</v>
      </c>
      <c r="G19" s="127">
        <f t="shared" si="8"/>
        <v>53.686002840859793</v>
      </c>
      <c r="H19" s="63">
        <f>'L4'!$H$10</f>
        <v>1641.55</v>
      </c>
      <c r="I19" s="63">
        <f>GEW!$E$12+($F19-GEW!$E$12)*SUM(Fasering!$D$5)</f>
        <v>1751.1635679999999</v>
      </c>
      <c r="J19" s="63">
        <f>GEW!$E$12+($F19-GEW!$E$12)*SUM(Fasering!$D$5:$D$6)</f>
        <v>1858.3445321612312</v>
      </c>
      <c r="K19" s="63">
        <f>GEW!$E$12+($F19-GEW!$E$12)*SUM(Fasering!$D$5:$D$7)</f>
        <v>1919.8408718298392</v>
      </c>
      <c r="L19" s="63">
        <f>GEW!$E$12+($F19-GEW!$E$12)*SUM(Fasering!$D$5:$D$8)</f>
        <v>1981.337211498447</v>
      </c>
      <c r="M19" s="63">
        <f>GEW!$E$12+($F19-GEW!$E$12)*SUM(Fasering!$D$5:$D$9)</f>
        <v>2042.833551167055</v>
      </c>
      <c r="N19" s="63">
        <f>GEW!$E$12+($F19-GEW!$E$12)*SUM(Fasering!$D$5:$D$10)</f>
        <v>2104.1916463313919</v>
      </c>
      <c r="O19" s="76">
        <f>GEW!$E$12+($F19-GEW!$E$12)*SUM(Fasering!$D$5:$D$11)</f>
        <v>2165.6879859999999</v>
      </c>
      <c r="P19" s="130">
        <f t="shared" si="3"/>
        <v>85.307530000000014</v>
      </c>
      <c r="Q19" s="131">
        <f t="shared" si="4"/>
        <v>2.1147184301398867</v>
      </c>
      <c r="R19" s="45">
        <f>$P19*SUM(Fasering!$D$5)</f>
        <v>0</v>
      </c>
      <c r="S19" s="45">
        <f>$P19*SUM(Fasering!$D$5:$D$6)</f>
        <v>22.057429957270127</v>
      </c>
      <c r="T19" s="45">
        <f>$P19*SUM(Fasering!$D$5:$D$7)</f>
        <v>34.713140003209958</v>
      </c>
      <c r="U19" s="45">
        <f>$P19*SUM(Fasering!$D$5:$D$8)</f>
        <v>47.368850049149792</v>
      </c>
      <c r="V19" s="45">
        <f>$P19*SUM(Fasering!$D$5:$D$9)</f>
        <v>60.024560095089619</v>
      </c>
      <c r="W19" s="45">
        <f>$P19*SUM(Fasering!$D$5:$D$10)</f>
        <v>72.651819954060187</v>
      </c>
      <c r="X19" s="75">
        <f>$P19*SUM(Fasering!$D$5:$D$11)</f>
        <v>85.307530000000014</v>
      </c>
      <c r="Y19" s="130">
        <f t="shared" si="5"/>
        <v>36.096830000000018</v>
      </c>
      <c r="Z19" s="131">
        <f t="shared" si="6"/>
        <v>0.89481704218404157</v>
      </c>
      <c r="AA19" s="74">
        <f>$Y19*SUM(Fasering!$D$5)</f>
        <v>0</v>
      </c>
      <c r="AB19" s="45">
        <f>$Y19*SUM(Fasering!$D$5:$D$6)</f>
        <v>9.3333296533669099</v>
      </c>
      <c r="AC19" s="45">
        <f>$Y19*SUM(Fasering!$D$5:$D$7)</f>
        <v>14.688437391893421</v>
      </c>
      <c r="AD19" s="45">
        <f>$Y19*SUM(Fasering!$D$5:$D$8)</f>
        <v>20.043545130419933</v>
      </c>
      <c r="AE19" s="45">
        <f>$Y19*SUM(Fasering!$D$5:$D$9)</f>
        <v>25.398652868946442</v>
      </c>
      <c r="AF19" s="45">
        <f>$Y19*SUM(Fasering!$D$5:$D$10)</f>
        <v>30.741722261473512</v>
      </c>
      <c r="AG19" s="75">
        <f>$Y19*SUM(Fasering!$D$5:$D$11)</f>
        <v>36.096830000000018</v>
      </c>
      <c r="AH19" s="5">
        <f>($AK$3+(I19+R19)*12*7.57%)*SUM(Fasering!$D$5)</f>
        <v>0</v>
      </c>
      <c r="AI19" s="9">
        <f>($AK$3+(J19+S19)*12*7.57%)*SUM(Fasering!$D$5:$D$6)</f>
        <v>475.05057649690474</v>
      </c>
      <c r="AJ19" s="9">
        <f>($AK$3+(K19+T19)*12*7.57%)*SUM(Fasering!$D$5:$D$7)</f>
        <v>775.02629599082923</v>
      </c>
      <c r="AK19" s="9">
        <f>($AK$3+(L19+U19)*12*7.57%)*SUM(Fasering!$D$5:$D$8)</f>
        <v>1094.988178720512</v>
      </c>
      <c r="AL19" s="9">
        <f>($AK$3+(M19+V19)*12*7.57%)*SUM(Fasering!$D$5:$D$9)</f>
        <v>1434.9362246859532</v>
      </c>
      <c r="AM19" s="9">
        <f>($AK$3+(N19+W19)*12*7.57%)*SUM(Fasering!$D$5:$D$10)</f>
        <v>1794.0388834305197</v>
      </c>
      <c r="AN19" s="86">
        <f>($AK$3+(O19+X19)*12*7.57%)*SUM(Fasering!$D$5:$D$11)</f>
        <v>2173.9143267344002</v>
      </c>
      <c r="AO19" s="5">
        <f>($AK$3+(I19+AA19)*12*7.57%)*SUM(Fasering!$D$5)</f>
        <v>0</v>
      </c>
      <c r="AP19" s="9">
        <f>($AK$3+(J19+AB19)*12*7.57%)*SUM(Fasering!$D$5:$D$6)</f>
        <v>472.0619492550818</v>
      </c>
      <c r="AQ19" s="9">
        <f>($AK$3+(K19+AC19)*12*7.57%)*SUM(Fasering!$D$5:$D$7)</f>
        <v>767.62428487520299</v>
      </c>
      <c r="AR19" s="9">
        <f>($AK$3+(L19+AD19)*12*7.57%)*SUM(Fasering!$D$5:$D$8)</f>
        <v>1081.2050562036979</v>
      </c>
      <c r="AS19" s="9">
        <f>($AK$3+(M19+AE19)*12*7.57%)*SUM(Fasering!$D$5:$D$9)</f>
        <v>1412.8042632405668</v>
      </c>
      <c r="AT19" s="9">
        <f>($AK$3+(N19+AF19)*12*7.57%)*SUM(Fasering!$D$5:$D$10)</f>
        <v>1761.6157540589363</v>
      </c>
      <c r="AU19" s="86">
        <f>($AK$3+(O19+AG19)*12*7.57%)*SUM(Fasering!$D$5:$D$11)</f>
        <v>2129.2113268544003</v>
      </c>
    </row>
    <row r="20" spans="1:47" x14ac:dyDescent="0.3">
      <c r="A20" s="32">
        <f t="shared" si="7"/>
        <v>10</v>
      </c>
      <c r="B20" s="125">
        <v>21006.86</v>
      </c>
      <c r="C20" s="126"/>
      <c r="D20" s="125">
        <f t="shared" si="0"/>
        <v>27174.474096000002</v>
      </c>
      <c r="E20" s="127">
        <f t="shared" si="1"/>
        <v>673.6376167516529</v>
      </c>
      <c r="F20" s="125">
        <f t="shared" si="2"/>
        <v>2264.5395080000003</v>
      </c>
      <c r="G20" s="127">
        <f t="shared" si="8"/>
        <v>56.136468062637746</v>
      </c>
      <c r="H20" s="63">
        <f>'L4'!$H$10</f>
        <v>1641.55</v>
      </c>
      <c r="I20" s="63">
        <f>GEW!$E$12+($F20-GEW!$E$12)*SUM(Fasering!$D$5)</f>
        <v>1751.1635679999999</v>
      </c>
      <c r="J20" s="63">
        <f>GEW!$E$12+($F20-GEW!$E$12)*SUM(Fasering!$D$5:$D$6)</f>
        <v>1883.9039467015955</v>
      </c>
      <c r="K20" s="63">
        <f>GEW!$E$12+($F20-GEW!$E$12)*SUM(Fasering!$D$5:$D$7)</f>
        <v>1960.0653012877826</v>
      </c>
      <c r="L20" s="63">
        <f>GEW!$E$12+($F20-GEW!$E$12)*SUM(Fasering!$D$5:$D$8)</f>
        <v>2036.22665587397</v>
      </c>
      <c r="M20" s="63">
        <f>GEW!$E$12+($F20-GEW!$E$12)*SUM(Fasering!$D$5:$D$9)</f>
        <v>2112.3880104601571</v>
      </c>
      <c r="N20" s="63">
        <f>GEW!$E$12+($F20-GEW!$E$12)*SUM(Fasering!$D$5:$D$10)</f>
        <v>2188.3781534138129</v>
      </c>
      <c r="O20" s="76">
        <f>GEW!$E$12+($F20-GEW!$E$12)*SUM(Fasering!$D$5:$D$11)</f>
        <v>2264.5395080000003</v>
      </c>
      <c r="P20" s="125">
        <f t="shared" si="3"/>
        <v>49.211778000000002</v>
      </c>
      <c r="Q20" s="127">
        <f t="shared" si="4"/>
        <v>1.2199281108778157</v>
      </c>
      <c r="R20" s="45">
        <f>$P20*SUM(Fasering!$D$5)</f>
        <v>0</v>
      </c>
      <c r="S20" s="45">
        <f>$P20*SUM(Fasering!$D$5:$D$6)</f>
        <v>12.724379035563764</v>
      </c>
      <c r="T20" s="45">
        <f>$P20*SUM(Fasering!$D$5:$D$7)</f>
        <v>20.025141268547895</v>
      </c>
      <c r="U20" s="45">
        <f>$P20*SUM(Fasering!$D$5:$D$8)</f>
        <v>27.325903501532025</v>
      </c>
      <c r="V20" s="45">
        <f>$P20*SUM(Fasering!$D$5:$D$9)</f>
        <v>34.626665734516159</v>
      </c>
      <c r="W20" s="45">
        <f>$P20*SUM(Fasering!$D$5:$D$10)</f>
        <v>41.911015767015876</v>
      </c>
      <c r="X20" s="75">
        <f>$P20*SUM(Fasering!$D$5:$D$11)</f>
        <v>49.211778000000002</v>
      </c>
      <c r="Y20" s="125">
        <f t="shared" si="5"/>
        <v>24.606427999999998</v>
      </c>
      <c r="Z20" s="127">
        <f t="shared" si="6"/>
        <v>0.60997741689989304</v>
      </c>
      <c r="AA20" s="74">
        <f>$Y20*SUM(Fasering!$D$5)</f>
        <v>0</v>
      </c>
      <c r="AB20" s="45">
        <f>$Y20*SUM(Fasering!$D$5:$D$6)</f>
        <v>6.3623288836121539</v>
      </c>
      <c r="AC20" s="45">
        <f>$Y20*SUM(Fasering!$D$5:$D$7)</f>
        <v>10.012789962889622</v>
      </c>
      <c r="AD20" s="45">
        <f>$Y20*SUM(Fasering!$D$5:$D$8)</f>
        <v>13.663251042167092</v>
      </c>
      <c r="AE20" s="45">
        <f>$Y20*SUM(Fasering!$D$5:$D$9)</f>
        <v>17.31371212144456</v>
      </c>
      <c r="AF20" s="45">
        <f>$Y20*SUM(Fasering!$D$5:$D$10)</f>
        <v>20.955966920722531</v>
      </c>
      <c r="AG20" s="75">
        <f>$Y20*SUM(Fasering!$D$5:$D$11)</f>
        <v>24.606427999999998</v>
      </c>
      <c r="AH20" s="5">
        <f>($AK$3+(I20+R20)*12*7.57%)*SUM(Fasering!$D$5)</f>
        <v>0</v>
      </c>
      <c r="AI20" s="9">
        <f>($AK$3+(J20+S20)*12*7.57%)*SUM(Fasering!$D$5:$D$6)</f>
        <v>478.86181274844307</v>
      </c>
      <c r="AJ20" s="9">
        <f>($AK$3+(K20+T20)*12*7.57%)*SUM(Fasering!$D$5:$D$7)</f>
        <v>784.46568431714184</v>
      </c>
      <c r="AK20" s="9">
        <f>($AK$3+(L20+U20)*12*7.57%)*SUM(Fasering!$D$5:$D$8)</f>
        <v>1112.5650566463901</v>
      </c>
      <c r="AL20" s="9">
        <f>($AK$3+(M20+V20)*12*7.57%)*SUM(Fasering!$D$5:$D$9)</f>
        <v>1463.1599297361877</v>
      </c>
      <c r="AM20" s="9">
        <f>($AK$3+(N20+W20)*12*7.57%)*SUM(Fasering!$D$5:$D$10)</f>
        <v>1835.3863637452353</v>
      </c>
      <c r="AN20" s="86">
        <f>($AK$3+(O20+X20)*12*7.57%)*SUM(Fasering!$D$5:$D$11)</f>
        <v>2230.9216682024003</v>
      </c>
      <c r="AO20" s="5">
        <f>($AK$3+(I20+AA20)*12*7.57%)*SUM(Fasering!$D$5)</f>
        <v>0</v>
      </c>
      <c r="AP20" s="9">
        <f>($AK$3+(J20+AB20)*12*7.57%)*SUM(Fasering!$D$5:$D$6)</f>
        <v>477.36749912753163</v>
      </c>
      <c r="AQ20" s="9">
        <f>($AK$3+(K20+AC20)*12*7.57%)*SUM(Fasering!$D$5:$D$7)</f>
        <v>780.76467875932872</v>
      </c>
      <c r="AR20" s="9">
        <f>($AK$3+(L20+AD20)*12*7.57%)*SUM(Fasering!$D$5:$D$8)</f>
        <v>1105.6734953879829</v>
      </c>
      <c r="AS20" s="9">
        <f>($AK$3+(M20+AE20)*12*7.57%)*SUM(Fasering!$D$5:$D$9)</f>
        <v>1452.0939490134942</v>
      </c>
      <c r="AT20" s="9">
        <f>($AK$3+(N20+AF20)*12*7.57%)*SUM(Fasering!$D$5:$D$10)</f>
        <v>1819.1747990594438</v>
      </c>
      <c r="AU20" s="86">
        <f>($AK$3+(O20+AG20)*12*7.57%)*SUM(Fasering!$D$5:$D$11)</f>
        <v>2208.5701682624003</v>
      </c>
    </row>
    <row r="21" spans="1:47" x14ac:dyDescent="0.3">
      <c r="A21" s="32">
        <f t="shared" si="7"/>
        <v>11</v>
      </c>
      <c r="B21" s="125">
        <v>21006.86</v>
      </c>
      <c r="C21" s="126"/>
      <c r="D21" s="125">
        <f t="shared" si="0"/>
        <v>27174.474096000002</v>
      </c>
      <c r="E21" s="127">
        <f t="shared" si="1"/>
        <v>673.6376167516529</v>
      </c>
      <c r="F21" s="125">
        <f t="shared" si="2"/>
        <v>2264.5395080000003</v>
      </c>
      <c r="G21" s="127">
        <f t="shared" si="8"/>
        <v>56.136468062637746</v>
      </c>
      <c r="H21" s="63">
        <f>'L4'!$H$10</f>
        <v>1641.55</v>
      </c>
      <c r="I21" s="63">
        <f>GEW!$E$12+($F21-GEW!$E$12)*SUM(Fasering!$D$5)</f>
        <v>1751.1635679999999</v>
      </c>
      <c r="J21" s="63">
        <f>GEW!$E$12+($F21-GEW!$E$12)*SUM(Fasering!$D$5:$D$6)</f>
        <v>1883.9039467015955</v>
      </c>
      <c r="K21" s="63">
        <f>GEW!$E$12+($F21-GEW!$E$12)*SUM(Fasering!$D$5:$D$7)</f>
        <v>1960.0653012877826</v>
      </c>
      <c r="L21" s="63">
        <f>GEW!$E$12+($F21-GEW!$E$12)*SUM(Fasering!$D$5:$D$8)</f>
        <v>2036.22665587397</v>
      </c>
      <c r="M21" s="63">
        <f>GEW!$E$12+($F21-GEW!$E$12)*SUM(Fasering!$D$5:$D$9)</f>
        <v>2112.3880104601571</v>
      </c>
      <c r="N21" s="63">
        <f>GEW!$E$12+($F21-GEW!$E$12)*SUM(Fasering!$D$5:$D$10)</f>
        <v>2188.3781534138129</v>
      </c>
      <c r="O21" s="76">
        <f>GEW!$E$12+($F21-GEW!$E$12)*SUM(Fasering!$D$5:$D$11)</f>
        <v>2264.5395080000003</v>
      </c>
      <c r="P21" s="125">
        <f t="shared" si="3"/>
        <v>49.211778000000002</v>
      </c>
      <c r="Q21" s="127">
        <f t="shared" si="4"/>
        <v>1.2199281108778157</v>
      </c>
      <c r="R21" s="45">
        <f>$P21*SUM(Fasering!$D$5)</f>
        <v>0</v>
      </c>
      <c r="S21" s="45">
        <f>$P21*SUM(Fasering!$D$5:$D$6)</f>
        <v>12.724379035563764</v>
      </c>
      <c r="T21" s="45">
        <f>$P21*SUM(Fasering!$D$5:$D$7)</f>
        <v>20.025141268547895</v>
      </c>
      <c r="U21" s="45">
        <f>$P21*SUM(Fasering!$D$5:$D$8)</f>
        <v>27.325903501532025</v>
      </c>
      <c r="V21" s="45">
        <f>$P21*SUM(Fasering!$D$5:$D$9)</f>
        <v>34.626665734516159</v>
      </c>
      <c r="W21" s="45">
        <f>$P21*SUM(Fasering!$D$5:$D$10)</f>
        <v>41.911015767015876</v>
      </c>
      <c r="X21" s="75">
        <f>$P21*SUM(Fasering!$D$5:$D$11)</f>
        <v>49.211778000000002</v>
      </c>
      <c r="Y21" s="125">
        <f t="shared" si="5"/>
        <v>24.606427999999998</v>
      </c>
      <c r="Z21" s="127">
        <f t="shared" si="6"/>
        <v>0.60997741689989304</v>
      </c>
      <c r="AA21" s="74">
        <f>$Y21*SUM(Fasering!$D$5)</f>
        <v>0</v>
      </c>
      <c r="AB21" s="45">
        <f>$Y21*SUM(Fasering!$D$5:$D$6)</f>
        <v>6.3623288836121539</v>
      </c>
      <c r="AC21" s="45">
        <f>$Y21*SUM(Fasering!$D$5:$D$7)</f>
        <v>10.012789962889622</v>
      </c>
      <c r="AD21" s="45">
        <f>$Y21*SUM(Fasering!$D$5:$D$8)</f>
        <v>13.663251042167092</v>
      </c>
      <c r="AE21" s="45">
        <f>$Y21*SUM(Fasering!$D$5:$D$9)</f>
        <v>17.31371212144456</v>
      </c>
      <c r="AF21" s="45">
        <f>$Y21*SUM(Fasering!$D$5:$D$10)</f>
        <v>20.955966920722531</v>
      </c>
      <c r="AG21" s="75">
        <f>$Y21*SUM(Fasering!$D$5:$D$11)</f>
        <v>24.606427999999998</v>
      </c>
      <c r="AH21" s="5">
        <f>($AK$3+(I21+R21)*12*7.57%)*SUM(Fasering!$D$5)</f>
        <v>0</v>
      </c>
      <c r="AI21" s="9">
        <f>($AK$3+(J21+S21)*12*7.57%)*SUM(Fasering!$D$5:$D$6)</f>
        <v>478.86181274844307</v>
      </c>
      <c r="AJ21" s="9">
        <f>($AK$3+(K21+T21)*12*7.57%)*SUM(Fasering!$D$5:$D$7)</f>
        <v>784.46568431714184</v>
      </c>
      <c r="AK21" s="9">
        <f>($AK$3+(L21+U21)*12*7.57%)*SUM(Fasering!$D$5:$D$8)</f>
        <v>1112.5650566463901</v>
      </c>
      <c r="AL21" s="9">
        <f>($AK$3+(M21+V21)*12*7.57%)*SUM(Fasering!$D$5:$D$9)</f>
        <v>1463.1599297361877</v>
      </c>
      <c r="AM21" s="9">
        <f>($AK$3+(N21+W21)*12*7.57%)*SUM(Fasering!$D$5:$D$10)</f>
        <v>1835.3863637452353</v>
      </c>
      <c r="AN21" s="86">
        <f>($AK$3+(O21+X21)*12*7.57%)*SUM(Fasering!$D$5:$D$11)</f>
        <v>2230.9216682024003</v>
      </c>
      <c r="AO21" s="5">
        <f>($AK$3+(I21+AA21)*12*7.57%)*SUM(Fasering!$D$5)</f>
        <v>0</v>
      </c>
      <c r="AP21" s="9">
        <f>($AK$3+(J21+AB21)*12*7.57%)*SUM(Fasering!$D$5:$D$6)</f>
        <v>477.36749912753163</v>
      </c>
      <c r="AQ21" s="9">
        <f>($AK$3+(K21+AC21)*12*7.57%)*SUM(Fasering!$D$5:$D$7)</f>
        <v>780.76467875932872</v>
      </c>
      <c r="AR21" s="9">
        <f>($AK$3+(L21+AD21)*12*7.57%)*SUM(Fasering!$D$5:$D$8)</f>
        <v>1105.6734953879829</v>
      </c>
      <c r="AS21" s="9">
        <f>($AK$3+(M21+AE21)*12*7.57%)*SUM(Fasering!$D$5:$D$9)</f>
        <v>1452.0939490134942</v>
      </c>
      <c r="AT21" s="9">
        <f>($AK$3+(N21+AF21)*12*7.57%)*SUM(Fasering!$D$5:$D$10)</f>
        <v>1819.1747990594438</v>
      </c>
      <c r="AU21" s="86">
        <f>($AK$3+(O21+AG21)*12*7.57%)*SUM(Fasering!$D$5:$D$11)</f>
        <v>2208.5701682624003</v>
      </c>
    </row>
    <row r="22" spans="1:47" x14ac:dyDescent="0.3">
      <c r="A22" s="32">
        <f t="shared" si="7"/>
        <v>12</v>
      </c>
      <c r="B22" s="125">
        <v>21923.82</v>
      </c>
      <c r="C22" s="126"/>
      <c r="D22" s="125">
        <f t="shared" si="0"/>
        <v>28360.653552</v>
      </c>
      <c r="E22" s="127">
        <f t="shared" si="1"/>
        <v>703.04223738779717</v>
      </c>
      <c r="F22" s="125">
        <f t="shared" si="2"/>
        <v>2363.387796</v>
      </c>
      <c r="G22" s="127">
        <f t="shared" si="8"/>
        <v>58.586853115649767</v>
      </c>
      <c r="H22" s="63">
        <f>'L4'!$H$10</f>
        <v>1641.55</v>
      </c>
      <c r="I22" s="63">
        <f>GEW!$E$12+($F22-GEW!$E$12)*SUM(Fasering!$D$5)</f>
        <v>1751.1635679999999</v>
      </c>
      <c r="J22" s="63">
        <f>GEW!$E$12+($F22-GEW!$E$12)*SUM(Fasering!$D$5:$D$6)</f>
        <v>1909.4625250469778</v>
      </c>
      <c r="K22" s="63">
        <f>GEW!$E$12+($F22-GEW!$E$12)*SUM(Fasering!$D$5:$D$7)</f>
        <v>2000.2884147740319</v>
      </c>
      <c r="L22" s="63">
        <f>GEW!$E$12+($F22-GEW!$E$12)*SUM(Fasering!$D$5:$D$8)</f>
        <v>2091.1143045010858</v>
      </c>
      <c r="M22" s="63">
        <f>GEW!$E$12+($F22-GEW!$E$12)*SUM(Fasering!$D$5:$D$9)</f>
        <v>2181.9401942281402</v>
      </c>
      <c r="N22" s="63">
        <f>GEW!$E$12+($F22-GEW!$E$12)*SUM(Fasering!$D$5:$D$10)</f>
        <v>2272.5619062729461</v>
      </c>
      <c r="O22" s="76">
        <f>GEW!$E$12+($F22-GEW!$E$12)*SUM(Fasering!$D$5:$D$11)</f>
        <v>2363.387796</v>
      </c>
      <c r="P22" s="125">
        <f t="shared" si="3"/>
        <v>49.211778000000002</v>
      </c>
      <c r="Q22" s="127">
        <f t="shared" si="4"/>
        <v>1.2199281108778157</v>
      </c>
      <c r="R22" s="45">
        <f>$P22*SUM(Fasering!$D$5)</f>
        <v>0</v>
      </c>
      <c r="S22" s="45">
        <f>$P22*SUM(Fasering!$D$5:$D$6)</f>
        <v>12.724379035563764</v>
      </c>
      <c r="T22" s="45">
        <f>$P22*SUM(Fasering!$D$5:$D$7)</f>
        <v>20.025141268547895</v>
      </c>
      <c r="U22" s="45">
        <f>$P22*SUM(Fasering!$D$5:$D$8)</f>
        <v>27.325903501532025</v>
      </c>
      <c r="V22" s="45">
        <f>$P22*SUM(Fasering!$D$5:$D$9)</f>
        <v>34.626665734516159</v>
      </c>
      <c r="W22" s="45">
        <f>$P22*SUM(Fasering!$D$5:$D$10)</f>
        <v>41.911015767015876</v>
      </c>
      <c r="X22" s="75">
        <f>$P22*SUM(Fasering!$D$5:$D$11)</f>
        <v>49.211778000000002</v>
      </c>
      <c r="Y22" s="125">
        <f t="shared" si="5"/>
        <v>24.606427999999998</v>
      </c>
      <c r="Z22" s="127">
        <f t="shared" si="6"/>
        <v>0.60997741689989304</v>
      </c>
      <c r="AA22" s="74">
        <f>$Y22*SUM(Fasering!$D$5)</f>
        <v>0</v>
      </c>
      <c r="AB22" s="45">
        <f>$Y22*SUM(Fasering!$D$5:$D$6)</f>
        <v>6.3623288836121539</v>
      </c>
      <c r="AC22" s="45">
        <f>$Y22*SUM(Fasering!$D$5:$D$7)</f>
        <v>10.012789962889622</v>
      </c>
      <c r="AD22" s="45">
        <f>$Y22*SUM(Fasering!$D$5:$D$8)</f>
        <v>13.663251042167092</v>
      </c>
      <c r="AE22" s="45">
        <f>$Y22*SUM(Fasering!$D$5:$D$9)</f>
        <v>17.31371212144456</v>
      </c>
      <c r="AF22" s="45">
        <f>$Y22*SUM(Fasering!$D$5:$D$10)</f>
        <v>20.955966920722531</v>
      </c>
      <c r="AG22" s="75">
        <f>$Y22*SUM(Fasering!$D$5:$D$11)</f>
        <v>24.606427999999998</v>
      </c>
      <c r="AH22" s="5">
        <f>($AK$3+(I22+R22)*12*7.57%)*SUM(Fasering!$D$5)</f>
        <v>0</v>
      </c>
      <c r="AI22" s="9">
        <f>($AK$3+(J22+S22)*12*7.57%)*SUM(Fasering!$D$5:$D$6)</f>
        <v>484.86499267322301</v>
      </c>
      <c r="AJ22" s="9">
        <f>($AK$3+(K22+T22)*12*7.57%)*SUM(Fasering!$D$5:$D$7)</f>
        <v>799.33391676530073</v>
      </c>
      <c r="AK22" s="9">
        <f>($AK$3+(L22+U22)*12*7.57%)*SUM(Fasering!$D$5:$D$8)</f>
        <v>1140.2508661163085</v>
      </c>
      <c r="AL22" s="9">
        <f>($AK$3+(M22+V22)*12*7.57%)*SUM(Fasering!$D$5:$D$9)</f>
        <v>1507.6158407262462</v>
      </c>
      <c r="AM22" s="9">
        <f>($AK$3+(N22+W22)*12*7.57%)*SUM(Fasering!$D$5:$D$10)</f>
        <v>1900.513883369699</v>
      </c>
      <c r="AN22" s="86">
        <f>($AK$3+(O22+X22)*12*7.57%)*SUM(Fasering!$D$5:$D$11)</f>
        <v>2320.7154530216003</v>
      </c>
      <c r="AO22" s="5">
        <f>($AK$3+(I22+AA22)*12*7.57%)*SUM(Fasering!$D$5)</f>
        <v>0</v>
      </c>
      <c r="AP22" s="9">
        <f>($AK$3+(J22+AB22)*12*7.57%)*SUM(Fasering!$D$5:$D$6)</f>
        <v>483.37067905231152</v>
      </c>
      <c r="AQ22" s="9">
        <f>($AK$3+(K22+AC22)*12*7.57%)*SUM(Fasering!$D$5:$D$7)</f>
        <v>795.63291120748784</v>
      </c>
      <c r="AR22" s="9">
        <f>($AK$3+(L22+AD22)*12*7.57%)*SUM(Fasering!$D$5:$D$8)</f>
        <v>1133.3593048579014</v>
      </c>
      <c r="AS22" s="9">
        <f>($AK$3+(M22+AE22)*12*7.57%)*SUM(Fasering!$D$5:$D$9)</f>
        <v>1496.549860003553</v>
      </c>
      <c r="AT22" s="9">
        <f>($AK$3+(N22+AF22)*12*7.57%)*SUM(Fasering!$D$5:$D$10)</f>
        <v>1884.3023186839071</v>
      </c>
      <c r="AU22" s="86">
        <f>($AK$3+(O22+AG22)*12*7.57%)*SUM(Fasering!$D$5:$D$11)</f>
        <v>2298.3639530816004</v>
      </c>
    </row>
    <row r="23" spans="1:47" x14ac:dyDescent="0.3">
      <c r="A23" s="32">
        <f t="shared" si="7"/>
        <v>13</v>
      </c>
      <c r="B23" s="125">
        <v>21923.82</v>
      </c>
      <c r="C23" s="126"/>
      <c r="D23" s="125">
        <f t="shared" si="0"/>
        <v>28360.653552</v>
      </c>
      <c r="E23" s="127">
        <f t="shared" si="1"/>
        <v>703.04223738779717</v>
      </c>
      <c r="F23" s="125">
        <f t="shared" si="2"/>
        <v>2363.387796</v>
      </c>
      <c r="G23" s="127">
        <f t="shared" si="8"/>
        <v>58.586853115649767</v>
      </c>
      <c r="H23" s="63">
        <f>'L4'!$H$10</f>
        <v>1641.55</v>
      </c>
      <c r="I23" s="63">
        <f>GEW!$E$12+($F23-GEW!$E$12)*SUM(Fasering!$D$5)</f>
        <v>1751.1635679999999</v>
      </c>
      <c r="J23" s="63">
        <f>GEW!$E$12+($F23-GEW!$E$12)*SUM(Fasering!$D$5:$D$6)</f>
        <v>1909.4625250469778</v>
      </c>
      <c r="K23" s="63">
        <f>GEW!$E$12+($F23-GEW!$E$12)*SUM(Fasering!$D$5:$D$7)</f>
        <v>2000.2884147740319</v>
      </c>
      <c r="L23" s="63">
        <f>GEW!$E$12+($F23-GEW!$E$12)*SUM(Fasering!$D$5:$D$8)</f>
        <v>2091.1143045010858</v>
      </c>
      <c r="M23" s="63">
        <f>GEW!$E$12+($F23-GEW!$E$12)*SUM(Fasering!$D$5:$D$9)</f>
        <v>2181.9401942281402</v>
      </c>
      <c r="N23" s="63">
        <f>GEW!$E$12+($F23-GEW!$E$12)*SUM(Fasering!$D$5:$D$10)</f>
        <v>2272.5619062729461</v>
      </c>
      <c r="O23" s="76">
        <f>GEW!$E$12+($F23-GEW!$E$12)*SUM(Fasering!$D$5:$D$11)</f>
        <v>2363.387796</v>
      </c>
      <c r="P23" s="125">
        <f t="shared" si="3"/>
        <v>49.211778000000002</v>
      </c>
      <c r="Q23" s="127">
        <f t="shared" si="4"/>
        <v>1.2199281108778157</v>
      </c>
      <c r="R23" s="45">
        <f>$P23*SUM(Fasering!$D$5)</f>
        <v>0</v>
      </c>
      <c r="S23" s="45">
        <f>$P23*SUM(Fasering!$D$5:$D$6)</f>
        <v>12.724379035563764</v>
      </c>
      <c r="T23" s="45">
        <f>$P23*SUM(Fasering!$D$5:$D$7)</f>
        <v>20.025141268547895</v>
      </c>
      <c r="U23" s="45">
        <f>$P23*SUM(Fasering!$D$5:$D$8)</f>
        <v>27.325903501532025</v>
      </c>
      <c r="V23" s="45">
        <f>$P23*SUM(Fasering!$D$5:$D$9)</f>
        <v>34.626665734516159</v>
      </c>
      <c r="W23" s="45">
        <f>$P23*SUM(Fasering!$D$5:$D$10)</f>
        <v>41.911015767015876</v>
      </c>
      <c r="X23" s="75">
        <f>$P23*SUM(Fasering!$D$5:$D$11)</f>
        <v>49.211778000000002</v>
      </c>
      <c r="Y23" s="125">
        <f t="shared" si="5"/>
        <v>24.606427999999998</v>
      </c>
      <c r="Z23" s="127">
        <f t="shared" si="6"/>
        <v>0.60997741689989304</v>
      </c>
      <c r="AA23" s="74">
        <f>$Y23*SUM(Fasering!$D$5)</f>
        <v>0</v>
      </c>
      <c r="AB23" s="45">
        <f>$Y23*SUM(Fasering!$D$5:$D$6)</f>
        <v>6.3623288836121539</v>
      </c>
      <c r="AC23" s="45">
        <f>$Y23*SUM(Fasering!$D$5:$D$7)</f>
        <v>10.012789962889622</v>
      </c>
      <c r="AD23" s="45">
        <f>$Y23*SUM(Fasering!$D$5:$D$8)</f>
        <v>13.663251042167092</v>
      </c>
      <c r="AE23" s="45">
        <f>$Y23*SUM(Fasering!$D$5:$D$9)</f>
        <v>17.31371212144456</v>
      </c>
      <c r="AF23" s="45">
        <f>$Y23*SUM(Fasering!$D$5:$D$10)</f>
        <v>20.955966920722531</v>
      </c>
      <c r="AG23" s="75">
        <f>$Y23*SUM(Fasering!$D$5:$D$11)</f>
        <v>24.606427999999998</v>
      </c>
      <c r="AH23" s="5">
        <f>($AK$3+(I23+R23)*12*7.57%)*SUM(Fasering!$D$5)</f>
        <v>0</v>
      </c>
      <c r="AI23" s="9">
        <f>($AK$3+(J23+S23)*12*7.57%)*SUM(Fasering!$D$5:$D$6)</f>
        <v>484.86499267322301</v>
      </c>
      <c r="AJ23" s="9">
        <f>($AK$3+(K23+T23)*12*7.57%)*SUM(Fasering!$D$5:$D$7)</f>
        <v>799.33391676530073</v>
      </c>
      <c r="AK23" s="9">
        <f>($AK$3+(L23+U23)*12*7.57%)*SUM(Fasering!$D$5:$D$8)</f>
        <v>1140.2508661163085</v>
      </c>
      <c r="AL23" s="9">
        <f>($AK$3+(M23+V23)*12*7.57%)*SUM(Fasering!$D$5:$D$9)</f>
        <v>1507.6158407262462</v>
      </c>
      <c r="AM23" s="9">
        <f>($AK$3+(N23+W23)*12*7.57%)*SUM(Fasering!$D$5:$D$10)</f>
        <v>1900.513883369699</v>
      </c>
      <c r="AN23" s="86">
        <f>($AK$3+(O23+X23)*12*7.57%)*SUM(Fasering!$D$5:$D$11)</f>
        <v>2320.7154530216003</v>
      </c>
      <c r="AO23" s="5">
        <f>($AK$3+(I23+AA23)*12*7.57%)*SUM(Fasering!$D$5)</f>
        <v>0</v>
      </c>
      <c r="AP23" s="9">
        <f>($AK$3+(J23+AB23)*12*7.57%)*SUM(Fasering!$D$5:$D$6)</f>
        <v>483.37067905231152</v>
      </c>
      <c r="AQ23" s="9">
        <f>($AK$3+(K23+AC23)*12*7.57%)*SUM(Fasering!$D$5:$D$7)</f>
        <v>795.63291120748784</v>
      </c>
      <c r="AR23" s="9">
        <f>($AK$3+(L23+AD23)*12*7.57%)*SUM(Fasering!$D$5:$D$8)</f>
        <v>1133.3593048579014</v>
      </c>
      <c r="AS23" s="9">
        <f>($AK$3+(M23+AE23)*12*7.57%)*SUM(Fasering!$D$5:$D$9)</f>
        <v>1496.549860003553</v>
      </c>
      <c r="AT23" s="9">
        <f>($AK$3+(N23+AF23)*12*7.57%)*SUM(Fasering!$D$5:$D$10)</f>
        <v>1884.3023186839071</v>
      </c>
      <c r="AU23" s="86">
        <f>($AK$3+(O23+AG23)*12*7.57%)*SUM(Fasering!$D$5:$D$11)</f>
        <v>2298.3639530816004</v>
      </c>
    </row>
    <row r="24" spans="1:47" x14ac:dyDescent="0.3">
      <c r="A24" s="32">
        <f t="shared" si="7"/>
        <v>14</v>
      </c>
      <c r="B24" s="125">
        <v>22840.81</v>
      </c>
      <c r="C24" s="126"/>
      <c r="D24" s="125">
        <f t="shared" si="0"/>
        <v>29546.871816000003</v>
      </c>
      <c r="E24" s="127">
        <f t="shared" si="1"/>
        <v>732.44782004913259</v>
      </c>
      <c r="F24" s="125">
        <f t="shared" si="2"/>
        <v>2462.2393180000004</v>
      </c>
      <c r="G24" s="127">
        <f t="shared" si="8"/>
        <v>61.03731833742772</v>
      </c>
      <c r="H24" s="63">
        <f>'L4'!$H$10</f>
        <v>1641.55</v>
      </c>
      <c r="I24" s="63">
        <f>GEW!$E$12+($F24-GEW!$E$12)*SUM(Fasering!$D$5)</f>
        <v>1751.1635679999999</v>
      </c>
      <c r="J24" s="63">
        <f>GEW!$E$12+($F24-GEW!$E$12)*SUM(Fasering!$D$5:$D$6)</f>
        <v>1935.0219395873419</v>
      </c>
      <c r="K24" s="63">
        <f>GEW!$E$12+($F24-GEW!$E$12)*SUM(Fasering!$D$5:$D$7)</f>
        <v>2040.5128442319754</v>
      </c>
      <c r="L24" s="63">
        <f>GEW!$E$12+($F24-GEW!$E$12)*SUM(Fasering!$D$5:$D$8)</f>
        <v>2146.0037488766088</v>
      </c>
      <c r="M24" s="63">
        <f>GEW!$E$12+($F24-GEW!$E$12)*SUM(Fasering!$D$5:$D$9)</f>
        <v>2251.4946535212421</v>
      </c>
      <c r="N24" s="63">
        <f>GEW!$E$12+($F24-GEW!$E$12)*SUM(Fasering!$D$5:$D$10)</f>
        <v>2356.7484133553671</v>
      </c>
      <c r="O24" s="76">
        <f>GEW!$E$12+($F24-GEW!$E$12)*SUM(Fasering!$D$5:$D$11)</f>
        <v>2462.2393180000004</v>
      </c>
      <c r="P24" s="125">
        <f t="shared" si="3"/>
        <v>29.679495999999972</v>
      </c>
      <c r="Q24" s="127">
        <f t="shared" si="4"/>
        <v>0.73573548769332531</v>
      </c>
      <c r="R24" s="45">
        <f>$P24*SUM(Fasering!$D$5)</f>
        <v>0</v>
      </c>
      <c r="S24" s="45">
        <f>$P24*SUM(Fasering!$D$5:$D$6)</f>
        <v>7.674040078139388</v>
      </c>
      <c r="T24" s="45">
        <f>$P24*SUM(Fasering!$D$5:$D$7)</f>
        <v>12.0771108936422</v>
      </c>
      <c r="U24" s="45">
        <f>$P24*SUM(Fasering!$D$5:$D$8)</f>
        <v>16.480181709145011</v>
      </c>
      <c r="V24" s="45">
        <f>$P24*SUM(Fasering!$D$5:$D$9)</f>
        <v>20.883252524647826</v>
      </c>
      <c r="W24" s="45">
        <f>$P24*SUM(Fasering!$D$5:$D$10)</f>
        <v>25.276425184497164</v>
      </c>
      <c r="X24" s="75">
        <f>$P24*SUM(Fasering!$D$5:$D$11)</f>
        <v>29.679495999999972</v>
      </c>
      <c r="Y24" s="125">
        <f t="shared" si="5"/>
        <v>5.0741459999999687</v>
      </c>
      <c r="Z24" s="127">
        <f t="shared" si="6"/>
        <v>0.12578479371540258</v>
      </c>
      <c r="AA24" s="74">
        <f>$Y24*SUM(Fasering!$D$5)</f>
        <v>0</v>
      </c>
      <c r="AB24" s="45">
        <f>$Y24*SUM(Fasering!$D$5:$D$6)</f>
        <v>1.3119899261877781</v>
      </c>
      <c r="AC24" s="45">
        <f>$Y24*SUM(Fasering!$D$5:$D$7)</f>
        <v>2.0647595879839291</v>
      </c>
      <c r="AD24" s="45">
        <f>$Y24*SUM(Fasering!$D$5:$D$8)</f>
        <v>2.8175292497800801</v>
      </c>
      <c r="AE24" s="45">
        <f>$Y24*SUM(Fasering!$D$5:$D$9)</f>
        <v>3.5702989115762311</v>
      </c>
      <c r="AF24" s="45">
        <f>$Y24*SUM(Fasering!$D$5:$D$10)</f>
        <v>4.3213763382038186</v>
      </c>
      <c r="AG24" s="75">
        <f>$Y24*SUM(Fasering!$D$5:$D$11)</f>
        <v>5.0741459999999687</v>
      </c>
      <c r="AH24" s="5">
        <f>($AK$3+(I24+R24)*12*7.57%)*SUM(Fasering!$D$5)</f>
        <v>0</v>
      </c>
      <c r="AI24" s="9">
        <f>($AK$3+(J24+S24)*12*7.57%)*SUM(Fasering!$D$5:$D$6)</f>
        <v>489.68214913441329</v>
      </c>
      <c r="AJ24" s="9">
        <f>($AK$3+(K24+T24)*12*7.57%)*SUM(Fasering!$D$5:$D$7)</f>
        <v>811.26469393699347</v>
      </c>
      <c r="AK24" s="9">
        <f>($AK$3+(L24+U24)*12*7.57%)*SUM(Fasering!$D$5:$D$8)</f>
        <v>1162.4669045563344</v>
      </c>
      <c r="AL24" s="9">
        <f>($AK$3+(M24+V24)*12*7.57%)*SUM(Fasering!$D$5:$D$9)</f>
        <v>1543.2887809924357</v>
      </c>
      <c r="AM24" s="9">
        <f>($AK$3+(N24+W24)*12*7.57%)*SUM(Fasering!$D$5:$D$10)</f>
        <v>1952.7744279296369</v>
      </c>
      <c r="AN24" s="86">
        <f>($AK$3+(O24+X24)*12*7.57%)*SUM(Fasering!$D$5:$D$11)</f>
        <v>2392.7690506376007</v>
      </c>
      <c r="AO24" s="5">
        <f>($AK$3+(I24+AA24)*12*7.57%)*SUM(Fasering!$D$5)</f>
        <v>0</v>
      </c>
      <c r="AP24" s="9">
        <f>($AK$3+(J24+AB24)*12*7.57%)*SUM(Fasering!$D$5:$D$6)</f>
        <v>488.18783551350174</v>
      </c>
      <c r="AQ24" s="9">
        <f>($AK$3+(K24+AC24)*12*7.57%)*SUM(Fasering!$D$5:$D$7)</f>
        <v>807.56368837918035</v>
      </c>
      <c r="AR24" s="9">
        <f>($AK$3+(L24+AD24)*12*7.57%)*SUM(Fasering!$D$5:$D$8)</f>
        <v>1155.5753432979272</v>
      </c>
      <c r="AS24" s="9">
        <f>($AK$3+(M24+AE24)*12*7.57%)*SUM(Fasering!$D$5:$D$9)</f>
        <v>1532.2228002697423</v>
      </c>
      <c r="AT24" s="9">
        <f>($AK$3+(N24+AF24)*12*7.57%)*SUM(Fasering!$D$5:$D$10)</f>
        <v>1936.5628632438445</v>
      </c>
      <c r="AU24" s="86">
        <f>($AK$3+(O24+AG24)*12*7.57%)*SUM(Fasering!$D$5:$D$11)</f>
        <v>2370.4175506976003</v>
      </c>
    </row>
    <row r="25" spans="1:47" x14ac:dyDescent="0.3">
      <c r="A25" s="32">
        <f t="shared" si="7"/>
        <v>15</v>
      </c>
      <c r="B25" s="125">
        <v>22840.81</v>
      </c>
      <c r="C25" s="126"/>
      <c r="D25" s="125">
        <f t="shared" si="0"/>
        <v>29546.871816000003</v>
      </c>
      <c r="E25" s="127">
        <f t="shared" si="1"/>
        <v>732.44782004913259</v>
      </c>
      <c r="F25" s="125">
        <f t="shared" si="2"/>
        <v>2462.2393180000004</v>
      </c>
      <c r="G25" s="127">
        <f t="shared" si="8"/>
        <v>61.03731833742772</v>
      </c>
      <c r="H25" s="63">
        <f>'L4'!$H$10</f>
        <v>1641.55</v>
      </c>
      <c r="I25" s="63">
        <f>GEW!$E$12+($F25-GEW!$E$12)*SUM(Fasering!$D$5)</f>
        <v>1751.1635679999999</v>
      </c>
      <c r="J25" s="63">
        <f>GEW!$E$12+($F25-GEW!$E$12)*SUM(Fasering!$D$5:$D$6)</f>
        <v>1935.0219395873419</v>
      </c>
      <c r="K25" s="63">
        <f>GEW!$E$12+($F25-GEW!$E$12)*SUM(Fasering!$D$5:$D$7)</f>
        <v>2040.5128442319754</v>
      </c>
      <c r="L25" s="63">
        <f>GEW!$E$12+($F25-GEW!$E$12)*SUM(Fasering!$D$5:$D$8)</f>
        <v>2146.0037488766088</v>
      </c>
      <c r="M25" s="63">
        <f>GEW!$E$12+($F25-GEW!$E$12)*SUM(Fasering!$D$5:$D$9)</f>
        <v>2251.4946535212421</v>
      </c>
      <c r="N25" s="63">
        <f>GEW!$E$12+($F25-GEW!$E$12)*SUM(Fasering!$D$5:$D$10)</f>
        <v>2356.7484133553671</v>
      </c>
      <c r="O25" s="76">
        <f>GEW!$E$12+($F25-GEW!$E$12)*SUM(Fasering!$D$5:$D$11)</f>
        <v>2462.2393180000004</v>
      </c>
      <c r="P25" s="125">
        <f t="shared" si="3"/>
        <v>29.679495999999972</v>
      </c>
      <c r="Q25" s="127">
        <f t="shared" si="4"/>
        <v>0.73573548769332531</v>
      </c>
      <c r="R25" s="45">
        <f>$P25*SUM(Fasering!$D$5)</f>
        <v>0</v>
      </c>
      <c r="S25" s="45">
        <f>$P25*SUM(Fasering!$D$5:$D$6)</f>
        <v>7.674040078139388</v>
      </c>
      <c r="T25" s="45">
        <f>$P25*SUM(Fasering!$D$5:$D$7)</f>
        <v>12.0771108936422</v>
      </c>
      <c r="U25" s="45">
        <f>$P25*SUM(Fasering!$D$5:$D$8)</f>
        <v>16.480181709145011</v>
      </c>
      <c r="V25" s="45">
        <f>$P25*SUM(Fasering!$D$5:$D$9)</f>
        <v>20.883252524647826</v>
      </c>
      <c r="W25" s="45">
        <f>$P25*SUM(Fasering!$D$5:$D$10)</f>
        <v>25.276425184497164</v>
      </c>
      <c r="X25" s="75">
        <f>$P25*SUM(Fasering!$D$5:$D$11)</f>
        <v>29.679495999999972</v>
      </c>
      <c r="Y25" s="125">
        <f t="shared" si="5"/>
        <v>5.0741459999999687</v>
      </c>
      <c r="Z25" s="127">
        <f t="shared" si="6"/>
        <v>0.12578479371540258</v>
      </c>
      <c r="AA25" s="74">
        <f>$Y25*SUM(Fasering!$D$5)</f>
        <v>0</v>
      </c>
      <c r="AB25" s="45">
        <f>$Y25*SUM(Fasering!$D$5:$D$6)</f>
        <v>1.3119899261877781</v>
      </c>
      <c r="AC25" s="45">
        <f>$Y25*SUM(Fasering!$D$5:$D$7)</f>
        <v>2.0647595879839291</v>
      </c>
      <c r="AD25" s="45">
        <f>$Y25*SUM(Fasering!$D$5:$D$8)</f>
        <v>2.8175292497800801</v>
      </c>
      <c r="AE25" s="45">
        <f>$Y25*SUM(Fasering!$D$5:$D$9)</f>
        <v>3.5702989115762311</v>
      </c>
      <c r="AF25" s="45">
        <f>$Y25*SUM(Fasering!$D$5:$D$10)</f>
        <v>4.3213763382038186</v>
      </c>
      <c r="AG25" s="75">
        <f>$Y25*SUM(Fasering!$D$5:$D$11)</f>
        <v>5.0741459999999687</v>
      </c>
      <c r="AH25" s="5">
        <f>($AK$3+(I25+R25)*12*7.57%)*SUM(Fasering!$D$5)</f>
        <v>0</v>
      </c>
      <c r="AI25" s="9">
        <f>($AK$3+(J25+S25)*12*7.57%)*SUM(Fasering!$D$5:$D$6)</f>
        <v>489.68214913441329</v>
      </c>
      <c r="AJ25" s="9">
        <f>($AK$3+(K25+T25)*12*7.57%)*SUM(Fasering!$D$5:$D$7)</f>
        <v>811.26469393699347</v>
      </c>
      <c r="AK25" s="9">
        <f>($AK$3+(L25+U25)*12*7.57%)*SUM(Fasering!$D$5:$D$8)</f>
        <v>1162.4669045563344</v>
      </c>
      <c r="AL25" s="9">
        <f>($AK$3+(M25+V25)*12*7.57%)*SUM(Fasering!$D$5:$D$9)</f>
        <v>1543.2887809924357</v>
      </c>
      <c r="AM25" s="9">
        <f>($AK$3+(N25+W25)*12*7.57%)*SUM(Fasering!$D$5:$D$10)</f>
        <v>1952.7744279296369</v>
      </c>
      <c r="AN25" s="86">
        <f>($AK$3+(O25+X25)*12*7.57%)*SUM(Fasering!$D$5:$D$11)</f>
        <v>2392.7690506376007</v>
      </c>
      <c r="AO25" s="5">
        <f>($AK$3+(I25+AA25)*12*7.57%)*SUM(Fasering!$D$5)</f>
        <v>0</v>
      </c>
      <c r="AP25" s="9">
        <f>($AK$3+(J25+AB25)*12*7.57%)*SUM(Fasering!$D$5:$D$6)</f>
        <v>488.18783551350174</v>
      </c>
      <c r="AQ25" s="9">
        <f>($AK$3+(K25+AC25)*12*7.57%)*SUM(Fasering!$D$5:$D$7)</f>
        <v>807.56368837918035</v>
      </c>
      <c r="AR25" s="9">
        <f>($AK$3+(L25+AD25)*12*7.57%)*SUM(Fasering!$D$5:$D$8)</f>
        <v>1155.5753432979272</v>
      </c>
      <c r="AS25" s="9">
        <f>($AK$3+(M25+AE25)*12*7.57%)*SUM(Fasering!$D$5:$D$9)</f>
        <v>1532.2228002697423</v>
      </c>
      <c r="AT25" s="9">
        <f>($AK$3+(N25+AF25)*12*7.57%)*SUM(Fasering!$D$5:$D$10)</f>
        <v>1936.5628632438445</v>
      </c>
      <c r="AU25" s="86">
        <f>($AK$3+(O25+AG25)*12*7.57%)*SUM(Fasering!$D$5:$D$11)</f>
        <v>2370.4175506976003</v>
      </c>
    </row>
    <row r="26" spans="1:47" x14ac:dyDescent="0.3">
      <c r="A26" s="32">
        <f t="shared" si="7"/>
        <v>16</v>
      </c>
      <c r="B26" s="125">
        <v>23757.8</v>
      </c>
      <c r="C26" s="126"/>
      <c r="D26" s="125">
        <f t="shared" si="0"/>
        <v>30733.090080000002</v>
      </c>
      <c r="E26" s="127">
        <f t="shared" si="1"/>
        <v>761.85340271046789</v>
      </c>
      <c r="F26" s="125">
        <f t="shared" si="2"/>
        <v>2561.0908400000003</v>
      </c>
      <c r="G26" s="127">
        <f t="shared" si="8"/>
        <v>63.48778355920566</v>
      </c>
      <c r="H26" s="63">
        <f>'L4'!$H$10</f>
        <v>1641.55</v>
      </c>
      <c r="I26" s="63">
        <f>GEW!$E$12+($F26-GEW!$E$12)*SUM(Fasering!$D$5)</f>
        <v>1751.1635679999999</v>
      </c>
      <c r="J26" s="63">
        <f>GEW!$E$12+($F26-GEW!$E$12)*SUM(Fasering!$D$5:$D$6)</f>
        <v>1960.5813541277062</v>
      </c>
      <c r="K26" s="63">
        <f>GEW!$E$12+($F26-GEW!$E$12)*SUM(Fasering!$D$5:$D$7)</f>
        <v>2080.7372736899188</v>
      </c>
      <c r="L26" s="63">
        <f>GEW!$E$12+($F26-GEW!$E$12)*SUM(Fasering!$D$5:$D$8)</f>
        <v>2200.8931932521314</v>
      </c>
      <c r="M26" s="63">
        <f>GEW!$E$12+($F26-GEW!$E$12)*SUM(Fasering!$D$5:$D$9)</f>
        <v>2321.049112814344</v>
      </c>
      <c r="N26" s="63">
        <f>GEW!$E$12+($F26-GEW!$E$12)*SUM(Fasering!$D$5:$D$10)</f>
        <v>2440.9349204377877</v>
      </c>
      <c r="O26" s="76">
        <f>GEW!$E$12+($F26-GEW!$E$12)*SUM(Fasering!$D$5:$D$11)</f>
        <v>2561.0908400000003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5"/>
        <v>0</v>
      </c>
      <c r="Z26" s="127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493.88305262238833</v>
      </c>
      <c r="AJ26" s="9">
        <f>($AK$3+(K26+T26)*12*7.57%)*SUM(Fasering!$D$5:$D$7)</f>
        <v>821.66918128105431</v>
      </c>
      <c r="AK26" s="9">
        <f>($AK$3+(L26+U26)*12*7.57%)*SUM(Fasering!$D$5:$D$8)</f>
        <v>1181.8408721913047</v>
      </c>
      <c r="AL26" s="9">
        <f>($AK$3+(M26+V26)*12*7.57%)*SUM(Fasering!$D$5:$D$9)</f>
        <v>1574.3981253531394</v>
      </c>
      <c r="AM26" s="9">
        <f>($AK$3+(N26+W26)*12*7.57%)*SUM(Fasering!$D$5:$D$10)</f>
        <v>1998.3493445207962</v>
      </c>
      <c r="AN26" s="86">
        <f>($AK$3+(O26+X26)*12*7.57%)*SUM(Fasering!$D$5:$D$11)</f>
        <v>2455.6049190560002</v>
      </c>
      <c r="AO26" s="5">
        <f>($AK$3+(I26+AA26)*12*7.57%)*SUM(Fasering!$D$5)</f>
        <v>0</v>
      </c>
      <c r="AP26" s="9">
        <f>($AK$3+(J26+AB26)*12*7.57%)*SUM(Fasering!$D$5:$D$6)</f>
        <v>493.88305262238833</v>
      </c>
      <c r="AQ26" s="9">
        <f>($AK$3+(K26+AC26)*12*7.57%)*SUM(Fasering!$D$5:$D$7)</f>
        <v>821.66918128105431</v>
      </c>
      <c r="AR26" s="9">
        <f>($AK$3+(L26+AD26)*12*7.57%)*SUM(Fasering!$D$5:$D$8)</f>
        <v>1181.8408721913047</v>
      </c>
      <c r="AS26" s="9">
        <f>($AK$3+(M26+AE26)*12*7.57%)*SUM(Fasering!$D$5:$D$9)</f>
        <v>1574.3981253531394</v>
      </c>
      <c r="AT26" s="9">
        <f>($AK$3+(N26+AF26)*12*7.57%)*SUM(Fasering!$D$5:$D$10)</f>
        <v>1998.3493445207962</v>
      </c>
      <c r="AU26" s="86">
        <f>($AK$3+(O26+AG26)*12*7.57%)*SUM(Fasering!$D$5:$D$11)</f>
        <v>2455.6049190560002</v>
      </c>
    </row>
    <row r="27" spans="1:47" x14ac:dyDescent="0.3">
      <c r="A27" s="32">
        <f t="shared" si="7"/>
        <v>17</v>
      </c>
      <c r="B27" s="125">
        <v>23757.8</v>
      </c>
      <c r="C27" s="126"/>
      <c r="D27" s="125">
        <f t="shared" si="0"/>
        <v>30733.090080000002</v>
      </c>
      <c r="E27" s="127">
        <f t="shared" si="1"/>
        <v>761.85340271046789</v>
      </c>
      <c r="F27" s="125">
        <f t="shared" si="2"/>
        <v>2561.0908400000003</v>
      </c>
      <c r="G27" s="127">
        <f t="shared" si="8"/>
        <v>63.48778355920566</v>
      </c>
      <c r="H27" s="63">
        <f>'L4'!$H$10</f>
        <v>1641.55</v>
      </c>
      <c r="I27" s="63">
        <f>GEW!$E$12+($F27-GEW!$E$12)*SUM(Fasering!$D$5)</f>
        <v>1751.1635679999999</v>
      </c>
      <c r="J27" s="63">
        <f>GEW!$E$12+($F27-GEW!$E$12)*SUM(Fasering!$D$5:$D$6)</f>
        <v>1960.5813541277062</v>
      </c>
      <c r="K27" s="63">
        <f>GEW!$E$12+($F27-GEW!$E$12)*SUM(Fasering!$D$5:$D$7)</f>
        <v>2080.7372736899188</v>
      </c>
      <c r="L27" s="63">
        <f>GEW!$E$12+($F27-GEW!$E$12)*SUM(Fasering!$D$5:$D$8)</f>
        <v>2200.8931932521314</v>
      </c>
      <c r="M27" s="63">
        <f>GEW!$E$12+($F27-GEW!$E$12)*SUM(Fasering!$D$5:$D$9)</f>
        <v>2321.049112814344</v>
      </c>
      <c r="N27" s="63">
        <f>GEW!$E$12+($F27-GEW!$E$12)*SUM(Fasering!$D$5:$D$10)</f>
        <v>2440.9349204377877</v>
      </c>
      <c r="O27" s="76">
        <f>GEW!$E$12+($F27-GEW!$E$12)*SUM(Fasering!$D$5:$D$11)</f>
        <v>2561.0908400000003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5"/>
        <v>0</v>
      </c>
      <c r="Z27" s="127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493.88305262238833</v>
      </c>
      <c r="AJ27" s="9">
        <f>($AK$3+(K27+T27)*12*7.57%)*SUM(Fasering!$D$5:$D$7)</f>
        <v>821.66918128105431</v>
      </c>
      <c r="AK27" s="9">
        <f>($AK$3+(L27+U27)*12*7.57%)*SUM(Fasering!$D$5:$D$8)</f>
        <v>1181.8408721913047</v>
      </c>
      <c r="AL27" s="9">
        <f>($AK$3+(M27+V27)*12*7.57%)*SUM(Fasering!$D$5:$D$9)</f>
        <v>1574.3981253531394</v>
      </c>
      <c r="AM27" s="9">
        <f>($AK$3+(N27+W27)*12*7.57%)*SUM(Fasering!$D$5:$D$10)</f>
        <v>1998.3493445207962</v>
      </c>
      <c r="AN27" s="86">
        <f>($AK$3+(O27+X27)*12*7.57%)*SUM(Fasering!$D$5:$D$11)</f>
        <v>2455.6049190560002</v>
      </c>
      <c r="AO27" s="5">
        <f>($AK$3+(I27+AA27)*12*7.57%)*SUM(Fasering!$D$5)</f>
        <v>0</v>
      </c>
      <c r="AP27" s="9">
        <f>($AK$3+(J27+AB27)*12*7.57%)*SUM(Fasering!$D$5:$D$6)</f>
        <v>493.88305262238833</v>
      </c>
      <c r="AQ27" s="9">
        <f>($AK$3+(K27+AC27)*12*7.57%)*SUM(Fasering!$D$5:$D$7)</f>
        <v>821.66918128105431</v>
      </c>
      <c r="AR27" s="9">
        <f>($AK$3+(L27+AD27)*12*7.57%)*SUM(Fasering!$D$5:$D$8)</f>
        <v>1181.8408721913047</v>
      </c>
      <c r="AS27" s="9">
        <f>($AK$3+(M27+AE27)*12*7.57%)*SUM(Fasering!$D$5:$D$9)</f>
        <v>1574.3981253531394</v>
      </c>
      <c r="AT27" s="9">
        <f>($AK$3+(N27+AF27)*12*7.57%)*SUM(Fasering!$D$5:$D$10)</f>
        <v>1998.3493445207962</v>
      </c>
      <c r="AU27" s="86">
        <f>($AK$3+(O27+AG27)*12*7.57%)*SUM(Fasering!$D$5:$D$11)</f>
        <v>2455.6049190560002</v>
      </c>
    </row>
    <row r="28" spans="1:47" x14ac:dyDescent="0.3">
      <c r="A28" s="32">
        <f t="shared" si="7"/>
        <v>18</v>
      </c>
      <c r="B28" s="125">
        <v>24674.75</v>
      </c>
      <c r="C28" s="126"/>
      <c r="D28" s="125">
        <f t="shared" si="0"/>
        <v>31919.256600000001</v>
      </c>
      <c r="E28" s="127">
        <f t="shared" si="1"/>
        <v>791.25770267154849</v>
      </c>
      <c r="F28" s="125">
        <f t="shared" si="2"/>
        <v>2659.9380499999997</v>
      </c>
      <c r="G28" s="127">
        <f t="shared" si="8"/>
        <v>65.938141889295707</v>
      </c>
      <c r="H28" s="63">
        <f>'L4'!$H$10</f>
        <v>1641.55</v>
      </c>
      <c r="I28" s="63">
        <f>GEW!$E$12+($F28-GEW!$E$12)*SUM(Fasering!$D$5)</f>
        <v>1751.1635679999999</v>
      </c>
      <c r="J28" s="63">
        <f>GEW!$E$12+($F28-GEW!$E$12)*SUM(Fasering!$D$5:$D$6)</f>
        <v>1986.1396537414278</v>
      </c>
      <c r="K28" s="63">
        <f>GEW!$E$12+($F28-GEW!$E$12)*SUM(Fasering!$D$5:$D$7)</f>
        <v>2120.9599485189365</v>
      </c>
      <c r="L28" s="63">
        <f>GEW!$E$12+($F28-GEW!$E$12)*SUM(Fasering!$D$5:$D$8)</f>
        <v>2255.7802432964454</v>
      </c>
      <c r="M28" s="63">
        <f>GEW!$E$12+($F28-GEW!$E$12)*SUM(Fasering!$D$5:$D$9)</f>
        <v>2390.6005380739539</v>
      </c>
      <c r="N28" s="63">
        <f>GEW!$E$12+($F28-GEW!$E$12)*SUM(Fasering!$D$5:$D$10)</f>
        <v>2525.1177552224913</v>
      </c>
      <c r="O28" s="76">
        <f>GEW!$E$12+($F28-GEW!$E$12)*SUM(Fasering!$D$5:$D$11)</f>
        <v>2659.9380499999997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5"/>
        <v>0</v>
      </c>
      <c r="Z28" s="127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499.88616707888241</v>
      </c>
      <c r="AJ28" s="9">
        <f>($AK$3+(K28+T28)*12*7.57%)*SUM(Fasering!$D$5:$D$7)</f>
        <v>836.53725158220084</v>
      </c>
      <c r="AK28" s="9">
        <f>($AK$3+(L28+U28)*12*7.57%)*SUM(Fasering!$D$5:$D$8)</f>
        <v>1209.5263797308287</v>
      </c>
      <c r="AL28" s="9">
        <f>($AK$3+(M28+V28)*12*7.57%)*SUM(Fasering!$D$5:$D$9)</f>
        <v>1618.8535515247654</v>
      </c>
      <c r="AM28" s="9">
        <f>($AK$3+(N28+W28)*12*7.57%)*SUM(Fasering!$D$5:$D$10)</f>
        <v>2063.4761538905082</v>
      </c>
      <c r="AN28" s="86">
        <f>($AK$3+(O28+X28)*12*7.57%)*SUM(Fasering!$D$5:$D$11)</f>
        <v>2545.3977246200002</v>
      </c>
      <c r="AO28" s="5">
        <f>($AK$3+(I28+AA28)*12*7.57%)*SUM(Fasering!$D$5)</f>
        <v>0</v>
      </c>
      <c r="AP28" s="9">
        <f>($AK$3+(J28+AB28)*12*7.57%)*SUM(Fasering!$D$5:$D$6)</f>
        <v>499.88616707888241</v>
      </c>
      <c r="AQ28" s="9">
        <f>($AK$3+(K28+AC28)*12*7.57%)*SUM(Fasering!$D$5:$D$7)</f>
        <v>836.53725158220084</v>
      </c>
      <c r="AR28" s="9">
        <f>($AK$3+(L28+AD28)*12*7.57%)*SUM(Fasering!$D$5:$D$8)</f>
        <v>1209.5263797308287</v>
      </c>
      <c r="AS28" s="9">
        <f>($AK$3+(M28+AE28)*12*7.57%)*SUM(Fasering!$D$5:$D$9)</f>
        <v>1618.8535515247654</v>
      </c>
      <c r="AT28" s="9">
        <f>($AK$3+(N28+AF28)*12*7.57%)*SUM(Fasering!$D$5:$D$10)</f>
        <v>2063.4761538905082</v>
      </c>
      <c r="AU28" s="86">
        <f>($AK$3+(O28+AG28)*12*7.57%)*SUM(Fasering!$D$5:$D$11)</f>
        <v>2545.3977246200002</v>
      </c>
    </row>
    <row r="29" spans="1:47" x14ac:dyDescent="0.3">
      <c r="A29" s="32">
        <f t="shared" si="7"/>
        <v>19</v>
      </c>
      <c r="B29" s="125">
        <v>24674.75</v>
      </c>
      <c r="C29" s="126"/>
      <c r="D29" s="125">
        <f t="shared" si="0"/>
        <v>31919.256600000001</v>
      </c>
      <c r="E29" s="127">
        <f t="shared" si="1"/>
        <v>791.25770267154849</v>
      </c>
      <c r="F29" s="125">
        <f t="shared" si="2"/>
        <v>2659.9380499999997</v>
      </c>
      <c r="G29" s="127">
        <f t="shared" si="8"/>
        <v>65.938141889295707</v>
      </c>
      <c r="H29" s="63">
        <f>'L4'!$H$10</f>
        <v>1641.55</v>
      </c>
      <c r="I29" s="63">
        <f>GEW!$E$12+($F29-GEW!$E$12)*SUM(Fasering!$D$5)</f>
        <v>1751.1635679999999</v>
      </c>
      <c r="J29" s="63">
        <f>GEW!$E$12+($F29-GEW!$E$12)*SUM(Fasering!$D$5:$D$6)</f>
        <v>1986.1396537414278</v>
      </c>
      <c r="K29" s="63">
        <f>GEW!$E$12+($F29-GEW!$E$12)*SUM(Fasering!$D$5:$D$7)</f>
        <v>2120.9599485189365</v>
      </c>
      <c r="L29" s="63">
        <f>GEW!$E$12+($F29-GEW!$E$12)*SUM(Fasering!$D$5:$D$8)</f>
        <v>2255.7802432964454</v>
      </c>
      <c r="M29" s="63">
        <f>GEW!$E$12+($F29-GEW!$E$12)*SUM(Fasering!$D$5:$D$9)</f>
        <v>2390.6005380739539</v>
      </c>
      <c r="N29" s="63">
        <f>GEW!$E$12+($F29-GEW!$E$12)*SUM(Fasering!$D$5:$D$10)</f>
        <v>2525.1177552224913</v>
      </c>
      <c r="O29" s="76">
        <f>GEW!$E$12+($F29-GEW!$E$12)*SUM(Fasering!$D$5:$D$11)</f>
        <v>2659.9380499999997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5"/>
        <v>0</v>
      </c>
      <c r="Z29" s="127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499.88616707888241</v>
      </c>
      <c r="AJ29" s="9">
        <f>($AK$3+(K29+T29)*12*7.57%)*SUM(Fasering!$D$5:$D$7)</f>
        <v>836.53725158220084</v>
      </c>
      <c r="AK29" s="9">
        <f>($AK$3+(L29+U29)*12*7.57%)*SUM(Fasering!$D$5:$D$8)</f>
        <v>1209.5263797308287</v>
      </c>
      <c r="AL29" s="9">
        <f>($AK$3+(M29+V29)*12*7.57%)*SUM(Fasering!$D$5:$D$9)</f>
        <v>1618.8535515247654</v>
      </c>
      <c r="AM29" s="9">
        <f>($AK$3+(N29+W29)*12*7.57%)*SUM(Fasering!$D$5:$D$10)</f>
        <v>2063.4761538905082</v>
      </c>
      <c r="AN29" s="86">
        <f>($AK$3+(O29+X29)*12*7.57%)*SUM(Fasering!$D$5:$D$11)</f>
        <v>2545.3977246200002</v>
      </c>
      <c r="AO29" s="5">
        <f>($AK$3+(I29+AA29)*12*7.57%)*SUM(Fasering!$D$5)</f>
        <v>0</v>
      </c>
      <c r="AP29" s="9">
        <f>($AK$3+(J29+AB29)*12*7.57%)*SUM(Fasering!$D$5:$D$6)</f>
        <v>499.88616707888241</v>
      </c>
      <c r="AQ29" s="9">
        <f>($AK$3+(K29+AC29)*12*7.57%)*SUM(Fasering!$D$5:$D$7)</f>
        <v>836.53725158220084</v>
      </c>
      <c r="AR29" s="9">
        <f>($AK$3+(L29+AD29)*12*7.57%)*SUM(Fasering!$D$5:$D$8)</f>
        <v>1209.5263797308287</v>
      </c>
      <c r="AS29" s="9">
        <f>($AK$3+(M29+AE29)*12*7.57%)*SUM(Fasering!$D$5:$D$9)</f>
        <v>1618.8535515247654</v>
      </c>
      <c r="AT29" s="9">
        <f>($AK$3+(N29+AF29)*12*7.57%)*SUM(Fasering!$D$5:$D$10)</f>
        <v>2063.4761538905082</v>
      </c>
      <c r="AU29" s="86">
        <f>($AK$3+(O29+AG29)*12*7.57%)*SUM(Fasering!$D$5:$D$11)</f>
        <v>2545.3977246200002</v>
      </c>
    </row>
    <row r="30" spans="1:47" x14ac:dyDescent="0.3">
      <c r="A30" s="32">
        <f t="shared" si="7"/>
        <v>20</v>
      </c>
      <c r="B30" s="125">
        <v>25591.74</v>
      </c>
      <c r="C30" s="126"/>
      <c r="D30" s="125">
        <f t="shared" si="0"/>
        <v>33105.474864000003</v>
      </c>
      <c r="E30" s="127">
        <f t="shared" si="1"/>
        <v>820.6632853328839</v>
      </c>
      <c r="F30" s="125">
        <f t="shared" si="2"/>
        <v>2758.7895720000001</v>
      </c>
      <c r="G30" s="127">
        <f t="shared" si="8"/>
        <v>68.388607111073654</v>
      </c>
      <c r="H30" s="63">
        <f>'L4'!$H$10</f>
        <v>1641.55</v>
      </c>
      <c r="I30" s="63">
        <f>GEW!$E$12+($F30-GEW!$E$12)*SUM(Fasering!$D$5)</f>
        <v>1751.1635679999999</v>
      </c>
      <c r="J30" s="63">
        <f>GEW!$E$12+($F30-GEW!$E$12)*SUM(Fasering!$D$5:$D$6)</f>
        <v>2011.6990682817921</v>
      </c>
      <c r="K30" s="63">
        <f>GEW!$E$12+($F30-GEW!$E$12)*SUM(Fasering!$D$5:$D$7)</f>
        <v>2161.1843779768801</v>
      </c>
      <c r="L30" s="63">
        <f>GEW!$E$12+($F30-GEW!$E$12)*SUM(Fasering!$D$5:$D$8)</f>
        <v>2310.6696876719679</v>
      </c>
      <c r="M30" s="63">
        <f>GEW!$E$12+($F30-GEW!$E$12)*SUM(Fasering!$D$5:$D$9)</f>
        <v>2460.1549973670562</v>
      </c>
      <c r="N30" s="63">
        <f>GEW!$E$12+($F30-GEW!$E$12)*SUM(Fasering!$D$5:$D$10)</f>
        <v>2609.3042623049123</v>
      </c>
      <c r="O30" s="76">
        <f>GEW!$E$12+($F30-GEW!$E$12)*SUM(Fasering!$D$5:$D$11)</f>
        <v>2758.7895720000001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5"/>
        <v>0</v>
      </c>
      <c r="Z30" s="127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505.88954340851927</v>
      </c>
      <c r="AJ30" s="9">
        <f>($AK$3+(K30+T30)*12*7.57%)*SUM(Fasering!$D$5:$D$7)</f>
        <v>851.40597047139693</v>
      </c>
      <c r="AK30" s="9">
        <f>($AK$3+(L30+U30)*12*7.57%)*SUM(Fasering!$D$5:$D$8)</f>
        <v>1237.213094991931</v>
      </c>
      <c r="AL30" s="9">
        <f>($AK$3+(M30+V30)*12*7.57%)*SUM(Fasering!$D$5:$D$9)</f>
        <v>1663.3109169701218</v>
      </c>
      <c r="AM30" s="9">
        <f>($AK$3+(N30+W30)*12*7.57%)*SUM(Fasering!$D$5:$D$10)</f>
        <v>2128.6058042792242</v>
      </c>
      <c r="AN30" s="86">
        <f>($AK$3+(O30+X30)*12*7.57%)*SUM(Fasering!$D$5:$D$11)</f>
        <v>2635.1944472048003</v>
      </c>
      <c r="AO30" s="5">
        <f>($AK$3+(I30+AA30)*12*7.57%)*SUM(Fasering!$D$5)</f>
        <v>0</v>
      </c>
      <c r="AP30" s="9">
        <f>($AK$3+(J30+AB30)*12*7.57%)*SUM(Fasering!$D$5:$D$6)</f>
        <v>505.88954340851927</v>
      </c>
      <c r="AQ30" s="9">
        <f>($AK$3+(K30+AC30)*12*7.57%)*SUM(Fasering!$D$5:$D$7)</f>
        <v>851.40597047139693</v>
      </c>
      <c r="AR30" s="9">
        <f>($AK$3+(L30+AD30)*12*7.57%)*SUM(Fasering!$D$5:$D$8)</f>
        <v>1237.213094991931</v>
      </c>
      <c r="AS30" s="9">
        <f>($AK$3+(M30+AE30)*12*7.57%)*SUM(Fasering!$D$5:$D$9)</f>
        <v>1663.3109169701218</v>
      </c>
      <c r="AT30" s="9">
        <f>($AK$3+(N30+AF30)*12*7.57%)*SUM(Fasering!$D$5:$D$10)</f>
        <v>2128.6058042792242</v>
      </c>
      <c r="AU30" s="86">
        <f>($AK$3+(O30+AG30)*12*7.57%)*SUM(Fasering!$D$5:$D$11)</f>
        <v>2635.1944472048003</v>
      </c>
    </row>
    <row r="31" spans="1:47" x14ac:dyDescent="0.3">
      <c r="A31" s="32">
        <f t="shared" si="7"/>
        <v>21</v>
      </c>
      <c r="B31" s="125">
        <v>25591.74</v>
      </c>
      <c r="C31" s="126"/>
      <c r="D31" s="125">
        <f t="shared" si="0"/>
        <v>33105.474864000003</v>
      </c>
      <c r="E31" s="127">
        <f t="shared" si="1"/>
        <v>820.6632853328839</v>
      </c>
      <c r="F31" s="125">
        <f t="shared" si="2"/>
        <v>2758.7895720000001</v>
      </c>
      <c r="G31" s="127">
        <f t="shared" si="8"/>
        <v>68.388607111073654</v>
      </c>
      <c r="H31" s="63">
        <f>'L4'!$H$10</f>
        <v>1641.55</v>
      </c>
      <c r="I31" s="63">
        <f>GEW!$E$12+($F31-GEW!$E$12)*SUM(Fasering!$D$5)</f>
        <v>1751.1635679999999</v>
      </c>
      <c r="J31" s="63">
        <f>GEW!$E$12+($F31-GEW!$E$12)*SUM(Fasering!$D$5:$D$6)</f>
        <v>2011.6990682817921</v>
      </c>
      <c r="K31" s="63">
        <f>GEW!$E$12+($F31-GEW!$E$12)*SUM(Fasering!$D$5:$D$7)</f>
        <v>2161.1843779768801</v>
      </c>
      <c r="L31" s="63">
        <f>GEW!$E$12+($F31-GEW!$E$12)*SUM(Fasering!$D$5:$D$8)</f>
        <v>2310.6696876719679</v>
      </c>
      <c r="M31" s="63">
        <f>GEW!$E$12+($F31-GEW!$E$12)*SUM(Fasering!$D$5:$D$9)</f>
        <v>2460.1549973670562</v>
      </c>
      <c r="N31" s="63">
        <f>GEW!$E$12+($F31-GEW!$E$12)*SUM(Fasering!$D$5:$D$10)</f>
        <v>2609.3042623049123</v>
      </c>
      <c r="O31" s="76">
        <f>GEW!$E$12+($F31-GEW!$E$12)*SUM(Fasering!$D$5:$D$11)</f>
        <v>2758.7895720000001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5"/>
        <v>0</v>
      </c>
      <c r="Z31" s="127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505.88954340851927</v>
      </c>
      <c r="AJ31" s="9">
        <f>($AK$3+(K31+T31)*12*7.57%)*SUM(Fasering!$D$5:$D$7)</f>
        <v>851.40597047139693</v>
      </c>
      <c r="AK31" s="9">
        <f>($AK$3+(L31+U31)*12*7.57%)*SUM(Fasering!$D$5:$D$8)</f>
        <v>1237.213094991931</v>
      </c>
      <c r="AL31" s="9">
        <f>($AK$3+(M31+V31)*12*7.57%)*SUM(Fasering!$D$5:$D$9)</f>
        <v>1663.3109169701218</v>
      </c>
      <c r="AM31" s="9">
        <f>($AK$3+(N31+W31)*12*7.57%)*SUM(Fasering!$D$5:$D$10)</f>
        <v>2128.6058042792242</v>
      </c>
      <c r="AN31" s="86">
        <f>($AK$3+(O31+X31)*12*7.57%)*SUM(Fasering!$D$5:$D$11)</f>
        <v>2635.1944472048003</v>
      </c>
      <c r="AO31" s="5">
        <f>($AK$3+(I31+AA31)*12*7.57%)*SUM(Fasering!$D$5)</f>
        <v>0</v>
      </c>
      <c r="AP31" s="9">
        <f>($AK$3+(J31+AB31)*12*7.57%)*SUM(Fasering!$D$5:$D$6)</f>
        <v>505.88954340851927</v>
      </c>
      <c r="AQ31" s="9">
        <f>($AK$3+(K31+AC31)*12*7.57%)*SUM(Fasering!$D$5:$D$7)</f>
        <v>851.40597047139693</v>
      </c>
      <c r="AR31" s="9">
        <f>($AK$3+(L31+AD31)*12*7.57%)*SUM(Fasering!$D$5:$D$8)</f>
        <v>1237.213094991931</v>
      </c>
      <c r="AS31" s="9">
        <f>($AK$3+(M31+AE31)*12*7.57%)*SUM(Fasering!$D$5:$D$9)</f>
        <v>1663.3109169701218</v>
      </c>
      <c r="AT31" s="9">
        <f>($AK$3+(N31+AF31)*12*7.57%)*SUM(Fasering!$D$5:$D$10)</f>
        <v>2128.6058042792242</v>
      </c>
      <c r="AU31" s="86">
        <f>($AK$3+(O31+AG31)*12*7.57%)*SUM(Fasering!$D$5:$D$11)</f>
        <v>2635.1944472048003</v>
      </c>
    </row>
    <row r="32" spans="1:47" x14ac:dyDescent="0.3">
      <c r="A32" s="32">
        <f t="shared" si="7"/>
        <v>22</v>
      </c>
      <c r="B32" s="125">
        <v>26508.73</v>
      </c>
      <c r="C32" s="126"/>
      <c r="D32" s="125">
        <f t="shared" si="0"/>
        <v>34291.693127999999</v>
      </c>
      <c r="E32" s="127">
        <f t="shared" si="1"/>
        <v>850.06886799421909</v>
      </c>
      <c r="F32" s="125">
        <f t="shared" si="2"/>
        <v>2857.6410940000005</v>
      </c>
      <c r="G32" s="127">
        <f t="shared" si="8"/>
        <v>70.8390723328516</v>
      </c>
      <c r="H32" s="63">
        <f>'L4'!$H$10</f>
        <v>1641.55</v>
      </c>
      <c r="I32" s="63">
        <f>GEW!$E$12+($F32-GEW!$E$12)*SUM(Fasering!$D$5)</f>
        <v>1751.1635679999999</v>
      </c>
      <c r="J32" s="63">
        <f>GEW!$E$12+($F32-GEW!$E$12)*SUM(Fasering!$D$5:$D$6)</f>
        <v>2037.2584828221561</v>
      </c>
      <c r="K32" s="63">
        <f>GEW!$E$12+($F32-GEW!$E$12)*SUM(Fasering!$D$5:$D$7)</f>
        <v>2201.4088074348238</v>
      </c>
      <c r="L32" s="63">
        <f>GEW!$E$12+($F32-GEW!$E$12)*SUM(Fasering!$D$5:$D$8)</f>
        <v>2365.5591320474909</v>
      </c>
      <c r="M32" s="63">
        <f>GEW!$E$12+($F32-GEW!$E$12)*SUM(Fasering!$D$5:$D$9)</f>
        <v>2529.7094566601581</v>
      </c>
      <c r="N32" s="63">
        <f>GEW!$E$12+($F32-GEW!$E$12)*SUM(Fasering!$D$5:$D$10)</f>
        <v>2693.4907693873333</v>
      </c>
      <c r="O32" s="76">
        <f>GEW!$E$12+($F32-GEW!$E$12)*SUM(Fasering!$D$5:$D$11)</f>
        <v>2857.6410940000005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5"/>
        <v>0</v>
      </c>
      <c r="Z32" s="127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511.89291973815625</v>
      </c>
      <c r="AJ32" s="9">
        <f>($AK$3+(K32+T32)*12*7.57%)*SUM(Fasering!$D$5:$D$7)</f>
        <v>866.27468936059313</v>
      </c>
      <c r="AK32" s="9">
        <f>($AK$3+(L32+U32)*12*7.57%)*SUM(Fasering!$D$5:$D$8)</f>
        <v>1264.8998102530338</v>
      </c>
      <c r="AL32" s="9">
        <f>($AK$3+(M32+V32)*12*7.57%)*SUM(Fasering!$D$5:$D$9)</f>
        <v>1707.7682824154779</v>
      </c>
      <c r="AM32" s="9">
        <f>($AK$3+(N32+W32)*12*7.57%)*SUM(Fasering!$D$5:$D$10)</f>
        <v>2193.7354546679398</v>
      </c>
      <c r="AN32" s="86">
        <f>($AK$3+(O32+X32)*12*7.57%)*SUM(Fasering!$D$5:$D$11)</f>
        <v>2724.9911697896009</v>
      </c>
      <c r="AO32" s="5">
        <f>($AK$3+(I32+AA32)*12*7.57%)*SUM(Fasering!$D$5)</f>
        <v>0</v>
      </c>
      <c r="AP32" s="9">
        <f>($AK$3+(J32+AB32)*12*7.57%)*SUM(Fasering!$D$5:$D$6)</f>
        <v>511.89291973815625</v>
      </c>
      <c r="AQ32" s="9">
        <f>($AK$3+(K32+AC32)*12*7.57%)*SUM(Fasering!$D$5:$D$7)</f>
        <v>866.27468936059313</v>
      </c>
      <c r="AR32" s="9">
        <f>($AK$3+(L32+AD32)*12*7.57%)*SUM(Fasering!$D$5:$D$8)</f>
        <v>1264.8998102530338</v>
      </c>
      <c r="AS32" s="9">
        <f>($AK$3+(M32+AE32)*12*7.57%)*SUM(Fasering!$D$5:$D$9)</f>
        <v>1707.7682824154779</v>
      </c>
      <c r="AT32" s="9">
        <f>($AK$3+(N32+AF32)*12*7.57%)*SUM(Fasering!$D$5:$D$10)</f>
        <v>2193.7354546679398</v>
      </c>
      <c r="AU32" s="86">
        <f>($AK$3+(O32+AG32)*12*7.57%)*SUM(Fasering!$D$5:$D$11)</f>
        <v>2724.9911697896009</v>
      </c>
    </row>
    <row r="33" spans="1:47" x14ac:dyDescent="0.3">
      <c r="A33" s="32">
        <f t="shared" si="7"/>
        <v>23</v>
      </c>
      <c r="B33" s="125">
        <v>27425.69</v>
      </c>
      <c r="C33" s="126"/>
      <c r="D33" s="125">
        <f t="shared" si="0"/>
        <v>35477.872583999997</v>
      </c>
      <c r="E33" s="127">
        <f t="shared" si="1"/>
        <v>879.47348863036336</v>
      </c>
      <c r="F33" s="125">
        <f t="shared" si="2"/>
        <v>2956.4893819999998</v>
      </c>
      <c r="G33" s="127">
        <f t="shared" si="8"/>
        <v>73.289457385863614</v>
      </c>
      <c r="H33" s="63">
        <f>'L4'!$H$10</f>
        <v>1641.55</v>
      </c>
      <c r="I33" s="63">
        <f>GEW!$E$12+($F33-GEW!$E$12)*SUM(Fasering!$D$5)</f>
        <v>1751.1635679999999</v>
      </c>
      <c r="J33" s="63">
        <f>GEW!$E$12+($F33-GEW!$E$12)*SUM(Fasering!$D$5:$D$6)</f>
        <v>2062.8170611675387</v>
      </c>
      <c r="K33" s="63">
        <f>GEW!$E$12+($F33-GEW!$E$12)*SUM(Fasering!$D$5:$D$7)</f>
        <v>2241.6319209210724</v>
      </c>
      <c r="L33" s="63">
        <f>GEW!$E$12+($F33-GEW!$E$12)*SUM(Fasering!$D$5:$D$8)</f>
        <v>2420.4467806746065</v>
      </c>
      <c r="M33" s="63">
        <f>GEW!$E$12+($F33-GEW!$E$12)*SUM(Fasering!$D$5:$D$9)</f>
        <v>2599.2616404281407</v>
      </c>
      <c r="N33" s="63">
        <f>GEW!$E$12+($F33-GEW!$E$12)*SUM(Fasering!$D$5:$D$10)</f>
        <v>2777.674522246466</v>
      </c>
      <c r="O33" s="76">
        <f>GEW!$E$12+($F33-GEW!$E$12)*SUM(Fasering!$D$5:$D$11)</f>
        <v>2956.4893819999998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5"/>
        <v>0</v>
      </c>
      <c r="Z33" s="127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517.89609966293608</v>
      </c>
      <c r="AJ33" s="9">
        <f>($AK$3+(K33+T33)*12*7.57%)*SUM(Fasering!$D$5:$D$7)</f>
        <v>881.14292180875168</v>
      </c>
      <c r="AK33" s="9">
        <f>($AK$3+(L33+U33)*12*7.57%)*SUM(Fasering!$D$5:$D$8)</f>
        <v>1292.5856197229516</v>
      </c>
      <c r="AL33" s="9">
        <f>($AK$3+(M33+V33)*12*7.57%)*SUM(Fasering!$D$5:$D$9)</f>
        <v>1752.2241934055362</v>
      </c>
      <c r="AM33" s="9">
        <f>($AK$3+(N33+W33)*12*7.57%)*SUM(Fasering!$D$5:$D$10)</f>
        <v>2258.8629742924031</v>
      </c>
      <c r="AN33" s="86">
        <f>($AK$3+(O33+X33)*12*7.57%)*SUM(Fasering!$D$5:$D$11)</f>
        <v>2814.7849546088</v>
      </c>
      <c r="AO33" s="5">
        <f>($AK$3+(I33+AA33)*12*7.57%)*SUM(Fasering!$D$5)</f>
        <v>0</v>
      </c>
      <c r="AP33" s="9">
        <f>($AK$3+(J33+AB33)*12*7.57%)*SUM(Fasering!$D$5:$D$6)</f>
        <v>517.89609966293608</v>
      </c>
      <c r="AQ33" s="9">
        <f>($AK$3+(K33+AC33)*12*7.57%)*SUM(Fasering!$D$5:$D$7)</f>
        <v>881.14292180875168</v>
      </c>
      <c r="AR33" s="9">
        <f>($AK$3+(L33+AD33)*12*7.57%)*SUM(Fasering!$D$5:$D$8)</f>
        <v>1292.5856197229516</v>
      </c>
      <c r="AS33" s="9">
        <f>($AK$3+(M33+AE33)*12*7.57%)*SUM(Fasering!$D$5:$D$9)</f>
        <v>1752.2241934055362</v>
      </c>
      <c r="AT33" s="9">
        <f>($AK$3+(N33+AF33)*12*7.57%)*SUM(Fasering!$D$5:$D$10)</f>
        <v>2258.8629742924031</v>
      </c>
      <c r="AU33" s="86">
        <f>($AK$3+(O33+AG33)*12*7.57%)*SUM(Fasering!$D$5:$D$11)</f>
        <v>2814.7849546088</v>
      </c>
    </row>
    <row r="34" spans="1:47" x14ac:dyDescent="0.3">
      <c r="A34" s="32">
        <f t="shared" si="7"/>
        <v>24</v>
      </c>
      <c r="B34" s="125">
        <v>28342.68</v>
      </c>
      <c r="C34" s="126"/>
      <c r="D34" s="125">
        <f t="shared" si="0"/>
        <v>36664.090848</v>
      </c>
      <c r="E34" s="127">
        <f t="shared" si="1"/>
        <v>908.87907129169878</v>
      </c>
      <c r="F34" s="125">
        <f t="shared" si="2"/>
        <v>3055.3409040000001</v>
      </c>
      <c r="G34" s="127">
        <f t="shared" si="8"/>
        <v>75.739922607641574</v>
      </c>
      <c r="H34" s="63">
        <f>'L4'!$H$10</f>
        <v>1641.55</v>
      </c>
      <c r="I34" s="63">
        <f>GEW!$E$12+($F34-GEW!$E$12)*SUM(Fasering!$D$5)</f>
        <v>1751.1635679999999</v>
      </c>
      <c r="J34" s="63">
        <f>GEW!$E$12+($F34-GEW!$E$12)*SUM(Fasering!$D$5:$D$6)</f>
        <v>2088.3764757079025</v>
      </c>
      <c r="K34" s="63">
        <f>GEW!$E$12+($F34-GEW!$E$12)*SUM(Fasering!$D$5:$D$7)</f>
        <v>2281.856350379016</v>
      </c>
      <c r="L34" s="63">
        <f>GEW!$E$12+($F34-GEW!$E$12)*SUM(Fasering!$D$5:$D$8)</f>
        <v>2475.3362250501295</v>
      </c>
      <c r="M34" s="63">
        <f>GEW!$E$12+($F34-GEW!$E$12)*SUM(Fasering!$D$5:$D$9)</f>
        <v>2668.8160997212431</v>
      </c>
      <c r="N34" s="63">
        <f>GEW!$E$12+($F34-GEW!$E$12)*SUM(Fasering!$D$5:$D$10)</f>
        <v>2861.8610293288866</v>
      </c>
      <c r="O34" s="76">
        <f>GEW!$E$12+($F34-GEW!$E$12)*SUM(Fasering!$D$5:$D$11)</f>
        <v>3055.3409040000001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5"/>
        <v>0</v>
      </c>
      <c r="Z34" s="127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523.89947599257312</v>
      </c>
      <c r="AJ34" s="9">
        <f>($AK$3+(K34+T34)*12*7.57%)*SUM(Fasering!$D$5:$D$7)</f>
        <v>896.01164069794788</v>
      </c>
      <c r="AK34" s="9">
        <f>($AK$3+(L34+U34)*12*7.57%)*SUM(Fasering!$D$5:$D$8)</f>
        <v>1320.2723349840544</v>
      </c>
      <c r="AL34" s="9">
        <f>($AK$3+(M34+V34)*12*7.57%)*SUM(Fasering!$D$5:$D$9)</f>
        <v>1796.6815588508923</v>
      </c>
      <c r="AM34" s="9">
        <f>($AK$3+(N34+W34)*12*7.57%)*SUM(Fasering!$D$5:$D$10)</f>
        <v>2323.9926246811183</v>
      </c>
      <c r="AN34" s="86">
        <f>($AK$3+(O34+X34)*12*7.57%)*SUM(Fasering!$D$5:$D$11)</f>
        <v>2904.5816771936002</v>
      </c>
      <c r="AO34" s="5">
        <f>($AK$3+(I34+AA34)*12*7.57%)*SUM(Fasering!$D$5)</f>
        <v>0</v>
      </c>
      <c r="AP34" s="9">
        <f>($AK$3+(J34+AB34)*12*7.57%)*SUM(Fasering!$D$5:$D$6)</f>
        <v>523.89947599257312</v>
      </c>
      <c r="AQ34" s="9">
        <f>($AK$3+(K34+AC34)*12*7.57%)*SUM(Fasering!$D$5:$D$7)</f>
        <v>896.01164069794788</v>
      </c>
      <c r="AR34" s="9">
        <f>($AK$3+(L34+AD34)*12*7.57%)*SUM(Fasering!$D$5:$D$8)</f>
        <v>1320.2723349840544</v>
      </c>
      <c r="AS34" s="9">
        <f>($AK$3+(M34+AE34)*12*7.57%)*SUM(Fasering!$D$5:$D$9)</f>
        <v>1796.6815588508923</v>
      </c>
      <c r="AT34" s="9">
        <f>($AK$3+(N34+AF34)*12*7.57%)*SUM(Fasering!$D$5:$D$10)</f>
        <v>2323.9926246811183</v>
      </c>
      <c r="AU34" s="86">
        <f>($AK$3+(O34+AG34)*12*7.57%)*SUM(Fasering!$D$5:$D$11)</f>
        <v>2904.5816771936002</v>
      </c>
    </row>
    <row r="35" spans="1:47" x14ac:dyDescent="0.3">
      <c r="A35" s="32">
        <f t="shared" si="7"/>
        <v>25</v>
      </c>
      <c r="B35" s="125">
        <v>28342.68</v>
      </c>
      <c r="C35" s="126"/>
      <c r="D35" s="125">
        <f t="shared" si="0"/>
        <v>36664.090848</v>
      </c>
      <c r="E35" s="127">
        <f t="shared" si="1"/>
        <v>908.87907129169878</v>
      </c>
      <c r="F35" s="125">
        <f t="shared" si="2"/>
        <v>3055.3409040000001</v>
      </c>
      <c r="G35" s="127">
        <f t="shared" si="8"/>
        <v>75.739922607641574</v>
      </c>
      <c r="H35" s="63">
        <f>'L4'!$H$10</f>
        <v>1641.55</v>
      </c>
      <c r="I35" s="63">
        <f>GEW!$E$12+($F35-GEW!$E$12)*SUM(Fasering!$D$5)</f>
        <v>1751.1635679999999</v>
      </c>
      <c r="J35" s="63">
        <f>GEW!$E$12+($F35-GEW!$E$12)*SUM(Fasering!$D$5:$D$6)</f>
        <v>2088.3764757079025</v>
      </c>
      <c r="K35" s="63">
        <f>GEW!$E$12+($F35-GEW!$E$12)*SUM(Fasering!$D$5:$D$7)</f>
        <v>2281.856350379016</v>
      </c>
      <c r="L35" s="63">
        <f>GEW!$E$12+($F35-GEW!$E$12)*SUM(Fasering!$D$5:$D$8)</f>
        <v>2475.3362250501295</v>
      </c>
      <c r="M35" s="63">
        <f>GEW!$E$12+($F35-GEW!$E$12)*SUM(Fasering!$D$5:$D$9)</f>
        <v>2668.8160997212431</v>
      </c>
      <c r="N35" s="63">
        <f>GEW!$E$12+($F35-GEW!$E$12)*SUM(Fasering!$D$5:$D$10)</f>
        <v>2861.8610293288866</v>
      </c>
      <c r="O35" s="76">
        <f>GEW!$E$12+($F35-GEW!$E$12)*SUM(Fasering!$D$5:$D$11)</f>
        <v>3055.3409040000001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5"/>
        <v>0</v>
      </c>
      <c r="Z35" s="127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523.89947599257312</v>
      </c>
      <c r="AJ35" s="9">
        <f>($AK$3+(K35+T35)*12*7.57%)*SUM(Fasering!$D$5:$D$7)</f>
        <v>896.01164069794788</v>
      </c>
      <c r="AK35" s="9">
        <f>($AK$3+(L35+U35)*12*7.57%)*SUM(Fasering!$D$5:$D$8)</f>
        <v>1320.2723349840544</v>
      </c>
      <c r="AL35" s="9">
        <f>($AK$3+(M35+V35)*12*7.57%)*SUM(Fasering!$D$5:$D$9)</f>
        <v>1796.6815588508923</v>
      </c>
      <c r="AM35" s="9">
        <f>($AK$3+(N35+W35)*12*7.57%)*SUM(Fasering!$D$5:$D$10)</f>
        <v>2323.9926246811183</v>
      </c>
      <c r="AN35" s="86">
        <f>($AK$3+(O35+X35)*12*7.57%)*SUM(Fasering!$D$5:$D$11)</f>
        <v>2904.5816771936002</v>
      </c>
      <c r="AO35" s="5">
        <f>($AK$3+(I35+AA35)*12*7.57%)*SUM(Fasering!$D$5)</f>
        <v>0</v>
      </c>
      <c r="AP35" s="9">
        <f>($AK$3+(J35+AB35)*12*7.57%)*SUM(Fasering!$D$5:$D$6)</f>
        <v>523.89947599257312</v>
      </c>
      <c r="AQ35" s="9">
        <f>($AK$3+(K35+AC35)*12*7.57%)*SUM(Fasering!$D$5:$D$7)</f>
        <v>896.01164069794788</v>
      </c>
      <c r="AR35" s="9">
        <f>($AK$3+(L35+AD35)*12*7.57%)*SUM(Fasering!$D$5:$D$8)</f>
        <v>1320.2723349840544</v>
      </c>
      <c r="AS35" s="9">
        <f>($AK$3+(M35+AE35)*12*7.57%)*SUM(Fasering!$D$5:$D$9)</f>
        <v>1796.6815588508923</v>
      </c>
      <c r="AT35" s="9">
        <f>($AK$3+(N35+AF35)*12*7.57%)*SUM(Fasering!$D$5:$D$10)</f>
        <v>2323.9926246811183</v>
      </c>
      <c r="AU35" s="86">
        <f>($AK$3+(O35+AG35)*12*7.57%)*SUM(Fasering!$D$5:$D$11)</f>
        <v>2904.5816771936002</v>
      </c>
    </row>
    <row r="36" spans="1:47" x14ac:dyDescent="0.3">
      <c r="A36" s="32">
        <f t="shared" si="7"/>
        <v>26</v>
      </c>
      <c r="B36" s="125">
        <v>28342.68</v>
      </c>
      <c r="C36" s="126"/>
      <c r="D36" s="125">
        <f t="shared" si="0"/>
        <v>36664.090848</v>
      </c>
      <c r="E36" s="127">
        <f t="shared" si="1"/>
        <v>908.87907129169878</v>
      </c>
      <c r="F36" s="125">
        <f t="shared" si="2"/>
        <v>3055.3409040000001</v>
      </c>
      <c r="G36" s="127">
        <f t="shared" si="8"/>
        <v>75.739922607641574</v>
      </c>
      <c r="H36" s="63">
        <f>'L4'!$H$10</f>
        <v>1641.55</v>
      </c>
      <c r="I36" s="63">
        <f>GEW!$E$12+($F36-GEW!$E$12)*SUM(Fasering!$D$5)</f>
        <v>1751.1635679999999</v>
      </c>
      <c r="J36" s="63">
        <f>GEW!$E$12+($F36-GEW!$E$12)*SUM(Fasering!$D$5:$D$6)</f>
        <v>2088.3764757079025</v>
      </c>
      <c r="K36" s="63">
        <f>GEW!$E$12+($F36-GEW!$E$12)*SUM(Fasering!$D$5:$D$7)</f>
        <v>2281.856350379016</v>
      </c>
      <c r="L36" s="63">
        <f>GEW!$E$12+($F36-GEW!$E$12)*SUM(Fasering!$D$5:$D$8)</f>
        <v>2475.3362250501295</v>
      </c>
      <c r="M36" s="63">
        <f>GEW!$E$12+($F36-GEW!$E$12)*SUM(Fasering!$D$5:$D$9)</f>
        <v>2668.8160997212431</v>
      </c>
      <c r="N36" s="63">
        <f>GEW!$E$12+($F36-GEW!$E$12)*SUM(Fasering!$D$5:$D$10)</f>
        <v>2861.8610293288866</v>
      </c>
      <c r="O36" s="76">
        <f>GEW!$E$12+($F36-GEW!$E$12)*SUM(Fasering!$D$5:$D$11)</f>
        <v>3055.3409040000001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5">
        <f t="shared" si="5"/>
        <v>0</v>
      </c>
      <c r="Z36" s="127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523.89947599257312</v>
      </c>
      <c r="AJ36" s="9">
        <f>($AK$3+(K36+T36)*12*7.57%)*SUM(Fasering!$D$5:$D$7)</f>
        <v>896.01164069794788</v>
      </c>
      <c r="AK36" s="9">
        <f>($AK$3+(L36+U36)*12*7.57%)*SUM(Fasering!$D$5:$D$8)</f>
        <v>1320.2723349840544</v>
      </c>
      <c r="AL36" s="9">
        <f>($AK$3+(M36+V36)*12*7.57%)*SUM(Fasering!$D$5:$D$9)</f>
        <v>1796.6815588508923</v>
      </c>
      <c r="AM36" s="9">
        <f>($AK$3+(N36+W36)*12*7.57%)*SUM(Fasering!$D$5:$D$10)</f>
        <v>2323.9926246811183</v>
      </c>
      <c r="AN36" s="86">
        <f>($AK$3+(O36+X36)*12*7.57%)*SUM(Fasering!$D$5:$D$11)</f>
        <v>2904.5816771936002</v>
      </c>
      <c r="AO36" s="5">
        <f>($AK$3+(I36+AA36)*12*7.57%)*SUM(Fasering!$D$5)</f>
        <v>0</v>
      </c>
      <c r="AP36" s="9">
        <f>($AK$3+(J36+AB36)*12*7.57%)*SUM(Fasering!$D$5:$D$6)</f>
        <v>523.89947599257312</v>
      </c>
      <c r="AQ36" s="9">
        <f>($AK$3+(K36+AC36)*12*7.57%)*SUM(Fasering!$D$5:$D$7)</f>
        <v>896.01164069794788</v>
      </c>
      <c r="AR36" s="9">
        <f>($AK$3+(L36+AD36)*12*7.57%)*SUM(Fasering!$D$5:$D$8)</f>
        <v>1320.2723349840544</v>
      </c>
      <c r="AS36" s="9">
        <f>($AK$3+(M36+AE36)*12*7.57%)*SUM(Fasering!$D$5:$D$9)</f>
        <v>1796.6815588508923</v>
      </c>
      <c r="AT36" s="9">
        <f>($AK$3+(N36+AF36)*12*7.57%)*SUM(Fasering!$D$5:$D$10)</f>
        <v>2323.9926246811183</v>
      </c>
      <c r="AU36" s="86">
        <f>($AK$3+(O36+AG36)*12*7.57%)*SUM(Fasering!$D$5:$D$11)</f>
        <v>2904.5816771936002</v>
      </c>
    </row>
    <row r="37" spans="1:47" x14ac:dyDescent="0.3">
      <c r="A37" s="32">
        <f t="shared" si="7"/>
        <v>27</v>
      </c>
      <c r="B37" s="125">
        <v>28342.68</v>
      </c>
      <c r="C37" s="126"/>
      <c r="D37" s="125">
        <f t="shared" si="0"/>
        <v>36664.090848</v>
      </c>
      <c r="E37" s="127">
        <f t="shared" si="1"/>
        <v>908.87907129169878</v>
      </c>
      <c r="F37" s="125">
        <f t="shared" si="2"/>
        <v>3055.3409040000001</v>
      </c>
      <c r="G37" s="127">
        <f t="shared" si="8"/>
        <v>75.739922607641574</v>
      </c>
      <c r="H37" s="63">
        <f>'L4'!$H$10</f>
        <v>1641.55</v>
      </c>
      <c r="I37" s="63">
        <f>GEW!$E$12+($F37-GEW!$E$12)*SUM(Fasering!$D$5)</f>
        <v>1751.1635679999999</v>
      </c>
      <c r="J37" s="63">
        <f>GEW!$E$12+($F37-GEW!$E$12)*SUM(Fasering!$D$5:$D$6)</f>
        <v>2088.3764757079025</v>
      </c>
      <c r="K37" s="63">
        <f>GEW!$E$12+($F37-GEW!$E$12)*SUM(Fasering!$D$5:$D$7)</f>
        <v>2281.856350379016</v>
      </c>
      <c r="L37" s="63">
        <f>GEW!$E$12+($F37-GEW!$E$12)*SUM(Fasering!$D$5:$D$8)</f>
        <v>2475.3362250501295</v>
      </c>
      <c r="M37" s="63">
        <f>GEW!$E$12+($F37-GEW!$E$12)*SUM(Fasering!$D$5:$D$9)</f>
        <v>2668.8160997212431</v>
      </c>
      <c r="N37" s="63">
        <f>GEW!$E$12+($F37-GEW!$E$12)*SUM(Fasering!$D$5:$D$10)</f>
        <v>2861.8610293288866</v>
      </c>
      <c r="O37" s="76">
        <f>GEW!$E$12+($F37-GEW!$E$12)*SUM(Fasering!$D$5:$D$11)</f>
        <v>3055.3409040000001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5">
        <f t="shared" si="5"/>
        <v>0</v>
      </c>
      <c r="Z37" s="127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523.89947599257312</v>
      </c>
      <c r="AJ37" s="9">
        <f>($AK$3+(K37+T37)*12*7.57%)*SUM(Fasering!$D$5:$D$7)</f>
        <v>896.01164069794788</v>
      </c>
      <c r="AK37" s="9">
        <f>($AK$3+(L37+U37)*12*7.57%)*SUM(Fasering!$D$5:$D$8)</f>
        <v>1320.2723349840544</v>
      </c>
      <c r="AL37" s="9">
        <f>($AK$3+(M37+V37)*12*7.57%)*SUM(Fasering!$D$5:$D$9)</f>
        <v>1796.6815588508923</v>
      </c>
      <c r="AM37" s="9">
        <f>($AK$3+(N37+W37)*12*7.57%)*SUM(Fasering!$D$5:$D$10)</f>
        <v>2323.9926246811183</v>
      </c>
      <c r="AN37" s="86">
        <f>($AK$3+(O37+X37)*12*7.57%)*SUM(Fasering!$D$5:$D$11)</f>
        <v>2904.5816771936002</v>
      </c>
      <c r="AO37" s="5">
        <f>($AK$3+(I37+AA37)*12*7.57%)*SUM(Fasering!$D$5)</f>
        <v>0</v>
      </c>
      <c r="AP37" s="9">
        <f>($AK$3+(J37+AB37)*12*7.57%)*SUM(Fasering!$D$5:$D$6)</f>
        <v>523.89947599257312</v>
      </c>
      <c r="AQ37" s="9">
        <f>($AK$3+(K37+AC37)*12*7.57%)*SUM(Fasering!$D$5:$D$7)</f>
        <v>896.01164069794788</v>
      </c>
      <c r="AR37" s="9">
        <f>($AK$3+(L37+AD37)*12*7.57%)*SUM(Fasering!$D$5:$D$8)</f>
        <v>1320.2723349840544</v>
      </c>
      <c r="AS37" s="9">
        <f>($AK$3+(M37+AE37)*12*7.57%)*SUM(Fasering!$D$5:$D$9)</f>
        <v>1796.6815588508923</v>
      </c>
      <c r="AT37" s="9">
        <f>($AK$3+(N37+AF37)*12*7.57%)*SUM(Fasering!$D$5:$D$10)</f>
        <v>2323.9926246811183</v>
      </c>
      <c r="AU37" s="86">
        <f>($AK$3+(O37+AG37)*12*7.57%)*SUM(Fasering!$D$5:$D$11)</f>
        <v>2904.5816771936002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3"/>
      <c r="P38" s="128"/>
      <c r="Q38" s="129"/>
      <c r="R38" s="46"/>
      <c r="S38" s="46"/>
      <c r="T38" s="46"/>
      <c r="U38" s="46"/>
      <c r="V38" s="46"/>
      <c r="W38" s="46"/>
      <c r="X38" s="73"/>
      <c r="Y38" s="128"/>
      <c r="Z38" s="129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3" width="11.25" customWidth="1"/>
    <col min="44" max="45" width="11.25" style="23" customWidth="1"/>
    <col min="46" max="47" width="11.25" customWidth="1"/>
  </cols>
  <sheetData>
    <row r="1" spans="1:47" s="23" customFormat="1" ht="16.5" x14ac:dyDescent="0.3">
      <c r="A1" s="21" t="s">
        <v>65</v>
      </c>
      <c r="B1" s="21"/>
      <c r="C1" s="21" t="s">
        <v>121</v>
      </c>
      <c r="D1" s="21"/>
      <c r="E1" s="22"/>
      <c r="G1" s="21"/>
      <c r="H1" s="21"/>
      <c r="I1" s="21"/>
      <c r="L1" s="104">
        <f>D6</f>
        <v>42552</v>
      </c>
      <c r="O1" s="24" t="s">
        <v>66</v>
      </c>
      <c r="AG1"/>
      <c r="AH1" s="80" t="str">
        <f>'L4'!$AH$2</f>
        <v>Berekening eindejaarspremie 2015:</v>
      </c>
      <c r="AI1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N2" s="23" t="s">
        <v>21</v>
      </c>
      <c r="O2" s="71">
        <f>'L4'!O3</f>
        <v>1.2936000000000001</v>
      </c>
      <c r="R2" s="24"/>
      <c r="AH2" s="81" t="s">
        <v>94</v>
      </c>
      <c r="AI2"/>
      <c r="AK2" s="82">
        <f>'L4'!$AK$3</f>
        <v>129.11000000000001</v>
      </c>
      <c r="AL2"/>
    </row>
    <row r="3" spans="1:47" x14ac:dyDescent="0.3">
      <c r="AH3" s="81" t="s">
        <v>49</v>
      </c>
      <c r="AJ3" s="23"/>
    </row>
    <row r="4" spans="1:47" x14ac:dyDescent="0.3">
      <c r="A4" s="28"/>
      <c r="B4" s="134" t="s">
        <v>22</v>
      </c>
      <c r="C4" s="149"/>
      <c r="D4" s="149"/>
      <c r="E4" s="135"/>
      <c r="F4" s="134" t="s">
        <v>23</v>
      </c>
      <c r="G4" s="135"/>
      <c r="H4" s="146" t="s">
        <v>38</v>
      </c>
      <c r="I4" s="147"/>
      <c r="J4" s="147"/>
      <c r="K4" s="147"/>
      <c r="L4" s="147"/>
      <c r="M4" s="147"/>
      <c r="N4" s="147"/>
      <c r="O4" s="148"/>
      <c r="P4" s="134" t="s">
        <v>24</v>
      </c>
      <c r="Q4" s="137"/>
      <c r="R4" s="146" t="s">
        <v>39</v>
      </c>
      <c r="S4" s="147"/>
      <c r="T4" s="147"/>
      <c r="U4" s="147"/>
      <c r="V4" s="147"/>
      <c r="W4" s="147"/>
      <c r="X4" s="148"/>
      <c r="Y4" s="134" t="s">
        <v>25</v>
      </c>
      <c r="Z4" s="135"/>
      <c r="AA4" s="146" t="s">
        <v>40</v>
      </c>
      <c r="AB4" s="147"/>
      <c r="AC4" s="147"/>
      <c r="AD4" s="147"/>
      <c r="AE4" s="147"/>
      <c r="AF4" s="147"/>
      <c r="AG4" s="148"/>
      <c r="AH4" s="146" t="s">
        <v>101</v>
      </c>
      <c r="AI4" s="147"/>
      <c r="AJ4" s="147"/>
      <c r="AK4" s="147"/>
      <c r="AL4" s="147"/>
      <c r="AM4" s="147"/>
      <c r="AN4" s="148"/>
      <c r="AO4" s="146" t="s">
        <v>102</v>
      </c>
      <c r="AP4" s="147"/>
      <c r="AQ4" s="147"/>
      <c r="AR4" s="147"/>
      <c r="AS4" s="147"/>
      <c r="AT4" s="147"/>
      <c r="AU4" s="148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0"/>
      <c r="Q5" s="151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2" t="s">
        <v>27</v>
      </c>
      <c r="Z5" s="151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38" t="s">
        <v>30</v>
      </c>
      <c r="C6" s="139"/>
      <c r="D6" s="144">
        <f>'L4'!$D$8</f>
        <v>42552</v>
      </c>
      <c r="E6" s="143"/>
      <c r="F6" s="144">
        <f>D6</f>
        <v>42552</v>
      </c>
      <c r="G6" s="145"/>
      <c r="H6" s="47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2"/>
      <c r="Q6" s="143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2"/>
      <c r="Z6" s="143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4"/>
      <c r="C7" s="135"/>
      <c r="D7" s="136"/>
      <c r="E7" s="137"/>
      <c r="F7" s="61"/>
      <c r="G7" s="62"/>
      <c r="H7" s="65"/>
      <c r="I7" s="65"/>
      <c r="J7" s="65"/>
      <c r="K7" s="65"/>
      <c r="L7" s="65"/>
      <c r="M7" s="65"/>
      <c r="N7" s="65"/>
      <c r="O7" s="62"/>
      <c r="P7" s="61"/>
      <c r="Q7" s="62"/>
      <c r="R7" s="44"/>
      <c r="S7" s="44"/>
      <c r="T7" s="44"/>
      <c r="U7" s="44"/>
      <c r="V7" s="44"/>
      <c r="W7" s="44"/>
      <c r="X7" s="78"/>
      <c r="Y7" s="61"/>
      <c r="Z7" s="62"/>
      <c r="AA7" s="77"/>
      <c r="AB7" s="44"/>
      <c r="AC7" s="44"/>
      <c r="AD7" s="44"/>
      <c r="AE7" s="44"/>
      <c r="AF7" s="44"/>
      <c r="AG7" s="78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5">
        <v>18761.3</v>
      </c>
      <c r="C8" s="126"/>
      <c r="D8" s="125">
        <f t="shared" ref="D8:D35" si="0">B8*$O$2</f>
        <v>24269.617679999999</v>
      </c>
      <c r="E8" s="127">
        <f t="shared" ref="E8:E35" si="1">D8/40.3399</f>
        <v>601.62810715941282</v>
      </c>
      <c r="F8" s="130">
        <f t="shared" ref="F8:F35" si="2">B8/12*$O$2</f>
        <v>2022.4681399999999</v>
      </c>
      <c r="G8" s="131"/>
      <c r="H8" s="63">
        <f>'L4'!$H$10</f>
        <v>1641.55</v>
      </c>
      <c r="I8" s="63">
        <f>GEW!$E$12+($F8-GEW!$E$12)*SUM(Fasering!$D$5)</f>
        <v>1751.1635679999999</v>
      </c>
      <c r="J8" s="63">
        <f>GEW!$E$12+($F8-GEW!$E$12)*SUM(Fasering!$D$5:$D$6)</f>
        <v>1821.3130799361345</v>
      </c>
      <c r="K8" s="63">
        <f>GEW!$E$12+($F8-GEW!$E$12)*SUM(Fasering!$D$5:$D$7)</f>
        <v>1861.5621880438221</v>
      </c>
      <c r="L8" s="63">
        <f>GEW!$E$12+($F8-GEW!$E$12)*SUM(Fasering!$D$5:$D$8)</f>
        <v>1901.8112961515096</v>
      </c>
      <c r="M8" s="63">
        <f>GEW!$E$12+($F8-GEW!$E$12)*SUM(Fasering!$D$5:$D$9)</f>
        <v>1942.0604042591972</v>
      </c>
      <c r="N8" s="63">
        <f>GEW!$E$12+($F8-GEW!$E$12)*SUM(Fasering!$D$5:$D$10)</f>
        <v>1982.2190318923124</v>
      </c>
      <c r="O8" s="76">
        <f>GEW!$E$12+($F8-GEW!$E$12)*SUM(Fasering!$D$5:$D$11)</f>
        <v>2022.4681399999999</v>
      </c>
      <c r="P8" s="130">
        <f t="shared" ref="P8:P35" si="3">((B8&lt;19968.2)*913.03+(B8&gt;19968.2)*(B8&lt;20424.71)*(20424.71-B8+456.51)+(B8&gt;20424.71)*(B8&lt;22659.62)*456.51+(B8&gt;22659.62)*(B8&lt;23116.13)*(23116.13-B8))/12*$O$2</f>
        <v>98.424633999999998</v>
      </c>
      <c r="Q8" s="131">
        <f t="shared" ref="Q8:Q35" si="4">P8/40.3399</f>
        <v>2.4398829446776018</v>
      </c>
      <c r="R8" s="45">
        <f>$P8*SUM(Fasering!$D$5)</f>
        <v>0</v>
      </c>
      <c r="S8" s="45">
        <f>$P8*SUM(Fasering!$D$5:$D$6)</f>
        <v>25.449036802788072</v>
      </c>
      <c r="T8" s="45">
        <f>$P8*SUM(Fasering!$D$5:$D$7)</f>
        <v>40.050721194327139</v>
      </c>
      <c r="U8" s="45">
        <f>$P8*SUM(Fasering!$D$5:$D$8)</f>
        <v>54.652405585866212</v>
      </c>
      <c r="V8" s="45">
        <f>$P8*SUM(Fasering!$D$5:$D$9)</f>
        <v>69.254089977405272</v>
      </c>
      <c r="W8" s="45">
        <f>$P8*SUM(Fasering!$D$5:$D$10)</f>
        <v>83.822949608460945</v>
      </c>
      <c r="X8" s="75">
        <f>$P8*SUM(Fasering!$D$5:$D$11)</f>
        <v>98.424633999999998</v>
      </c>
      <c r="Y8" s="130">
        <f t="shared" ref="Y8:Y35" si="5">((B8&lt;19968.2)*456.51+(B8&gt;19968.2)*(B8&lt;20196.46)*(20196.46-B8+228.26)+(B8&gt;20196.46)*(B8&lt;22659.62)*228.26+(B8&gt;22659.62)*(B8&lt;22887.88)*(22887.88-B8))/12*$O$2</f>
        <v>49.211778000000002</v>
      </c>
      <c r="Z8" s="131">
        <f t="shared" ref="Z8:Z35" si="6">Y8/40.3399</f>
        <v>1.2199281108778157</v>
      </c>
      <c r="AA8" s="74">
        <f>$Y8*SUM(Fasering!$D$5)</f>
        <v>0</v>
      </c>
      <c r="AB8" s="45">
        <f>$Y8*SUM(Fasering!$D$5:$D$6)</f>
        <v>12.724379035563764</v>
      </c>
      <c r="AC8" s="45">
        <f>$Y8*SUM(Fasering!$D$5:$D$7)</f>
        <v>20.025141268547895</v>
      </c>
      <c r="AD8" s="45">
        <f>$Y8*SUM(Fasering!$D$5:$D$8)</f>
        <v>27.325903501532025</v>
      </c>
      <c r="AE8" s="45">
        <f>$Y8*SUM(Fasering!$D$5:$D$9)</f>
        <v>34.626665734516159</v>
      </c>
      <c r="AF8" s="45">
        <f>$Y8*SUM(Fasering!$D$5:$D$10)</f>
        <v>41.911015767015876</v>
      </c>
      <c r="AG8" s="75">
        <f>$Y8*SUM(Fasering!$D$5:$D$11)</f>
        <v>49.211778000000002</v>
      </c>
      <c r="AH8" s="5">
        <f>($AK$2+(I8+R8)*12*7.57%)*SUM(Fasering!$D$5)</f>
        <v>0</v>
      </c>
      <c r="AI8" s="9">
        <f>($AK$2+(J8+S8)*12*7.57%)*SUM(Fasering!$D$5:$D$6)</f>
        <v>467.14927456506734</v>
      </c>
      <c r="AJ8" s="9">
        <f>($AK$2+(K8+T8)*12*7.57%)*SUM(Fasering!$D$5:$D$7)</f>
        <v>755.45693521243254</v>
      </c>
      <c r="AK8" s="9">
        <f>($AK$2+(L8+U8)*12*7.57%)*SUM(Fasering!$D$5:$D$8)</f>
        <v>1058.5485013178445</v>
      </c>
      <c r="AL8" s="9">
        <f>($AK$2+(M8+V8)*12*7.57%)*SUM(Fasering!$D$5:$D$9)</f>
        <v>1376.4239728813034</v>
      </c>
      <c r="AM8" s="9">
        <f>($AK$2+(N8+W8)*12*7.57%)*SUM(Fasering!$D$5:$D$10)</f>
        <v>1708.31894781766</v>
      </c>
      <c r="AN8" s="86">
        <f>($AK$2+(O8+X8)*12*7.57%)*SUM(Fasering!$D$5:$D$11)</f>
        <v>2055.7289959016002</v>
      </c>
      <c r="AO8" s="5">
        <f>($AK$2+(I8+AA8)*12*7.57%)*SUM(Fasering!$D$5)</f>
        <v>0</v>
      </c>
      <c r="AP8" s="9">
        <f>($AK$2+(J8+AB8)*12*7.57%)*SUM(Fasering!$D$5:$D$6)</f>
        <v>464.16051638667301</v>
      </c>
      <c r="AQ8" s="9">
        <f>($AK$2+(K8+AC8)*12*7.57%)*SUM(Fasering!$D$5:$D$7)</f>
        <v>748.05459980278169</v>
      </c>
      <c r="AR8" s="9">
        <f>($AK$2+(L8+AD8)*12*7.57%)*SUM(Fasering!$D$5:$D$8)</f>
        <v>1044.7647749402413</v>
      </c>
      <c r="AS8" s="9">
        <f>($AK$2+(M8+AE8)*12*7.57%)*SUM(Fasering!$D$5:$D$9)</f>
        <v>1354.2910417990515</v>
      </c>
      <c r="AT8" s="9">
        <f>($AK$2+(N8+AF8)*12*7.57%)*SUM(Fasering!$D$5:$D$10)</f>
        <v>1675.8943979365743</v>
      </c>
      <c r="AU8" s="86">
        <f>($AK$2+(O8+AG8)*12*7.57%)*SUM(Fasering!$D$5:$D$11)</f>
        <v>2011.0240375111998</v>
      </c>
    </row>
    <row r="9" spans="1:47" x14ac:dyDescent="0.3">
      <c r="A9" s="32">
        <f t="shared" ref="A9:A35" si="7">+A8+1</f>
        <v>1</v>
      </c>
      <c r="B9" s="125">
        <v>19380.830000000002</v>
      </c>
      <c r="C9" s="126"/>
      <c r="D9" s="125">
        <f t="shared" si="0"/>
        <v>25071.041688000005</v>
      </c>
      <c r="E9" s="127">
        <f t="shared" si="1"/>
        <v>621.49488937751471</v>
      </c>
      <c r="F9" s="130">
        <f t="shared" si="2"/>
        <v>2089.2534740000006</v>
      </c>
      <c r="G9" s="131">
        <f t="shared" ref="G9:G35" si="8">F9/40.3399</f>
        <v>51.791240781459564</v>
      </c>
      <c r="H9" s="63">
        <f>'L4'!$H$10</f>
        <v>1641.55</v>
      </c>
      <c r="I9" s="63">
        <f>GEW!$E$12+($F9-GEW!$E$12)*SUM(Fasering!$D$5)</f>
        <v>1751.1635679999999</v>
      </c>
      <c r="J9" s="63">
        <f>GEW!$E$12+($F9-GEW!$E$12)*SUM(Fasering!$D$5:$D$6)</f>
        <v>1838.5813425019114</v>
      </c>
      <c r="K9" s="63">
        <f>GEW!$E$12+($F9-GEW!$E$12)*SUM(Fasering!$D$5:$D$7)</f>
        <v>1888.7383194979054</v>
      </c>
      <c r="L9" s="63">
        <f>GEW!$E$12+($F9-GEW!$E$12)*SUM(Fasering!$D$5:$D$8)</f>
        <v>1938.8952964938994</v>
      </c>
      <c r="M9" s="63">
        <f>GEW!$E$12+($F9-GEW!$E$12)*SUM(Fasering!$D$5:$D$9)</f>
        <v>1989.0522734898932</v>
      </c>
      <c r="N9" s="63">
        <f>GEW!$E$12+($F9-GEW!$E$12)*SUM(Fasering!$D$5:$D$10)</f>
        <v>2039.0964970040068</v>
      </c>
      <c r="O9" s="76">
        <f>GEW!$E$12+($F9-GEW!$E$12)*SUM(Fasering!$D$5:$D$11)</f>
        <v>2089.2534740000006</v>
      </c>
      <c r="P9" s="130">
        <f t="shared" si="3"/>
        <v>98.424633999999998</v>
      </c>
      <c r="Q9" s="131">
        <f t="shared" si="4"/>
        <v>2.4398829446776018</v>
      </c>
      <c r="R9" s="45">
        <f>$P9*SUM(Fasering!$D$5)</f>
        <v>0</v>
      </c>
      <c r="S9" s="45">
        <f>$P9*SUM(Fasering!$D$5:$D$6)</f>
        <v>25.449036802788072</v>
      </c>
      <c r="T9" s="45">
        <f>$P9*SUM(Fasering!$D$5:$D$7)</f>
        <v>40.050721194327139</v>
      </c>
      <c r="U9" s="45">
        <f>$P9*SUM(Fasering!$D$5:$D$8)</f>
        <v>54.652405585866212</v>
      </c>
      <c r="V9" s="45">
        <f>$P9*SUM(Fasering!$D$5:$D$9)</f>
        <v>69.254089977405272</v>
      </c>
      <c r="W9" s="45">
        <f>$P9*SUM(Fasering!$D$5:$D$10)</f>
        <v>83.822949608460945</v>
      </c>
      <c r="X9" s="75">
        <f>$P9*SUM(Fasering!$D$5:$D$11)</f>
        <v>98.424633999999998</v>
      </c>
      <c r="Y9" s="130">
        <f t="shared" si="5"/>
        <v>49.211778000000002</v>
      </c>
      <c r="Z9" s="131">
        <f t="shared" si="6"/>
        <v>1.2199281108778157</v>
      </c>
      <c r="AA9" s="74">
        <f>$Y9*SUM(Fasering!$D$5)</f>
        <v>0</v>
      </c>
      <c r="AB9" s="45">
        <f>$Y9*SUM(Fasering!$D$5:$D$6)</f>
        <v>12.724379035563764</v>
      </c>
      <c r="AC9" s="45">
        <f>$Y9*SUM(Fasering!$D$5:$D$7)</f>
        <v>20.025141268547895</v>
      </c>
      <c r="AD9" s="45">
        <f>$Y9*SUM(Fasering!$D$5:$D$8)</f>
        <v>27.325903501532025</v>
      </c>
      <c r="AE9" s="45">
        <f>$Y9*SUM(Fasering!$D$5:$D$9)</f>
        <v>34.626665734516159</v>
      </c>
      <c r="AF9" s="45">
        <f>$Y9*SUM(Fasering!$D$5:$D$10)</f>
        <v>41.911015767015876</v>
      </c>
      <c r="AG9" s="75">
        <f>$Y9*SUM(Fasering!$D$5:$D$11)</f>
        <v>49.211778000000002</v>
      </c>
      <c r="AH9" s="5">
        <f>($AK$2+(I9+R9)*12*7.57%)*SUM(Fasering!$D$5)</f>
        <v>0</v>
      </c>
      <c r="AI9" s="9">
        <f>($AK$2+(J9+S9)*12*7.57%)*SUM(Fasering!$D$5:$D$6)</f>
        <v>471.205231268521</v>
      </c>
      <c r="AJ9" s="9">
        <f>($AK$2+(K9+T9)*12*7.57%)*SUM(Fasering!$D$5:$D$7)</f>
        <v>765.5024290710611</v>
      </c>
      <c r="AK9" s="9">
        <f>($AK$2+(L9+U9)*12*7.57%)*SUM(Fasering!$D$5:$D$8)</f>
        <v>1077.2539950590099</v>
      </c>
      <c r="AL9" s="9">
        <f>($AK$2+(M9+V9)*12*7.57%)*SUM(Fasering!$D$5:$D$9)</f>
        <v>1406.4599292323674</v>
      </c>
      <c r="AM9" s="9">
        <f>($AK$2+(N9+W9)*12*7.57%)*SUM(Fasering!$D$5:$D$10)</f>
        <v>1752.3213603906663</v>
      </c>
      <c r="AN9" s="86">
        <f>($AK$2+(O9+X9)*12*7.57%)*SUM(Fasering!$D$5:$D$11)</f>
        <v>2116.3967933072008</v>
      </c>
      <c r="AO9" s="5">
        <f>($AK$2+(I9+AA9)*12*7.57%)*SUM(Fasering!$D$5)</f>
        <v>0</v>
      </c>
      <c r="AP9" s="9">
        <f>($AK$2+(J9+AB9)*12*7.57%)*SUM(Fasering!$D$5:$D$6)</f>
        <v>468.21647309012661</v>
      </c>
      <c r="AQ9" s="9">
        <f>($AK$2+(K9+AC9)*12*7.57%)*SUM(Fasering!$D$5:$D$7)</f>
        <v>758.10009366141026</v>
      </c>
      <c r="AR9" s="9">
        <f>($AK$2+(L9+AD9)*12*7.57%)*SUM(Fasering!$D$5:$D$8)</f>
        <v>1063.4702686814064</v>
      </c>
      <c r="AS9" s="9">
        <f>($AK$2+(M9+AE9)*12*7.57%)*SUM(Fasering!$D$5:$D$9)</f>
        <v>1384.3269981501153</v>
      </c>
      <c r="AT9" s="9">
        <f>($AK$2+(N9+AF9)*12*7.57%)*SUM(Fasering!$D$5:$D$10)</f>
        <v>1719.8968105095812</v>
      </c>
      <c r="AU9" s="86">
        <f>($AK$2+(O9+AG9)*12*7.57%)*SUM(Fasering!$D$5:$D$11)</f>
        <v>2071.6918349168004</v>
      </c>
    </row>
    <row r="10" spans="1:47" x14ac:dyDescent="0.3">
      <c r="A10" s="32">
        <f t="shared" si="7"/>
        <v>2</v>
      </c>
      <c r="B10" s="125">
        <v>20139.45</v>
      </c>
      <c r="C10" s="126"/>
      <c r="D10" s="125">
        <f t="shared" si="0"/>
        <v>26052.392520000001</v>
      </c>
      <c r="E10" s="127">
        <f t="shared" si="1"/>
        <v>645.82194105587769</v>
      </c>
      <c r="F10" s="130">
        <f t="shared" si="2"/>
        <v>2171.0327100000004</v>
      </c>
      <c r="G10" s="131">
        <f t="shared" si="8"/>
        <v>53.818495087989817</v>
      </c>
      <c r="H10" s="63">
        <f>'L4'!$H$10</f>
        <v>1641.55</v>
      </c>
      <c r="I10" s="63">
        <f>GEW!$E$12+($F10-GEW!$E$12)*SUM(Fasering!$D$5)</f>
        <v>1751.1635679999999</v>
      </c>
      <c r="J10" s="63">
        <f>GEW!$E$12+($F10-GEW!$E$12)*SUM(Fasering!$D$5:$D$6)</f>
        <v>1859.7264837342161</v>
      </c>
      <c r="K10" s="63">
        <f>GEW!$E$12+($F10-GEW!$E$12)*SUM(Fasering!$D$5:$D$7)</f>
        <v>1922.0157343828932</v>
      </c>
      <c r="L10" s="63">
        <f>GEW!$E$12+($F10-GEW!$E$12)*SUM(Fasering!$D$5:$D$8)</f>
        <v>1984.3049850315704</v>
      </c>
      <c r="M10" s="63">
        <f>GEW!$E$12+($F10-GEW!$E$12)*SUM(Fasering!$D$5:$D$9)</f>
        <v>2046.5942356802475</v>
      </c>
      <c r="N10" s="63">
        <f>GEW!$E$12+($F10-GEW!$E$12)*SUM(Fasering!$D$5:$D$10)</f>
        <v>2108.7434593513235</v>
      </c>
      <c r="O10" s="76">
        <f>GEW!$E$12+($F10-GEW!$E$12)*SUM(Fasering!$D$5:$D$11)</f>
        <v>2171.0327100000004</v>
      </c>
      <c r="P10" s="130">
        <f t="shared" si="3"/>
        <v>79.96280599999983</v>
      </c>
      <c r="Q10" s="131">
        <f t="shared" si="4"/>
        <v>1.9822261830098693</v>
      </c>
      <c r="R10" s="45">
        <f>$P10*SUM(Fasering!$D$5)</f>
        <v>0</v>
      </c>
      <c r="S10" s="45">
        <f>$P10*SUM(Fasering!$D$5:$D$6)</f>
        <v>20.675478384285366</v>
      </c>
      <c r="T10" s="45">
        <f>$P10*SUM(Fasering!$D$5:$D$7)</f>
        <v>32.538277450156052</v>
      </c>
      <c r="U10" s="45">
        <f>$P10*SUM(Fasering!$D$5:$D$8)</f>
        <v>44.401076516026741</v>
      </c>
      <c r="V10" s="45">
        <f>$P10*SUM(Fasering!$D$5:$D$9)</f>
        <v>56.263875581897423</v>
      </c>
      <c r="W10" s="45">
        <f>$P10*SUM(Fasering!$D$5:$D$10)</f>
        <v>68.100006934129155</v>
      </c>
      <c r="X10" s="75">
        <f>$P10*SUM(Fasering!$D$5:$D$11)</f>
        <v>79.96280599999983</v>
      </c>
      <c r="Y10" s="130">
        <f t="shared" si="5"/>
        <v>30.752105999999827</v>
      </c>
      <c r="Z10" s="131">
        <f t="shared" si="6"/>
        <v>0.76232479505402406</v>
      </c>
      <c r="AA10" s="74">
        <f>$Y10*SUM(Fasering!$D$5)</f>
        <v>0</v>
      </c>
      <c r="AB10" s="45">
        <f>$Y10*SUM(Fasering!$D$5:$D$6)</f>
        <v>7.9513780803821472</v>
      </c>
      <c r="AC10" s="45">
        <f>$Y10*SUM(Fasering!$D$5:$D$7)</f>
        <v>12.513574838839512</v>
      </c>
      <c r="AD10" s="45">
        <f>$Y10*SUM(Fasering!$D$5:$D$8)</f>
        <v>17.075771597296875</v>
      </c>
      <c r="AE10" s="45">
        <f>$Y10*SUM(Fasering!$D$5:$D$9)</f>
        <v>21.637968355754239</v>
      </c>
      <c r="AF10" s="45">
        <f>$Y10*SUM(Fasering!$D$5:$D$10)</f>
        <v>26.189909241542466</v>
      </c>
      <c r="AG10" s="75">
        <f>$Y10*SUM(Fasering!$D$5:$D$11)</f>
        <v>30.752105999999827</v>
      </c>
      <c r="AH10" s="5">
        <f>($AK$2+(I10+R10)*12*7.57%)*SUM(Fasering!$D$5)</f>
        <v>0</v>
      </c>
      <c r="AI10" s="9">
        <f>($AK$2+(J10+S10)*12*7.57%)*SUM(Fasering!$D$5:$D$6)</f>
        <v>475.05057649690474</v>
      </c>
      <c r="AJ10" s="9">
        <f>($AK$2+(K10+T10)*12*7.57%)*SUM(Fasering!$D$5:$D$7)</f>
        <v>775.02629599082923</v>
      </c>
      <c r="AK10" s="9">
        <f>($AK$2+(L10+U10)*12*7.57%)*SUM(Fasering!$D$5:$D$8)</f>
        <v>1094.9881787205122</v>
      </c>
      <c r="AL10" s="9">
        <f>($AK$2+(M10+V10)*12*7.57%)*SUM(Fasering!$D$5:$D$9)</f>
        <v>1434.9362246859537</v>
      </c>
      <c r="AM10" s="9">
        <f>($AK$2+(N10+W10)*12*7.57%)*SUM(Fasering!$D$5:$D$10)</f>
        <v>1794.0388834305206</v>
      </c>
      <c r="AN10" s="86">
        <f>($AK$2+(O10+X10)*12*7.57%)*SUM(Fasering!$D$5:$D$11)</f>
        <v>2173.9143267344002</v>
      </c>
      <c r="AO10" s="5">
        <f>($AK$2+(I10+AA10)*12*7.57%)*SUM(Fasering!$D$5)</f>
        <v>0</v>
      </c>
      <c r="AP10" s="9">
        <f>($AK$2+(J10+AB10)*12*7.57%)*SUM(Fasering!$D$5:$D$6)</f>
        <v>472.0619492550818</v>
      </c>
      <c r="AQ10" s="9">
        <f>($AK$2+(K10+AC10)*12*7.57%)*SUM(Fasering!$D$5:$D$7)</f>
        <v>767.62428487520299</v>
      </c>
      <c r="AR10" s="9">
        <f>($AK$2+(L10+AD10)*12*7.57%)*SUM(Fasering!$D$5:$D$8)</f>
        <v>1081.2050562036979</v>
      </c>
      <c r="AS10" s="9">
        <f>($AK$2+(M10+AE10)*12*7.57%)*SUM(Fasering!$D$5:$D$9)</f>
        <v>1412.804263240567</v>
      </c>
      <c r="AT10" s="9">
        <f>($AK$2+(N10+AF10)*12*7.57%)*SUM(Fasering!$D$5:$D$10)</f>
        <v>1761.6157540589365</v>
      </c>
      <c r="AU10" s="86">
        <f>($AK$2+(O10+AG10)*12*7.57%)*SUM(Fasering!$D$5:$D$11)</f>
        <v>2129.2113268544003</v>
      </c>
    </row>
    <row r="11" spans="1:47" x14ac:dyDescent="0.3">
      <c r="A11" s="32">
        <f t="shared" si="7"/>
        <v>3</v>
      </c>
      <c r="B11" s="125">
        <v>20898.05</v>
      </c>
      <c r="C11" s="126"/>
      <c r="D11" s="125">
        <f t="shared" si="0"/>
        <v>27033.717479999999</v>
      </c>
      <c r="E11" s="127">
        <f t="shared" si="1"/>
        <v>670.14835138411343</v>
      </c>
      <c r="F11" s="130">
        <f t="shared" si="2"/>
        <v>2252.8097900000002</v>
      </c>
      <c r="G11" s="131">
        <f t="shared" si="8"/>
        <v>55.845695948676131</v>
      </c>
      <c r="H11" s="63">
        <f>'L4'!$H$10</f>
        <v>1641.55</v>
      </c>
      <c r="I11" s="63">
        <f>GEW!$E$12+($F11-GEW!$E$12)*SUM(Fasering!$D$5)</f>
        <v>1751.1635679999999</v>
      </c>
      <c r="J11" s="63">
        <f>GEW!$E$12+($F11-GEW!$E$12)*SUM(Fasering!$D$5:$D$6)</f>
        <v>1880.8710675031996</v>
      </c>
      <c r="K11" s="63">
        <f>GEW!$E$12+($F11-GEW!$E$12)*SUM(Fasering!$D$5:$D$7)</f>
        <v>1955.2922719534183</v>
      </c>
      <c r="L11" s="63">
        <f>GEW!$E$12+($F11-GEW!$E$12)*SUM(Fasering!$D$5:$D$8)</f>
        <v>2029.7134764036368</v>
      </c>
      <c r="M11" s="63">
        <f>GEW!$E$12+($F11-GEW!$E$12)*SUM(Fasering!$D$5:$D$9)</f>
        <v>2104.1346808538556</v>
      </c>
      <c r="N11" s="63">
        <f>GEW!$E$12+($F11-GEW!$E$12)*SUM(Fasering!$D$5:$D$10)</f>
        <v>2178.3885855497815</v>
      </c>
      <c r="O11" s="76">
        <f>GEW!$E$12+($F11-GEW!$E$12)*SUM(Fasering!$D$5:$D$11)</f>
        <v>2252.8097900000002</v>
      </c>
      <c r="P11" s="130">
        <f t="shared" si="3"/>
        <v>49.211778000000002</v>
      </c>
      <c r="Q11" s="131">
        <f t="shared" si="4"/>
        <v>1.2199281108778157</v>
      </c>
      <c r="R11" s="45">
        <f>$P11*SUM(Fasering!$D$5)</f>
        <v>0</v>
      </c>
      <c r="S11" s="45">
        <f>$P11*SUM(Fasering!$D$5:$D$6)</f>
        <v>12.724379035563764</v>
      </c>
      <c r="T11" s="45">
        <f>$P11*SUM(Fasering!$D$5:$D$7)</f>
        <v>20.025141268547895</v>
      </c>
      <c r="U11" s="45">
        <f>$P11*SUM(Fasering!$D$5:$D$8)</f>
        <v>27.325903501532025</v>
      </c>
      <c r="V11" s="45">
        <f>$P11*SUM(Fasering!$D$5:$D$9)</f>
        <v>34.626665734516159</v>
      </c>
      <c r="W11" s="45">
        <f>$P11*SUM(Fasering!$D$5:$D$10)</f>
        <v>41.911015767015876</v>
      </c>
      <c r="X11" s="75">
        <f>$P11*SUM(Fasering!$D$5:$D$11)</f>
        <v>49.211778000000002</v>
      </c>
      <c r="Y11" s="130">
        <f t="shared" si="5"/>
        <v>24.606427999999998</v>
      </c>
      <c r="Z11" s="131">
        <f t="shared" si="6"/>
        <v>0.60997741689989304</v>
      </c>
      <c r="AA11" s="74">
        <f>$Y11*SUM(Fasering!$D$5)</f>
        <v>0</v>
      </c>
      <c r="AB11" s="45">
        <f>$Y11*SUM(Fasering!$D$5:$D$6)</f>
        <v>6.3623288836121539</v>
      </c>
      <c r="AC11" s="45">
        <f>$Y11*SUM(Fasering!$D$5:$D$7)</f>
        <v>10.012789962889622</v>
      </c>
      <c r="AD11" s="45">
        <f>$Y11*SUM(Fasering!$D$5:$D$8)</f>
        <v>13.663251042167092</v>
      </c>
      <c r="AE11" s="45">
        <f>$Y11*SUM(Fasering!$D$5:$D$9)</f>
        <v>17.31371212144456</v>
      </c>
      <c r="AF11" s="45">
        <f>$Y11*SUM(Fasering!$D$5:$D$10)</f>
        <v>20.955966920722531</v>
      </c>
      <c r="AG11" s="75">
        <f>$Y11*SUM(Fasering!$D$5:$D$11)</f>
        <v>24.606427999999998</v>
      </c>
      <c r="AH11" s="5">
        <f>($AK$2+(I11+R11)*12*7.57%)*SUM(Fasering!$D$5)</f>
        <v>0</v>
      </c>
      <c r="AI11" s="9">
        <f>($AK$2+(J11+S11)*12*7.57%)*SUM(Fasering!$D$5:$D$6)</f>
        <v>478.14945233183244</v>
      </c>
      <c r="AJ11" s="9">
        <f>($AK$2+(K11+T11)*12*7.57%)*SUM(Fasering!$D$5:$D$7)</f>
        <v>782.70136267532087</v>
      </c>
      <c r="AK11" s="9">
        <f>($AK$2+(L11+U11)*12*7.57%)*SUM(Fasering!$D$5:$D$8)</f>
        <v>1109.2797520219551</v>
      </c>
      <c r="AL11" s="9">
        <f>($AK$2+(M11+V11)*12*7.57%)*SUM(Fasering!$D$5:$D$9)</f>
        <v>1457.8846203717353</v>
      </c>
      <c r="AM11" s="9">
        <f>($AK$2+(N11+W11)*12*7.57%)*SUM(Fasering!$D$5:$D$10)</f>
        <v>1827.6580818023615</v>
      </c>
      <c r="AN11" s="86">
        <f>($AK$2+(O11+X11)*12*7.57%)*SUM(Fasering!$D$5:$D$11)</f>
        <v>2220.2663923712003</v>
      </c>
      <c r="AO11" s="5">
        <f>($AK$2+(I11+AA11)*12*7.57%)*SUM(Fasering!$D$5)</f>
        <v>0</v>
      </c>
      <c r="AP11" s="9">
        <f>($AK$2+(J11+AB11)*12*7.57%)*SUM(Fasering!$D$5:$D$6)</f>
        <v>476.65513871092099</v>
      </c>
      <c r="AQ11" s="9">
        <f>($AK$2+(K11+AC11)*12*7.57%)*SUM(Fasering!$D$5:$D$7)</f>
        <v>779.00035711750797</v>
      </c>
      <c r="AR11" s="9">
        <f>($AK$2+(L11+AD11)*12*7.57%)*SUM(Fasering!$D$5:$D$8)</f>
        <v>1102.388190763548</v>
      </c>
      <c r="AS11" s="9">
        <f>($AK$2+(M11+AE11)*12*7.57%)*SUM(Fasering!$D$5:$D$9)</f>
        <v>1446.8186396490419</v>
      </c>
      <c r="AT11" s="9">
        <f>($AK$2+(N11+AF11)*12*7.57%)*SUM(Fasering!$D$5:$D$10)</f>
        <v>1811.4465171165696</v>
      </c>
      <c r="AU11" s="86">
        <f>($AK$2+(O11+AG11)*12*7.57%)*SUM(Fasering!$D$5:$D$11)</f>
        <v>2197.9148924312003</v>
      </c>
    </row>
    <row r="12" spans="1:47" x14ac:dyDescent="0.3">
      <c r="A12" s="32">
        <f t="shared" si="7"/>
        <v>4</v>
      </c>
      <c r="B12" s="125">
        <v>21652.61</v>
      </c>
      <c r="C12" s="126"/>
      <c r="D12" s="125">
        <f t="shared" si="0"/>
        <v>28009.816296000001</v>
      </c>
      <c r="E12" s="127">
        <f t="shared" si="1"/>
        <v>694.34520898663607</v>
      </c>
      <c r="F12" s="130">
        <f t="shared" si="2"/>
        <v>2334.1513580000001</v>
      </c>
      <c r="G12" s="131">
        <f t="shared" si="8"/>
        <v>57.862100748886341</v>
      </c>
      <c r="H12" s="63">
        <f>'L4'!$H$10</f>
        <v>1641.55</v>
      </c>
      <c r="I12" s="63">
        <f>GEW!$E$12+($F12-GEW!$E$12)*SUM(Fasering!$D$5)</f>
        <v>1751.1635679999999</v>
      </c>
      <c r="J12" s="63">
        <f>GEW!$E$12+($F12-GEW!$E$12)*SUM(Fasering!$D$5:$D$6)</f>
        <v>1901.9030436813227</v>
      </c>
      <c r="K12" s="63">
        <f>GEW!$E$12+($F12-GEW!$E$12)*SUM(Fasering!$D$5:$D$7)</f>
        <v>1988.3915920024763</v>
      </c>
      <c r="L12" s="63">
        <f>GEW!$E$12+($F12-GEW!$E$12)*SUM(Fasering!$D$5:$D$8)</f>
        <v>2074.8801403236298</v>
      </c>
      <c r="M12" s="63">
        <f>GEW!$E$12+($F12-GEW!$E$12)*SUM(Fasering!$D$5:$D$9)</f>
        <v>2161.3686886447836</v>
      </c>
      <c r="N12" s="63">
        <f>GEW!$E$12+($F12-GEW!$E$12)*SUM(Fasering!$D$5:$D$10)</f>
        <v>2247.6628096788463</v>
      </c>
      <c r="O12" s="76">
        <f>GEW!$E$12+($F12-GEW!$E$12)*SUM(Fasering!$D$5:$D$11)</f>
        <v>2334.1513580000001</v>
      </c>
      <c r="P12" s="130">
        <f t="shared" si="3"/>
        <v>49.211778000000002</v>
      </c>
      <c r="Q12" s="131">
        <f t="shared" si="4"/>
        <v>1.2199281108778157</v>
      </c>
      <c r="R12" s="45">
        <f>$P12*SUM(Fasering!$D$5)</f>
        <v>0</v>
      </c>
      <c r="S12" s="45">
        <f>$P12*SUM(Fasering!$D$5:$D$6)</f>
        <v>12.724379035563764</v>
      </c>
      <c r="T12" s="45">
        <f>$P12*SUM(Fasering!$D$5:$D$7)</f>
        <v>20.025141268547895</v>
      </c>
      <c r="U12" s="45">
        <f>$P12*SUM(Fasering!$D$5:$D$8)</f>
        <v>27.325903501532025</v>
      </c>
      <c r="V12" s="45">
        <f>$P12*SUM(Fasering!$D$5:$D$9)</f>
        <v>34.626665734516159</v>
      </c>
      <c r="W12" s="45">
        <f>$P12*SUM(Fasering!$D$5:$D$10)</f>
        <v>41.911015767015876</v>
      </c>
      <c r="X12" s="75">
        <f>$P12*SUM(Fasering!$D$5:$D$11)</f>
        <v>49.211778000000002</v>
      </c>
      <c r="Y12" s="130">
        <f t="shared" si="5"/>
        <v>24.606427999999998</v>
      </c>
      <c r="Z12" s="131">
        <f t="shared" si="6"/>
        <v>0.60997741689989304</v>
      </c>
      <c r="AA12" s="74">
        <f>$Y12*SUM(Fasering!$D$5)</f>
        <v>0</v>
      </c>
      <c r="AB12" s="45">
        <f>$Y12*SUM(Fasering!$D$5:$D$6)</f>
        <v>6.3623288836121539</v>
      </c>
      <c r="AC12" s="45">
        <f>$Y12*SUM(Fasering!$D$5:$D$7)</f>
        <v>10.012789962889622</v>
      </c>
      <c r="AD12" s="45">
        <f>$Y12*SUM(Fasering!$D$5:$D$8)</f>
        <v>13.663251042167092</v>
      </c>
      <c r="AE12" s="45">
        <f>$Y12*SUM(Fasering!$D$5:$D$9)</f>
        <v>17.31371212144456</v>
      </c>
      <c r="AF12" s="45">
        <f>$Y12*SUM(Fasering!$D$5:$D$10)</f>
        <v>20.955966920722531</v>
      </c>
      <c r="AG12" s="75">
        <f>$Y12*SUM(Fasering!$D$5:$D$11)</f>
        <v>24.606427999999998</v>
      </c>
      <c r="AH12" s="5">
        <f>($AK$2+(I12+R12)*12*7.57%)*SUM(Fasering!$D$5)</f>
        <v>0</v>
      </c>
      <c r="AI12" s="9">
        <f>($AK$2+(J12+S12)*12*7.57%)*SUM(Fasering!$D$5:$D$6)</f>
        <v>483.08942729698015</v>
      </c>
      <c r="AJ12" s="9">
        <f>($AK$2+(K12+T12)*12*7.57%)*SUM(Fasering!$D$5:$D$7)</f>
        <v>794.93632764225822</v>
      </c>
      <c r="AK12" s="9">
        <f>($AK$2+(L12+U12)*12*7.57%)*SUM(Fasering!$D$5:$D$8)</f>
        <v>1132.0622118823871</v>
      </c>
      <c r="AL12" s="9">
        <f>($AK$2+(M12+V12)*12*7.57%)*SUM(Fasering!$D$5:$D$9)</f>
        <v>1494.4670800173672</v>
      </c>
      <c r="AM12" s="9">
        <f>($AK$2+(N12+W12)*12*7.57%)*SUM(Fasering!$D$5:$D$10)</f>
        <v>1881.2510642746995</v>
      </c>
      <c r="AN12" s="86">
        <f>($AK$2+(O12+X12)*12*7.57%)*SUM(Fasering!$D$5:$D$11)</f>
        <v>2294.1570727424</v>
      </c>
      <c r="AO12" s="5">
        <f>($AK$2+(I12+AA12)*12*7.57%)*SUM(Fasering!$D$5)</f>
        <v>0</v>
      </c>
      <c r="AP12" s="9">
        <f>($AK$2+(J12+AB12)*12*7.57%)*SUM(Fasering!$D$5:$D$6)</f>
        <v>481.59511367606876</v>
      </c>
      <c r="AQ12" s="9">
        <f>($AK$2+(K12+AC12)*12*7.57%)*SUM(Fasering!$D$5:$D$7)</f>
        <v>791.2353220844451</v>
      </c>
      <c r="AR12" s="9">
        <f>($AK$2+(L12+AD12)*12*7.57%)*SUM(Fasering!$D$5:$D$8)</f>
        <v>1125.1706506239802</v>
      </c>
      <c r="AS12" s="9">
        <f>($AK$2+(M12+AE12)*12*7.57%)*SUM(Fasering!$D$5:$D$9)</f>
        <v>1483.4010992946735</v>
      </c>
      <c r="AT12" s="9">
        <f>($AK$2+(N12+AF12)*12*7.57%)*SUM(Fasering!$D$5:$D$10)</f>
        <v>1865.0394995889073</v>
      </c>
      <c r="AU12" s="86">
        <f>($AK$2+(O12+AG12)*12*7.57%)*SUM(Fasering!$D$5:$D$11)</f>
        <v>2271.8055728024005</v>
      </c>
    </row>
    <row r="13" spans="1:47" x14ac:dyDescent="0.3">
      <c r="A13" s="32">
        <f t="shared" si="7"/>
        <v>5</v>
      </c>
      <c r="B13" s="125">
        <v>21661.919999999998</v>
      </c>
      <c r="C13" s="126"/>
      <c r="D13" s="125">
        <f t="shared" si="0"/>
        <v>28021.859712000001</v>
      </c>
      <c r="E13" s="127">
        <f t="shared" si="1"/>
        <v>694.64375747089116</v>
      </c>
      <c r="F13" s="130">
        <f t="shared" si="2"/>
        <v>2335.1549759999998</v>
      </c>
      <c r="G13" s="131">
        <f t="shared" si="8"/>
        <v>57.886979789240918</v>
      </c>
      <c r="H13" s="63">
        <f>'L4'!$H$10</f>
        <v>1641.55</v>
      </c>
      <c r="I13" s="63">
        <f>GEW!$E$12+($F13-GEW!$E$12)*SUM(Fasering!$D$5)</f>
        <v>1751.1635679999999</v>
      </c>
      <c r="J13" s="63">
        <f>GEW!$E$12+($F13-GEW!$E$12)*SUM(Fasering!$D$5:$D$6)</f>
        <v>1902.1625428572904</v>
      </c>
      <c r="K13" s="63">
        <f>GEW!$E$12+($F13-GEW!$E$12)*SUM(Fasering!$D$5:$D$7)</f>
        <v>1988.7999818848668</v>
      </c>
      <c r="L13" s="63">
        <f>GEW!$E$12+($F13-GEW!$E$12)*SUM(Fasering!$D$5:$D$8)</f>
        <v>2075.4374209124435</v>
      </c>
      <c r="M13" s="63">
        <f>GEW!$E$12+($F13-GEW!$E$12)*SUM(Fasering!$D$5:$D$9)</f>
        <v>2162.0748599400195</v>
      </c>
      <c r="N13" s="63">
        <f>GEW!$E$12+($F13-GEW!$E$12)*SUM(Fasering!$D$5:$D$10)</f>
        <v>2248.5175369724234</v>
      </c>
      <c r="O13" s="76">
        <f>GEW!$E$12+($F13-GEW!$E$12)*SUM(Fasering!$D$5:$D$11)</f>
        <v>2335.1549759999998</v>
      </c>
      <c r="P13" s="130">
        <f t="shared" si="3"/>
        <v>49.211778000000002</v>
      </c>
      <c r="Q13" s="131">
        <f t="shared" si="4"/>
        <v>1.2199281108778157</v>
      </c>
      <c r="R13" s="45">
        <f>$P13*SUM(Fasering!$D$5)</f>
        <v>0</v>
      </c>
      <c r="S13" s="45">
        <f>$P13*SUM(Fasering!$D$5:$D$6)</f>
        <v>12.724379035563764</v>
      </c>
      <c r="T13" s="45">
        <f>$P13*SUM(Fasering!$D$5:$D$7)</f>
        <v>20.025141268547895</v>
      </c>
      <c r="U13" s="45">
        <f>$P13*SUM(Fasering!$D$5:$D$8)</f>
        <v>27.325903501532025</v>
      </c>
      <c r="V13" s="45">
        <f>$P13*SUM(Fasering!$D$5:$D$9)</f>
        <v>34.626665734516159</v>
      </c>
      <c r="W13" s="45">
        <f>$P13*SUM(Fasering!$D$5:$D$10)</f>
        <v>41.911015767015876</v>
      </c>
      <c r="X13" s="75">
        <f>$P13*SUM(Fasering!$D$5:$D$11)</f>
        <v>49.211778000000002</v>
      </c>
      <c r="Y13" s="130">
        <f t="shared" si="5"/>
        <v>24.606427999999998</v>
      </c>
      <c r="Z13" s="131">
        <f t="shared" si="6"/>
        <v>0.60997741689989304</v>
      </c>
      <c r="AA13" s="74">
        <f>$Y13*SUM(Fasering!$D$5)</f>
        <v>0</v>
      </c>
      <c r="AB13" s="45">
        <f>$Y13*SUM(Fasering!$D$5:$D$6)</f>
        <v>6.3623288836121539</v>
      </c>
      <c r="AC13" s="45">
        <f>$Y13*SUM(Fasering!$D$5:$D$7)</f>
        <v>10.012789962889622</v>
      </c>
      <c r="AD13" s="45">
        <f>$Y13*SUM(Fasering!$D$5:$D$8)</f>
        <v>13.663251042167092</v>
      </c>
      <c r="AE13" s="45">
        <f>$Y13*SUM(Fasering!$D$5:$D$9)</f>
        <v>17.31371212144456</v>
      </c>
      <c r="AF13" s="45">
        <f>$Y13*SUM(Fasering!$D$5:$D$10)</f>
        <v>20.955966920722531</v>
      </c>
      <c r="AG13" s="75">
        <f>$Y13*SUM(Fasering!$D$5:$D$11)</f>
        <v>24.606427999999998</v>
      </c>
      <c r="AH13" s="5">
        <f>($AK$2+(I13+R13)*12*7.57%)*SUM(Fasering!$D$5)</f>
        <v>0</v>
      </c>
      <c r="AI13" s="9">
        <f>($AK$2+(J13+S13)*12*7.57%)*SUM(Fasering!$D$5:$D$6)</f>
        <v>483.1503782709591</v>
      </c>
      <c r="AJ13" s="9">
        <f>($AK$2+(K13+T13)*12*7.57%)*SUM(Fasering!$D$5:$D$7)</f>
        <v>795.08728651079366</v>
      </c>
      <c r="AK13" s="9">
        <f>($AK$2+(L13+U13)*12*7.57%)*SUM(Fasering!$D$5:$D$8)</f>
        <v>1132.3433090798276</v>
      </c>
      <c r="AL13" s="9">
        <f>($AK$2+(M13+V13)*12*7.57%)*SUM(Fasering!$D$5:$D$9)</f>
        <v>1494.9184459780602</v>
      </c>
      <c r="AM13" s="9">
        <f>($AK$2+(N13+W13)*12*7.57%)*SUM(Fasering!$D$5:$D$10)</f>
        <v>1881.9123114476445</v>
      </c>
      <c r="AN13" s="86">
        <f>($AK$2+(O13+X13)*12*7.57%)*SUM(Fasering!$D$5:$D$11)</f>
        <v>2295.0687593335997</v>
      </c>
      <c r="AO13" s="5">
        <f>($AK$2+(I13+AA13)*12*7.57%)*SUM(Fasering!$D$5)</f>
        <v>0</v>
      </c>
      <c r="AP13" s="9">
        <f>($AK$2+(J13+AB13)*12*7.57%)*SUM(Fasering!$D$5:$D$6)</f>
        <v>481.65606465004765</v>
      </c>
      <c r="AQ13" s="9">
        <f>($AK$2+(K13+AC13)*12*7.57%)*SUM(Fasering!$D$5:$D$7)</f>
        <v>791.38628095298054</v>
      </c>
      <c r="AR13" s="9">
        <f>($AK$2+(L13+AD13)*12*7.57%)*SUM(Fasering!$D$5:$D$8)</f>
        <v>1125.4517478214204</v>
      </c>
      <c r="AS13" s="9">
        <f>($AK$2+(M13+AE13)*12*7.57%)*SUM(Fasering!$D$5:$D$9)</f>
        <v>1483.852465255367</v>
      </c>
      <c r="AT13" s="9">
        <f>($AK$2+(N13+AF13)*12*7.57%)*SUM(Fasering!$D$5:$D$10)</f>
        <v>1865.7007467618525</v>
      </c>
      <c r="AU13" s="86">
        <f>($AK$2+(O13+AG13)*12*7.57%)*SUM(Fasering!$D$5:$D$11)</f>
        <v>2272.7172593936002</v>
      </c>
    </row>
    <row r="14" spans="1:47" x14ac:dyDescent="0.3">
      <c r="A14" s="32">
        <f t="shared" si="7"/>
        <v>6</v>
      </c>
      <c r="B14" s="125">
        <v>22737.37</v>
      </c>
      <c r="C14" s="126"/>
      <c r="D14" s="125">
        <f t="shared" si="0"/>
        <v>29413.061831999999</v>
      </c>
      <c r="E14" s="127">
        <f t="shared" si="1"/>
        <v>729.13075719077142</v>
      </c>
      <c r="F14" s="125">
        <f t="shared" si="2"/>
        <v>2451.0884860000001</v>
      </c>
      <c r="G14" s="127">
        <f t="shared" si="8"/>
        <v>60.760896432564287</v>
      </c>
      <c r="H14" s="63">
        <f>'L4'!$H$10</f>
        <v>1641.55</v>
      </c>
      <c r="I14" s="63">
        <f>GEW!$E$12+($F14-GEW!$E$12)*SUM(Fasering!$D$5)</f>
        <v>1751.1635679999999</v>
      </c>
      <c r="J14" s="63">
        <f>GEW!$E$12+($F14-GEW!$E$12)*SUM(Fasering!$D$5:$D$6)</f>
        <v>1932.138739290659</v>
      </c>
      <c r="K14" s="63">
        <f>GEW!$E$12+($F14-GEW!$E$12)*SUM(Fasering!$D$5:$D$7)</f>
        <v>2035.9753738308482</v>
      </c>
      <c r="L14" s="63">
        <f>GEW!$E$12+($F14-GEW!$E$12)*SUM(Fasering!$D$5:$D$8)</f>
        <v>2139.8120083710373</v>
      </c>
      <c r="M14" s="63">
        <f>GEW!$E$12+($F14-GEW!$E$12)*SUM(Fasering!$D$5:$D$9)</f>
        <v>2243.648642911226</v>
      </c>
      <c r="N14" s="63">
        <f>GEW!$E$12+($F14-GEW!$E$12)*SUM(Fasering!$D$5:$D$10)</f>
        <v>2347.2518514598114</v>
      </c>
      <c r="O14" s="76">
        <f>GEW!$E$12+($F14-GEW!$E$12)*SUM(Fasering!$D$5:$D$11)</f>
        <v>2451.0884860000001</v>
      </c>
      <c r="P14" s="130">
        <f t="shared" si="3"/>
        <v>40.830328000000222</v>
      </c>
      <c r="Q14" s="131">
        <f t="shared" si="4"/>
        <v>1.0121573925567546</v>
      </c>
      <c r="R14" s="45">
        <f>$P14*SUM(Fasering!$D$5)</f>
        <v>0</v>
      </c>
      <c r="S14" s="45">
        <f>$P14*SUM(Fasering!$D$5:$D$6)</f>
        <v>10.557240374822364</v>
      </c>
      <c r="T14" s="45">
        <f>$P14*SUM(Fasering!$D$5:$D$7)</f>
        <v>16.614581294769536</v>
      </c>
      <c r="U14" s="45">
        <f>$P14*SUM(Fasering!$D$5:$D$8)</f>
        <v>22.671922214716712</v>
      </c>
      <c r="V14" s="45">
        <f>$P14*SUM(Fasering!$D$5:$D$9)</f>
        <v>28.729263134663885</v>
      </c>
      <c r="W14" s="45">
        <f>$P14*SUM(Fasering!$D$5:$D$10)</f>
        <v>34.772987080053049</v>
      </c>
      <c r="X14" s="75">
        <f>$P14*SUM(Fasering!$D$5:$D$11)</f>
        <v>40.830328000000222</v>
      </c>
      <c r="Y14" s="130">
        <f t="shared" si="5"/>
        <v>16.22497800000022</v>
      </c>
      <c r="Z14" s="131">
        <f t="shared" si="6"/>
        <v>0.4022066985788319</v>
      </c>
      <c r="AA14" s="74">
        <f>$Y14*SUM(Fasering!$D$5)</f>
        <v>0</v>
      </c>
      <c r="AB14" s="45">
        <f>$Y14*SUM(Fasering!$D$5:$D$6)</f>
        <v>4.195190222870754</v>
      </c>
      <c r="AC14" s="45">
        <f>$Y14*SUM(Fasering!$D$5:$D$7)</f>
        <v>6.602229989111267</v>
      </c>
      <c r="AD14" s="45">
        <f>$Y14*SUM(Fasering!$D$5:$D$8)</f>
        <v>9.0092697553517791</v>
      </c>
      <c r="AE14" s="45">
        <f>$Y14*SUM(Fasering!$D$5:$D$9)</f>
        <v>11.416309521592291</v>
      </c>
      <c r="AF14" s="45">
        <f>$Y14*SUM(Fasering!$D$5:$D$10)</f>
        <v>13.81793823375971</v>
      </c>
      <c r="AG14" s="75">
        <f>$Y14*SUM(Fasering!$D$5:$D$11)</f>
        <v>16.22497800000022</v>
      </c>
      <c r="AH14" s="5">
        <f>($AK$2+(I14+R14)*12*7.57%)*SUM(Fasering!$D$5)</f>
        <v>0</v>
      </c>
      <c r="AI14" s="9">
        <f>($AK$2+(J14+S14)*12*7.57%)*SUM(Fasering!$D$5:$D$6)</f>
        <v>489.68214913441329</v>
      </c>
      <c r="AJ14" s="9">
        <f>($AK$2+(K14+T14)*12*7.57%)*SUM(Fasering!$D$5:$D$7)</f>
        <v>811.26469393699347</v>
      </c>
      <c r="AK14" s="9">
        <f>($AK$2+(L14+U14)*12*7.57%)*SUM(Fasering!$D$5:$D$8)</f>
        <v>1162.4669045563344</v>
      </c>
      <c r="AL14" s="9">
        <f>($AK$2+(M14+V14)*12*7.57%)*SUM(Fasering!$D$5:$D$9)</f>
        <v>1543.2887809924357</v>
      </c>
      <c r="AM14" s="9">
        <f>($AK$2+(N14+W14)*12*7.57%)*SUM(Fasering!$D$5:$D$10)</f>
        <v>1952.7744279296369</v>
      </c>
      <c r="AN14" s="86">
        <f>($AK$2+(O14+X14)*12*7.57%)*SUM(Fasering!$D$5:$D$11)</f>
        <v>2392.7690506376002</v>
      </c>
      <c r="AO14" s="5">
        <f>($AK$2+(I14+AA14)*12*7.57%)*SUM(Fasering!$D$5)</f>
        <v>0</v>
      </c>
      <c r="AP14" s="9">
        <f>($AK$2+(J14+AB14)*12*7.57%)*SUM(Fasering!$D$5:$D$6)</f>
        <v>488.18783551350174</v>
      </c>
      <c r="AQ14" s="9">
        <f>($AK$2+(K14+AC14)*12*7.57%)*SUM(Fasering!$D$5:$D$7)</f>
        <v>807.56368837918046</v>
      </c>
      <c r="AR14" s="9">
        <f>($AK$2+(L14+AD14)*12*7.57%)*SUM(Fasering!$D$5:$D$8)</f>
        <v>1155.5753432979275</v>
      </c>
      <c r="AS14" s="9">
        <f>($AK$2+(M14+AE14)*12*7.57%)*SUM(Fasering!$D$5:$D$9)</f>
        <v>1532.2228002697423</v>
      </c>
      <c r="AT14" s="9">
        <f>($AK$2+(N14+AF14)*12*7.57%)*SUM(Fasering!$D$5:$D$10)</f>
        <v>1936.5628632438454</v>
      </c>
      <c r="AU14" s="86">
        <f>($AK$2+(O14+AG14)*12*7.57%)*SUM(Fasering!$D$5:$D$11)</f>
        <v>2370.4175506976003</v>
      </c>
    </row>
    <row r="15" spans="1:47" x14ac:dyDescent="0.3">
      <c r="A15" s="32">
        <f t="shared" si="7"/>
        <v>7</v>
      </c>
      <c r="B15" s="125">
        <v>22749.06</v>
      </c>
      <c r="C15" s="126"/>
      <c r="D15" s="125">
        <f t="shared" si="0"/>
        <v>29428.184016000003</v>
      </c>
      <c r="E15" s="127">
        <f t="shared" si="1"/>
        <v>729.50562634017444</v>
      </c>
      <c r="F15" s="125">
        <f t="shared" si="2"/>
        <v>2452.3486680000001</v>
      </c>
      <c r="G15" s="127">
        <f t="shared" si="8"/>
        <v>60.792135528347863</v>
      </c>
      <c r="H15" s="63">
        <f>'L4'!$H$10</f>
        <v>1641.55</v>
      </c>
      <c r="I15" s="63">
        <f>GEW!$E$12+($F15-GEW!$E$12)*SUM(Fasering!$D$5)</f>
        <v>1751.1635679999999</v>
      </c>
      <c r="J15" s="63">
        <f>GEW!$E$12+($F15-GEW!$E$12)*SUM(Fasering!$D$5:$D$6)</f>
        <v>1932.4645766018368</v>
      </c>
      <c r="K15" s="63">
        <f>GEW!$E$12+($F15-GEW!$E$12)*SUM(Fasering!$D$5:$D$7)</f>
        <v>2036.4881641343011</v>
      </c>
      <c r="L15" s="63">
        <f>GEW!$E$12+($F15-GEW!$E$12)*SUM(Fasering!$D$5:$D$8)</f>
        <v>2140.5117516667651</v>
      </c>
      <c r="M15" s="63">
        <f>GEW!$E$12+($F15-GEW!$E$12)*SUM(Fasering!$D$5:$D$9)</f>
        <v>2244.5353391992298</v>
      </c>
      <c r="N15" s="63">
        <f>GEW!$E$12+($F15-GEW!$E$12)*SUM(Fasering!$D$5:$D$10)</f>
        <v>2348.3250804675358</v>
      </c>
      <c r="O15" s="76">
        <f>GEW!$E$12+($F15-GEW!$E$12)*SUM(Fasering!$D$5:$D$11)</f>
        <v>2452.3486680000001</v>
      </c>
      <c r="P15" s="130">
        <f t="shared" si="3"/>
        <v>39.570145999999973</v>
      </c>
      <c r="Q15" s="131">
        <f t="shared" si="4"/>
        <v>0.98091829677316933</v>
      </c>
      <c r="R15" s="45">
        <f>$P15*SUM(Fasering!$D$5)</f>
        <v>0</v>
      </c>
      <c r="S15" s="45">
        <f>$P15*SUM(Fasering!$D$5:$D$6)</f>
        <v>10.23140306364458</v>
      </c>
      <c r="T15" s="45">
        <f>$P15*SUM(Fasering!$D$5:$D$7)</f>
        <v>16.101790991316445</v>
      </c>
      <c r="U15" s="45">
        <f>$P15*SUM(Fasering!$D$5:$D$8)</f>
        <v>21.972178918988309</v>
      </c>
      <c r="V15" s="45">
        <f>$P15*SUM(Fasering!$D$5:$D$9)</f>
        <v>27.842566846660173</v>
      </c>
      <c r="W15" s="45">
        <f>$P15*SUM(Fasering!$D$5:$D$10)</f>
        <v>33.699758072328109</v>
      </c>
      <c r="X15" s="75">
        <f>$P15*SUM(Fasering!$D$5:$D$11)</f>
        <v>39.570145999999973</v>
      </c>
      <c r="Y15" s="130">
        <f t="shared" si="5"/>
        <v>14.96479599999997</v>
      </c>
      <c r="Z15" s="131">
        <f t="shared" si="6"/>
        <v>0.37096760279524665</v>
      </c>
      <c r="AA15" s="74">
        <f>$Y15*SUM(Fasering!$D$5)</f>
        <v>0</v>
      </c>
      <c r="AB15" s="45">
        <f>$Y15*SUM(Fasering!$D$5:$D$6)</f>
        <v>3.8693529116929706</v>
      </c>
      <c r="AC15" s="45">
        <f>$Y15*SUM(Fasering!$D$5:$D$7)</f>
        <v>6.0894396856581734</v>
      </c>
      <c r="AD15" s="45">
        <f>$Y15*SUM(Fasering!$D$5:$D$8)</f>
        <v>8.3095264596233775</v>
      </c>
      <c r="AE15" s="45">
        <f>$Y15*SUM(Fasering!$D$5:$D$9)</f>
        <v>10.529613233588581</v>
      </c>
      <c r="AF15" s="45">
        <f>$Y15*SUM(Fasering!$D$5:$D$10)</f>
        <v>12.744709226034768</v>
      </c>
      <c r="AG15" s="75">
        <f>$Y15*SUM(Fasering!$D$5:$D$11)</f>
        <v>14.96479599999997</v>
      </c>
      <c r="AH15" s="5">
        <f>($AK$2+(I15+R15)*12*7.57%)*SUM(Fasering!$D$5)</f>
        <v>0</v>
      </c>
      <c r="AI15" s="9">
        <f>($AK$2+(J15+S15)*12*7.57%)*SUM(Fasering!$D$5:$D$6)</f>
        <v>489.68214913441329</v>
      </c>
      <c r="AJ15" s="9">
        <f>($AK$2+(K15+T15)*12*7.57%)*SUM(Fasering!$D$5:$D$7)</f>
        <v>811.26469393699347</v>
      </c>
      <c r="AK15" s="9">
        <f>($AK$2+(L15+U15)*12*7.57%)*SUM(Fasering!$D$5:$D$8)</f>
        <v>1162.4669045563342</v>
      </c>
      <c r="AL15" s="9">
        <f>($AK$2+(M15+V15)*12*7.57%)*SUM(Fasering!$D$5:$D$9)</f>
        <v>1543.2887809924357</v>
      </c>
      <c r="AM15" s="9">
        <f>($AK$2+(N15+W15)*12*7.57%)*SUM(Fasering!$D$5:$D$10)</f>
        <v>1952.7744279296364</v>
      </c>
      <c r="AN15" s="86">
        <f>($AK$2+(O15+X15)*12*7.57%)*SUM(Fasering!$D$5:$D$11)</f>
        <v>2392.7690506376002</v>
      </c>
      <c r="AO15" s="5">
        <f>($AK$2+(I15+AA15)*12*7.57%)*SUM(Fasering!$D$5)</f>
        <v>0</v>
      </c>
      <c r="AP15" s="9">
        <f>($AK$2+(J15+AB15)*12*7.57%)*SUM(Fasering!$D$5:$D$6)</f>
        <v>488.18783551350174</v>
      </c>
      <c r="AQ15" s="9">
        <f>($AK$2+(K15+AC15)*12*7.57%)*SUM(Fasering!$D$5:$D$7)</f>
        <v>807.56368837918035</v>
      </c>
      <c r="AR15" s="9">
        <f>($AK$2+(L15+AD15)*12*7.57%)*SUM(Fasering!$D$5:$D$8)</f>
        <v>1155.5753432979268</v>
      </c>
      <c r="AS15" s="9">
        <f>($AK$2+(M15+AE15)*12*7.57%)*SUM(Fasering!$D$5:$D$9)</f>
        <v>1532.2228002697423</v>
      </c>
      <c r="AT15" s="9">
        <f>($AK$2+(N15+AF15)*12*7.57%)*SUM(Fasering!$D$5:$D$10)</f>
        <v>1936.5628632438445</v>
      </c>
      <c r="AU15" s="86">
        <f>($AK$2+(O15+AG15)*12*7.57%)*SUM(Fasering!$D$5:$D$11)</f>
        <v>2370.4175506976003</v>
      </c>
    </row>
    <row r="16" spans="1:47" x14ac:dyDescent="0.3">
      <c r="A16" s="32">
        <f t="shared" si="7"/>
        <v>8</v>
      </c>
      <c r="B16" s="125">
        <v>23824.51</v>
      </c>
      <c r="C16" s="126"/>
      <c r="D16" s="125">
        <f t="shared" si="0"/>
        <v>30819.386136000001</v>
      </c>
      <c r="E16" s="127">
        <f t="shared" si="1"/>
        <v>763.9926260600547</v>
      </c>
      <c r="F16" s="125">
        <f t="shared" si="2"/>
        <v>2568.2821779999999</v>
      </c>
      <c r="G16" s="127">
        <f t="shared" si="8"/>
        <v>63.666052171671225</v>
      </c>
      <c r="H16" s="63">
        <f>'L4'!$H$10</f>
        <v>1641.55</v>
      </c>
      <c r="I16" s="63">
        <f>GEW!$E$12+($F16-GEW!$E$12)*SUM(Fasering!$D$5)</f>
        <v>1751.1635679999999</v>
      </c>
      <c r="J16" s="63">
        <f>GEW!$E$12+($F16-GEW!$E$12)*SUM(Fasering!$D$5:$D$6)</f>
        <v>1962.4407730352052</v>
      </c>
      <c r="K16" s="63">
        <f>GEW!$E$12+($F16-GEW!$E$12)*SUM(Fasering!$D$5:$D$7)</f>
        <v>2083.663556080282</v>
      </c>
      <c r="L16" s="63">
        <f>GEW!$E$12+($F16-GEW!$E$12)*SUM(Fasering!$D$5:$D$8)</f>
        <v>2204.886339125359</v>
      </c>
      <c r="M16" s="63">
        <f>GEW!$E$12+($F16-GEW!$E$12)*SUM(Fasering!$D$5:$D$9)</f>
        <v>2326.109122170436</v>
      </c>
      <c r="N16" s="63">
        <f>GEW!$E$12+($F16-GEW!$E$12)*SUM(Fasering!$D$5:$D$10)</f>
        <v>2447.0593949549229</v>
      </c>
      <c r="O16" s="76">
        <f>GEW!$E$12+($F16-GEW!$E$12)*SUM(Fasering!$D$5:$D$11)</f>
        <v>2568.2821779999999</v>
      </c>
      <c r="P16" s="130">
        <f t="shared" si="3"/>
        <v>0</v>
      </c>
      <c r="Q16" s="131">
        <f t="shared" si="4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30">
        <f t="shared" si="5"/>
        <v>0</v>
      </c>
      <c r="Z16" s="131">
        <f t="shared" si="6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494.31979155623713</v>
      </c>
      <c r="AJ16" s="9">
        <f>($AK$2+(K16+T16)*12*7.57%)*SUM(Fasering!$D$5:$D$7)</f>
        <v>822.7508640007112</v>
      </c>
      <c r="AK16" s="9">
        <f>($AK$2+(L16+U16)*12*7.57%)*SUM(Fasering!$D$5:$D$8)</f>
        <v>1183.855049854167</v>
      </c>
      <c r="AL16" s="9">
        <f>($AK$2+(M16+V16)*12*7.57%)*SUM(Fasering!$D$5:$D$9)</f>
        <v>1577.6323491166042</v>
      </c>
      <c r="AM16" s="9">
        <f>($AK$2+(N16+W16)*12*7.57%)*SUM(Fasering!$D$5:$D$10)</f>
        <v>2003.0874539630263</v>
      </c>
      <c r="AN16" s="86">
        <f>($AK$2+(O16+X16)*12*7.57%)*SUM(Fasering!$D$5:$D$11)</f>
        <v>2462.1375304952003</v>
      </c>
      <c r="AO16" s="5">
        <f>($AK$2+(I16+AA16)*12*7.57%)*SUM(Fasering!$D$5)</f>
        <v>0</v>
      </c>
      <c r="AP16" s="9">
        <f>($AK$2+(J16+AB16)*12*7.57%)*SUM(Fasering!$D$5:$D$6)</f>
        <v>494.31979155623713</v>
      </c>
      <c r="AQ16" s="9">
        <f>($AK$2+(K16+AC16)*12*7.57%)*SUM(Fasering!$D$5:$D$7)</f>
        <v>822.7508640007112</v>
      </c>
      <c r="AR16" s="9">
        <f>($AK$2+(L16+AD16)*12*7.57%)*SUM(Fasering!$D$5:$D$8)</f>
        <v>1183.855049854167</v>
      </c>
      <c r="AS16" s="9">
        <f>($AK$2+(M16+AE16)*12*7.57%)*SUM(Fasering!$D$5:$D$9)</f>
        <v>1577.6323491166042</v>
      </c>
      <c r="AT16" s="9">
        <f>($AK$2+(N16+AF16)*12*7.57%)*SUM(Fasering!$D$5:$D$10)</f>
        <v>2003.0874539630263</v>
      </c>
      <c r="AU16" s="86">
        <f>($AK$2+(O16+AG16)*12*7.57%)*SUM(Fasering!$D$5:$D$11)</f>
        <v>2462.1375304952003</v>
      </c>
    </row>
    <row r="17" spans="1:47" x14ac:dyDescent="0.3">
      <c r="A17" s="32">
        <f t="shared" si="7"/>
        <v>9</v>
      </c>
      <c r="B17" s="125">
        <v>23847.68</v>
      </c>
      <c r="C17" s="126"/>
      <c r="D17" s="125">
        <f t="shared" si="0"/>
        <v>30849.358848000003</v>
      </c>
      <c r="E17" s="127">
        <f t="shared" si="1"/>
        <v>764.73563018252412</v>
      </c>
      <c r="F17" s="125">
        <f t="shared" si="2"/>
        <v>2570.779904</v>
      </c>
      <c r="G17" s="127">
        <f t="shared" si="8"/>
        <v>63.727969181877</v>
      </c>
      <c r="H17" s="63">
        <f>'L4'!$H$10</f>
        <v>1641.55</v>
      </c>
      <c r="I17" s="63">
        <f>GEW!$E$12+($F17-GEW!$E$12)*SUM(Fasering!$D$5)</f>
        <v>1751.1635679999999</v>
      </c>
      <c r="J17" s="63">
        <f>GEW!$E$12+($F17-GEW!$E$12)*SUM(Fasering!$D$5:$D$6)</f>
        <v>1963.0865942926891</v>
      </c>
      <c r="K17" s="63">
        <f>GEW!$E$12+($F17-GEW!$E$12)*SUM(Fasering!$D$5:$D$7)</f>
        <v>2084.6799248853295</v>
      </c>
      <c r="L17" s="63">
        <f>GEW!$E$12+($F17-GEW!$E$12)*SUM(Fasering!$D$5:$D$8)</f>
        <v>2206.27325547797</v>
      </c>
      <c r="M17" s="63">
        <f>GEW!$E$12+($F17-GEW!$E$12)*SUM(Fasering!$D$5:$D$9)</f>
        <v>2327.8665860706105</v>
      </c>
      <c r="N17" s="63">
        <f>GEW!$E$12+($F17-GEW!$E$12)*SUM(Fasering!$D$5:$D$10)</f>
        <v>2449.1865734073594</v>
      </c>
      <c r="O17" s="76">
        <f>GEW!$E$12+($F17-GEW!$E$12)*SUM(Fasering!$D$5:$D$11)</f>
        <v>2570.779904</v>
      </c>
      <c r="P17" s="130">
        <f t="shared" si="3"/>
        <v>0</v>
      </c>
      <c r="Q17" s="131">
        <f t="shared" si="4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30">
        <f t="shared" si="5"/>
        <v>0</v>
      </c>
      <c r="Z17" s="131">
        <f t="shared" si="6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494.47148157418451</v>
      </c>
      <c r="AJ17" s="9">
        <f>($AK$2+(K17+T17)*12*7.57%)*SUM(Fasering!$D$5:$D$7)</f>
        <v>823.12655862841996</v>
      </c>
      <c r="AK17" s="9">
        <f>($AK$2+(L17+U17)*12*7.57%)*SUM(Fasering!$D$5:$D$8)</f>
        <v>1184.5546225786236</v>
      </c>
      <c r="AL17" s="9">
        <f>($AK$2+(M17+V17)*12*7.57%)*SUM(Fasering!$D$5:$D$9)</f>
        <v>1578.755673424796</v>
      </c>
      <c r="AM17" s="9">
        <f>($AK$2+(N17+W17)*12*7.57%)*SUM(Fasering!$D$5:$D$10)</f>
        <v>2004.7331142205062</v>
      </c>
      <c r="AN17" s="86">
        <f>($AK$2+(O17+X17)*12*7.57%)*SUM(Fasering!$D$5:$D$11)</f>
        <v>2464.4064647936002</v>
      </c>
      <c r="AO17" s="5">
        <f>($AK$2+(I17+AA17)*12*7.57%)*SUM(Fasering!$D$5)</f>
        <v>0</v>
      </c>
      <c r="AP17" s="9">
        <f>($AK$2+(J17+AB17)*12*7.57%)*SUM(Fasering!$D$5:$D$6)</f>
        <v>494.47148157418451</v>
      </c>
      <c r="AQ17" s="9">
        <f>($AK$2+(K17+AC17)*12*7.57%)*SUM(Fasering!$D$5:$D$7)</f>
        <v>823.12655862841996</v>
      </c>
      <c r="AR17" s="9">
        <f>($AK$2+(L17+AD17)*12*7.57%)*SUM(Fasering!$D$5:$D$8)</f>
        <v>1184.5546225786236</v>
      </c>
      <c r="AS17" s="9">
        <f>($AK$2+(M17+AE17)*12*7.57%)*SUM(Fasering!$D$5:$D$9)</f>
        <v>1578.755673424796</v>
      </c>
      <c r="AT17" s="9">
        <f>($AK$2+(N17+AF17)*12*7.57%)*SUM(Fasering!$D$5:$D$10)</f>
        <v>2004.7331142205062</v>
      </c>
      <c r="AU17" s="86">
        <f>($AK$2+(O17+AG17)*12*7.57%)*SUM(Fasering!$D$5:$D$11)</f>
        <v>2464.4064647936002</v>
      </c>
    </row>
    <row r="18" spans="1:47" x14ac:dyDescent="0.3">
      <c r="A18" s="32">
        <f t="shared" si="7"/>
        <v>10</v>
      </c>
      <c r="B18" s="125">
        <v>24923.16</v>
      </c>
      <c r="C18" s="126"/>
      <c r="D18" s="125">
        <f t="shared" si="0"/>
        <v>32240.599776000003</v>
      </c>
      <c r="E18" s="127">
        <f t="shared" si="1"/>
        <v>799.22359192759529</v>
      </c>
      <c r="F18" s="125">
        <f t="shared" si="2"/>
        <v>2686.7166480000001</v>
      </c>
      <c r="G18" s="127">
        <f t="shared" si="8"/>
        <v>66.601965993966274</v>
      </c>
      <c r="H18" s="63">
        <f>'L4'!$H$10</f>
        <v>1641.55</v>
      </c>
      <c r="I18" s="63">
        <f>GEW!$E$12+($F18-GEW!$E$12)*SUM(Fasering!$D$5)</f>
        <v>1751.1635679999999</v>
      </c>
      <c r="J18" s="63">
        <f>GEW!$E$12+($F18-GEW!$E$12)*SUM(Fasering!$D$5:$D$6)</f>
        <v>1993.0636269210393</v>
      </c>
      <c r="K18" s="63">
        <f>GEW!$E$12+($F18-GEW!$E$12)*SUM(Fasering!$D$5:$D$7)</f>
        <v>2131.8566328030047</v>
      </c>
      <c r="L18" s="63">
        <f>GEW!$E$12+($F18-GEW!$E$12)*SUM(Fasering!$D$5:$D$8)</f>
        <v>2270.6496386849703</v>
      </c>
      <c r="M18" s="63">
        <f>GEW!$E$12+($F18-GEW!$E$12)*SUM(Fasering!$D$5:$D$9)</f>
        <v>2409.442644566936</v>
      </c>
      <c r="N18" s="63">
        <f>GEW!$E$12+($F18-GEW!$E$12)*SUM(Fasering!$D$5:$D$10)</f>
        <v>2547.9236421180349</v>
      </c>
      <c r="O18" s="76">
        <f>GEW!$E$12+($F18-GEW!$E$12)*SUM(Fasering!$D$5:$D$11)</f>
        <v>2686.7166480000001</v>
      </c>
      <c r="P18" s="125">
        <f t="shared" si="3"/>
        <v>0</v>
      </c>
      <c r="Q18" s="127">
        <f t="shared" si="4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5">
        <f t="shared" si="5"/>
        <v>0</v>
      </c>
      <c r="Z18" s="127">
        <f t="shared" si="6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501.51246476374826</v>
      </c>
      <c r="AJ18" s="9">
        <f>($AK$2+(K18+T18)*12*7.57%)*SUM(Fasering!$D$5:$D$7)</f>
        <v>840.56514551699297</v>
      </c>
      <c r="AK18" s="9">
        <f>($AK$2+(L18+U18)*12*7.57%)*SUM(Fasering!$D$5:$D$8)</f>
        <v>1217.0266326648959</v>
      </c>
      <c r="AL18" s="9">
        <f>($AK$2+(M18+V18)*12*7.57%)*SUM(Fasering!$D$5:$D$9)</f>
        <v>1630.8969262074568</v>
      </c>
      <c r="AM18" s="9">
        <f>($AK$2+(N18+W18)*12*7.57%)*SUM(Fasering!$D$5:$D$10)</f>
        <v>2081.1195921538056</v>
      </c>
      <c r="AN18" s="86">
        <f>($AK$2+(O18+X18)*12*7.57%)*SUM(Fasering!$D$5:$D$11)</f>
        <v>2569.7234030432005</v>
      </c>
      <c r="AO18" s="5">
        <f>($AK$2+(I18+AA18)*12*7.57%)*SUM(Fasering!$D$5)</f>
        <v>0</v>
      </c>
      <c r="AP18" s="9">
        <f>($AK$2+(J18+AB18)*12*7.57%)*SUM(Fasering!$D$5:$D$6)</f>
        <v>501.51246476374826</v>
      </c>
      <c r="AQ18" s="9">
        <f>($AK$2+(K18+AC18)*12*7.57%)*SUM(Fasering!$D$5:$D$7)</f>
        <v>840.56514551699297</v>
      </c>
      <c r="AR18" s="9">
        <f>($AK$2+(L18+AD18)*12*7.57%)*SUM(Fasering!$D$5:$D$8)</f>
        <v>1217.0266326648959</v>
      </c>
      <c r="AS18" s="9">
        <f>($AK$2+(M18+AE18)*12*7.57%)*SUM(Fasering!$D$5:$D$9)</f>
        <v>1630.8969262074568</v>
      </c>
      <c r="AT18" s="9">
        <f>($AK$2+(N18+AF18)*12*7.57%)*SUM(Fasering!$D$5:$D$10)</f>
        <v>2081.1195921538056</v>
      </c>
      <c r="AU18" s="86">
        <f>($AK$2+(O18+AG18)*12*7.57%)*SUM(Fasering!$D$5:$D$11)</f>
        <v>2569.7234030432005</v>
      </c>
    </row>
    <row r="19" spans="1:47" x14ac:dyDescent="0.3">
      <c r="A19" s="32">
        <f t="shared" si="7"/>
        <v>11</v>
      </c>
      <c r="B19" s="125">
        <v>24931.24</v>
      </c>
      <c r="C19" s="126"/>
      <c r="D19" s="125">
        <f t="shared" si="0"/>
        <v>32251.052064000003</v>
      </c>
      <c r="E19" s="127">
        <f t="shared" si="1"/>
        <v>799.48269737902183</v>
      </c>
      <c r="F19" s="125">
        <f t="shared" si="2"/>
        <v>2687.5876720000006</v>
      </c>
      <c r="G19" s="127">
        <f t="shared" si="8"/>
        <v>66.623558114918495</v>
      </c>
      <c r="H19" s="63">
        <f>'L4'!$H$10</f>
        <v>1641.55</v>
      </c>
      <c r="I19" s="63">
        <f>GEW!$E$12+($F19-GEW!$E$12)*SUM(Fasering!$D$5)</f>
        <v>1751.1635679999999</v>
      </c>
      <c r="J19" s="63">
        <f>GEW!$E$12+($F19-GEW!$E$12)*SUM(Fasering!$D$5:$D$6)</f>
        <v>1993.2888421027603</v>
      </c>
      <c r="K19" s="63">
        <f>GEW!$E$12+($F19-GEW!$E$12)*SUM(Fasering!$D$5:$D$7)</f>
        <v>2132.2110678459394</v>
      </c>
      <c r="L19" s="63">
        <f>GEW!$E$12+($F19-GEW!$E$12)*SUM(Fasering!$D$5:$D$8)</f>
        <v>2271.1332935891182</v>
      </c>
      <c r="M19" s="63">
        <f>GEW!$E$12+($F19-GEW!$E$12)*SUM(Fasering!$D$5:$D$9)</f>
        <v>2410.0555193322971</v>
      </c>
      <c r="N19" s="63">
        <f>GEW!$E$12+($F19-GEW!$E$12)*SUM(Fasering!$D$5:$D$10)</f>
        <v>2548.6654462568217</v>
      </c>
      <c r="O19" s="76">
        <f>GEW!$E$12+($F19-GEW!$E$12)*SUM(Fasering!$D$5:$D$11)</f>
        <v>2687.5876720000006</v>
      </c>
      <c r="P19" s="125">
        <f t="shared" si="3"/>
        <v>0</v>
      </c>
      <c r="Q19" s="127">
        <f t="shared" si="4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5">
        <f t="shared" si="5"/>
        <v>0</v>
      </c>
      <c r="Z19" s="127">
        <f t="shared" si="6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501.56536313858714</v>
      </c>
      <c r="AJ19" s="9">
        <f>($AK$2+(K19+T19)*12*7.57%)*SUM(Fasering!$D$5:$D$7)</f>
        <v>840.69616030300483</v>
      </c>
      <c r="AK19" s="9">
        <f>($AK$2+(L19+U19)*12*7.57%)*SUM(Fasering!$D$5:$D$8)</f>
        <v>1217.2705924237916</v>
      </c>
      <c r="AL19" s="9">
        <f>($AK$2+(M19+V19)*12*7.57%)*SUM(Fasering!$D$5:$D$9)</f>
        <v>1631.2886595009477</v>
      </c>
      <c r="AM19" s="9">
        <f>($AK$2+(N19+W19)*12*7.57%)*SUM(Fasering!$D$5:$D$10)</f>
        <v>2081.693477992409</v>
      </c>
      <c r="AN19" s="86">
        <f>($AK$2+(O19+X19)*12*7.57%)*SUM(Fasering!$D$5:$D$11)</f>
        <v>2570.5146412448007</v>
      </c>
      <c r="AO19" s="5">
        <f>($AK$2+(I19+AA19)*12*7.57%)*SUM(Fasering!$D$5)</f>
        <v>0</v>
      </c>
      <c r="AP19" s="9">
        <f>($AK$2+(J19+AB19)*12*7.57%)*SUM(Fasering!$D$5:$D$6)</f>
        <v>501.56536313858714</v>
      </c>
      <c r="AQ19" s="9">
        <f>($AK$2+(K19+AC19)*12*7.57%)*SUM(Fasering!$D$5:$D$7)</f>
        <v>840.69616030300483</v>
      </c>
      <c r="AR19" s="9">
        <f>($AK$2+(L19+AD19)*12*7.57%)*SUM(Fasering!$D$5:$D$8)</f>
        <v>1217.2705924237916</v>
      </c>
      <c r="AS19" s="9">
        <f>($AK$2+(M19+AE19)*12*7.57%)*SUM(Fasering!$D$5:$D$9)</f>
        <v>1631.2886595009477</v>
      </c>
      <c r="AT19" s="9">
        <f>($AK$2+(N19+AF19)*12*7.57%)*SUM(Fasering!$D$5:$D$10)</f>
        <v>2081.693477992409</v>
      </c>
      <c r="AU19" s="86">
        <f>($AK$2+(O19+AG19)*12*7.57%)*SUM(Fasering!$D$5:$D$11)</f>
        <v>2570.5146412448007</v>
      </c>
    </row>
    <row r="20" spans="1:47" x14ac:dyDescent="0.3">
      <c r="A20" s="32">
        <f t="shared" si="7"/>
        <v>12</v>
      </c>
      <c r="B20" s="125">
        <v>26006.69</v>
      </c>
      <c r="C20" s="126"/>
      <c r="D20" s="125">
        <f t="shared" si="0"/>
        <v>33642.254183999998</v>
      </c>
      <c r="E20" s="127">
        <f t="shared" si="1"/>
        <v>833.96969709890197</v>
      </c>
      <c r="F20" s="125">
        <f t="shared" si="2"/>
        <v>2803.521182</v>
      </c>
      <c r="G20" s="127">
        <f t="shared" si="8"/>
        <v>69.497474758241836</v>
      </c>
      <c r="H20" s="63">
        <f>'L4'!$H$10</f>
        <v>1641.55</v>
      </c>
      <c r="I20" s="63">
        <f>GEW!$E$12+($F20-GEW!$E$12)*SUM(Fasering!$D$5)</f>
        <v>1751.1635679999999</v>
      </c>
      <c r="J20" s="63">
        <f>GEW!$E$12+($F20-GEW!$E$12)*SUM(Fasering!$D$5:$D$6)</f>
        <v>2023.2650385361285</v>
      </c>
      <c r="K20" s="63">
        <f>GEW!$E$12+($F20-GEW!$E$12)*SUM(Fasering!$D$5:$D$7)</f>
        <v>2179.3864597919201</v>
      </c>
      <c r="L20" s="63">
        <f>GEW!$E$12+($F20-GEW!$E$12)*SUM(Fasering!$D$5:$D$8)</f>
        <v>2335.5078810477116</v>
      </c>
      <c r="M20" s="63">
        <f>GEW!$E$12+($F20-GEW!$E$12)*SUM(Fasering!$D$5:$D$9)</f>
        <v>2491.6293023035032</v>
      </c>
      <c r="N20" s="63">
        <f>GEW!$E$12+($F20-GEW!$E$12)*SUM(Fasering!$D$5:$D$10)</f>
        <v>2647.3997607442088</v>
      </c>
      <c r="O20" s="76">
        <f>GEW!$E$12+($F20-GEW!$E$12)*SUM(Fasering!$D$5:$D$11)</f>
        <v>2803.521182</v>
      </c>
      <c r="P20" s="125">
        <f t="shared" si="3"/>
        <v>0</v>
      </c>
      <c r="Q20" s="127">
        <f t="shared" si="4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5">
        <f t="shared" si="5"/>
        <v>0</v>
      </c>
      <c r="Z20" s="127">
        <f t="shared" si="6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508.60614992329363</v>
      </c>
      <c r="AJ20" s="9">
        <f>($AK$2+(K20+T20)*12*7.57%)*SUM(Fasering!$D$5:$D$7)</f>
        <v>858.13426075054053</v>
      </c>
      <c r="AK20" s="9">
        <f>($AK$2+(L20+U20)*12*7.57%)*SUM(Fasering!$D$5:$D$8)</f>
        <v>1249.7416967188797</v>
      </c>
      <c r="AL20" s="9">
        <f>($AK$2+(M20+V20)*12*7.57%)*SUM(Fasering!$D$5:$D$9)</f>
        <v>1683.4284578283105</v>
      </c>
      <c r="AM20" s="9">
        <f>($AK$2+(N20+W20)*12*7.57%)*SUM(Fasering!$D$5:$D$10)</f>
        <v>2158.0778251614556</v>
      </c>
      <c r="AN20" s="86">
        <f>($AK$2+(O20+X20)*12*7.57%)*SUM(Fasering!$D$5:$D$11)</f>
        <v>2675.8286417288</v>
      </c>
      <c r="AO20" s="5">
        <f>($AK$2+(I20+AA20)*12*7.57%)*SUM(Fasering!$D$5)</f>
        <v>0</v>
      </c>
      <c r="AP20" s="9">
        <f>($AK$2+(J20+AB20)*12*7.57%)*SUM(Fasering!$D$5:$D$6)</f>
        <v>508.60614992329363</v>
      </c>
      <c r="AQ20" s="9">
        <f>($AK$2+(K20+AC20)*12*7.57%)*SUM(Fasering!$D$5:$D$7)</f>
        <v>858.13426075054053</v>
      </c>
      <c r="AR20" s="9">
        <f>($AK$2+(L20+AD20)*12*7.57%)*SUM(Fasering!$D$5:$D$8)</f>
        <v>1249.7416967188797</v>
      </c>
      <c r="AS20" s="9">
        <f>($AK$2+(M20+AE20)*12*7.57%)*SUM(Fasering!$D$5:$D$9)</f>
        <v>1683.4284578283105</v>
      </c>
      <c r="AT20" s="9">
        <f>($AK$2+(N20+AF20)*12*7.57%)*SUM(Fasering!$D$5:$D$10)</f>
        <v>2158.0778251614556</v>
      </c>
      <c r="AU20" s="86">
        <f>($AK$2+(O20+AG20)*12*7.57%)*SUM(Fasering!$D$5:$D$11)</f>
        <v>2675.8286417288</v>
      </c>
    </row>
    <row r="21" spans="1:47" x14ac:dyDescent="0.3">
      <c r="A21" s="32">
        <f t="shared" si="7"/>
        <v>13</v>
      </c>
      <c r="B21" s="125">
        <v>26014.77</v>
      </c>
      <c r="C21" s="126"/>
      <c r="D21" s="125">
        <f t="shared" si="0"/>
        <v>33652.706472000005</v>
      </c>
      <c r="E21" s="127">
        <f t="shared" si="1"/>
        <v>834.22880255032874</v>
      </c>
      <c r="F21" s="125">
        <f t="shared" si="2"/>
        <v>2804.3922060000004</v>
      </c>
      <c r="G21" s="127">
        <f t="shared" si="8"/>
        <v>69.519066879194057</v>
      </c>
      <c r="H21" s="63">
        <f>'L4'!$H$10</f>
        <v>1641.55</v>
      </c>
      <c r="I21" s="63">
        <f>GEW!$E$12+($F21-GEW!$E$12)*SUM(Fasering!$D$5)</f>
        <v>1751.1635679999999</v>
      </c>
      <c r="J21" s="63">
        <f>GEW!$E$12+($F21-GEW!$E$12)*SUM(Fasering!$D$5:$D$6)</f>
        <v>2023.4902537178496</v>
      </c>
      <c r="K21" s="63">
        <f>GEW!$E$12+($F21-GEW!$E$12)*SUM(Fasering!$D$5:$D$7)</f>
        <v>2179.7408948348543</v>
      </c>
      <c r="L21" s="63">
        <f>GEW!$E$12+($F21-GEW!$E$12)*SUM(Fasering!$D$5:$D$8)</f>
        <v>2335.9915359518591</v>
      </c>
      <c r="M21" s="63">
        <f>GEW!$E$12+($F21-GEW!$E$12)*SUM(Fasering!$D$5:$D$9)</f>
        <v>2492.2421770688643</v>
      </c>
      <c r="N21" s="63">
        <f>GEW!$E$12+($F21-GEW!$E$12)*SUM(Fasering!$D$5:$D$10)</f>
        <v>2648.1415648829957</v>
      </c>
      <c r="O21" s="76">
        <f>GEW!$E$12+($F21-GEW!$E$12)*SUM(Fasering!$D$5:$D$11)</f>
        <v>2804.3922060000004</v>
      </c>
      <c r="P21" s="125">
        <f t="shared" si="3"/>
        <v>0</v>
      </c>
      <c r="Q21" s="127">
        <f t="shared" si="4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5">
        <f t="shared" si="5"/>
        <v>0</v>
      </c>
      <c r="Z21" s="127">
        <f t="shared" si="6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508.6590482981324</v>
      </c>
      <c r="AJ21" s="9">
        <f>($AK$2+(K21+T21)*12*7.57%)*SUM(Fasering!$D$5:$D$7)</f>
        <v>858.26527553655205</v>
      </c>
      <c r="AK21" s="9">
        <f>($AK$2+(L21+U21)*12*7.57%)*SUM(Fasering!$D$5:$D$8)</f>
        <v>1249.9856564777749</v>
      </c>
      <c r="AL21" s="9">
        <f>($AK$2+(M21+V21)*12*7.57%)*SUM(Fasering!$D$5:$D$9)</f>
        <v>1683.8201911218018</v>
      </c>
      <c r="AM21" s="9">
        <f>($AK$2+(N21+W21)*12*7.57%)*SUM(Fasering!$D$5:$D$10)</f>
        <v>2158.6517110000591</v>
      </c>
      <c r="AN21" s="86">
        <f>($AK$2+(O21+X21)*12*7.57%)*SUM(Fasering!$D$5:$D$11)</f>
        <v>2676.6198799304007</v>
      </c>
      <c r="AO21" s="5">
        <f>($AK$2+(I21+AA21)*12*7.57%)*SUM(Fasering!$D$5)</f>
        <v>0</v>
      </c>
      <c r="AP21" s="9">
        <f>($AK$2+(J21+AB21)*12*7.57%)*SUM(Fasering!$D$5:$D$6)</f>
        <v>508.6590482981324</v>
      </c>
      <c r="AQ21" s="9">
        <f>($AK$2+(K21+AC21)*12*7.57%)*SUM(Fasering!$D$5:$D$7)</f>
        <v>858.26527553655205</v>
      </c>
      <c r="AR21" s="9">
        <f>($AK$2+(L21+AD21)*12*7.57%)*SUM(Fasering!$D$5:$D$8)</f>
        <v>1249.9856564777749</v>
      </c>
      <c r="AS21" s="9">
        <f>($AK$2+(M21+AE21)*12*7.57%)*SUM(Fasering!$D$5:$D$9)</f>
        <v>1683.8201911218018</v>
      </c>
      <c r="AT21" s="9">
        <f>($AK$2+(N21+AF21)*12*7.57%)*SUM(Fasering!$D$5:$D$10)</f>
        <v>2158.6517110000591</v>
      </c>
      <c r="AU21" s="86">
        <f>($AK$2+(O21+AG21)*12*7.57%)*SUM(Fasering!$D$5:$D$11)</f>
        <v>2676.6198799304007</v>
      </c>
    </row>
    <row r="22" spans="1:47" x14ac:dyDescent="0.3">
      <c r="A22" s="32">
        <f t="shared" si="7"/>
        <v>14</v>
      </c>
      <c r="B22" s="125">
        <v>27090.25</v>
      </c>
      <c r="C22" s="126"/>
      <c r="D22" s="125">
        <f t="shared" si="0"/>
        <v>35043.947400000005</v>
      </c>
      <c r="E22" s="127">
        <f t="shared" si="1"/>
        <v>868.71676429539991</v>
      </c>
      <c r="F22" s="125">
        <f t="shared" si="2"/>
        <v>2920.3289500000005</v>
      </c>
      <c r="G22" s="127">
        <f t="shared" si="8"/>
        <v>72.393063691283331</v>
      </c>
      <c r="H22" s="63">
        <f>'L4'!$H$10</f>
        <v>1641.55</v>
      </c>
      <c r="I22" s="63">
        <f>GEW!$E$12+($F22-GEW!$E$12)*SUM(Fasering!$D$5)</f>
        <v>1751.1635679999999</v>
      </c>
      <c r="J22" s="63">
        <f>GEW!$E$12+($F22-GEW!$E$12)*SUM(Fasering!$D$5:$D$6)</f>
        <v>2053.4672863461997</v>
      </c>
      <c r="K22" s="63">
        <f>GEW!$E$12+($F22-GEW!$E$12)*SUM(Fasering!$D$5:$D$7)</f>
        <v>2226.9176027525295</v>
      </c>
      <c r="L22" s="63">
        <f>GEW!$E$12+($F22-GEW!$E$12)*SUM(Fasering!$D$5:$D$8)</f>
        <v>2400.3679191588594</v>
      </c>
      <c r="M22" s="63">
        <f>GEW!$E$12+($F22-GEW!$E$12)*SUM(Fasering!$D$5:$D$9)</f>
        <v>2573.8182355651898</v>
      </c>
      <c r="N22" s="63">
        <f>GEW!$E$12+($F22-GEW!$E$12)*SUM(Fasering!$D$5:$D$10)</f>
        <v>2746.8786335936707</v>
      </c>
      <c r="O22" s="76">
        <f>GEW!$E$12+($F22-GEW!$E$12)*SUM(Fasering!$D$5:$D$11)</f>
        <v>2920.3289500000005</v>
      </c>
      <c r="P22" s="125">
        <f t="shared" si="3"/>
        <v>0</v>
      </c>
      <c r="Q22" s="127">
        <f t="shared" si="4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5">
        <f t="shared" si="5"/>
        <v>0</v>
      </c>
      <c r="Z22" s="127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515.70003148769604</v>
      </c>
      <c r="AJ22" s="9">
        <f>($AK$2+(K22+T22)*12*7.57%)*SUM(Fasering!$D$5:$D$7)</f>
        <v>875.70386242512507</v>
      </c>
      <c r="AK22" s="9">
        <f>($AK$2+(L22+U22)*12*7.57%)*SUM(Fasering!$D$5:$D$8)</f>
        <v>1282.457666564047</v>
      </c>
      <c r="AL22" s="9">
        <f>($AK$2+(M22+V22)*12*7.57%)*SUM(Fasering!$D$5:$D$9)</f>
        <v>1735.9614439044619</v>
      </c>
      <c r="AM22" s="9">
        <f>($AK$2+(N22+W22)*12*7.57%)*SUM(Fasering!$D$5:$D$10)</f>
        <v>2235.038188933358</v>
      </c>
      <c r="AN22" s="86">
        <f>($AK$2+(O22+X22)*12*7.57%)*SUM(Fasering!$D$5:$D$11)</f>
        <v>2781.9368181800005</v>
      </c>
      <c r="AO22" s="5">
        <f>($AK$2+(I22+AA22)*12*7.57%)*SUM(Fasering!$D$5)</f>
        <v>0</v>
      </c>
      <c r="AP22" s="9">
        <f>($AK$2+(J22+AB22)*12*7.57%)*SUM(Fasering!$D$5:$D$6)</f>
        <v>515.70003148769604</v>
      </c>
      <c r="AQ22" s="9">
        <f>($AK$2+(K22+AC22)*12*7.57%)*SUM(Fasering!$D$5:$D$7)</f>
        <v>875.70386242512507</v>
      </c>
      <c r="AR22" s="9">
        <f>($AK$2+(L22+AD22)*12*7.57%)*SUM(Fasering!$D$5:$D$8)</f>
        <v>1282.457666564047</v>
      </c>
      <c r="AS22" s="9">
        <f>($AK$2+(M22+AE22)*12*7.57%)*SUM(Fasering!$D$5:$D$9)</f>
        <v>1735.9614439044619</v>
      </c>
      <c r="AT22" s="9">
        <f>($AK$2+(N22+AF22)*12*7.57%)*SUM(Fasering!$D$5:$D$10)</f>
        <v>2235.038188933358</v>
      </c>
      <c r="AU22" s="86">
        <f>($AK$2+(O22+AG22)*12*7.57%)*SUM(Fasering!$D$5:$D$11)</f>
        <v>2781.9368181800005</v>
      </c>
    </row>
    <row r="23" spans="1:47" x14ac:dyDescent="0.3">
      <c r="A23" s="32">
        <f t="shared" si="7"/>
        <v>15</v>
      </c>
      <c r="B23" s="125">
        <v>27098.3</v>
      </c>
      <c r="C23" s="126"/>
      <c r="D23" s="125">
        <f t="shared" si="0"/>
        <v>35054.36088</v>
      </c>
      <c r="E23" s="127">
        <f t="shared" si="1"/>
        <v>868.97490772163542</v>
      </c>
      <c r="F23" s="125">
        <f t="shared" si="2"/>
        <v>2921.1967400000003</v>
      </c>
      <c r="G23" s="127">
        <f t="shared" si="8"/>
        <v>72.414575643469618</v>
      </c>
      <c r="H23" s="63">
        <f>'L4'!$H$10</f>
        <v>1641.55</v>
      </c>
      <c r="I23" s="63">
        <f>GEW!$E$12+($F23-GEW!$E$12)*SUM(Fasering!$D$5)</f>
        <v>1751.1635679999999</v>
      </c>
      <c r="J23" s="63">
        <f>GEW!$E$12+($F23-GEW!$E$12)*SUM(Fasering!$D$5:$D$6)</f>
        <v>2053.6916653329386</v>
      </c>
      <c r="K23" s="63">
        <f>GEW!$E$12+($F23-GEW!$E$12)*SUM(Fasering!$D$5:$D$7)</f>
        <v>2227.2707218237697</v>
      </c>
      <c r="L23" s="63">
        <f>GEW!$E$12+($F23-GEW!$E$12)*SUM(Fasering!$D$5:$D$8)</f>
        <v>2400.8497783146004</v>
      </c>
      <c r="M23" s="63">
        <f>GEW!$E$12+($F23-GEW!$E$12)*SUM(Fasering!$D$5:$D$9)</f>
        <v>2574.4288348054315</v>
      </c>
      <c r="N23" s="63">
        <f>GEW!$E$12+($F23-GEW!$E$12)*SUM(Fasering!$D$5:$D$10)</f>
        <v>2747.6176835091696</v>
      </c>
      <c r="O23" s="76">
        <f>GEW!$E$12+($F23-GEW!$E$12)*SUM(Fasering!$D$5:$D$11)</f>
        <v>2921.1967400000003</v>
      </c>
      <c r="P23" s="125">
        <f t="shared" si="3"/>
        <v>0</v>
      </c>
      <c r="Q23" s="127">
        <f t="shared" si="4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5">
        <f t="shared" si="5"/>
        <v>0</v>
      </c>
      <c r="Z23" s="127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515.75273345767778</v>
      </c>
      <c r="AJ23" s="9">
        <f>($AK$2+(K23+T23)*12*7.57%)*SUM(Fasering!$D$5:$D$7)</f>
        <v>875.83439077009939</v>
      </c>
      <c r="AK23" s="9">
        <f>($AK$2+(L23+U23)*12*7.57%)*SUM(Fasering!$D$5:$D$8)</f>
        <v>1282.7007205317586</v>
      </c>
      <c r="AL23" s="9">
        <f>($AK$2+(M23+V23)*12*7.57%)*SUM(Fasering!$D$5:$D$9)</f>
        <v>1736.3517227426557</v>
      </c>
      <c r="AM23" s="9">
        <f>($AK$2+(N23+W23)*12*7.57%)*SUM(Fasering!$D$5:$D$10)</f>
        <v>2235.6099440077091</v>
      </c>
      <c r="AN23" s="86">
        <f>($AK$2+(O23+X23)*12*7.57%)*SUM(Fasering!$D$5:$D$11)</f>
        <v>2782.7251186160006</v>
      </c>
      <c r="AO23" s="5">
        <f>($AK$2+(I23+AA23)*12*7.57%)*SUM(Fasering!$D$5)</f>
        <v>0</v>
      </c>
      <c r="AP23" s="9">
        <f>($AK$2+(J23+AB23)*12*7.57%)*SUM(Fasering!$D$5:$D$6)</f>
        <v>515.75273345767778</v>
      </c>
      <c r="AQ23" s="9">
        <f>($AK$2+(K23+AC23)*12*7.57%)*SUM(Fasering!$D$5:$D$7)</f>
        <v>875.83439077009939</v>
      </c>
      <c r="AR23" s="9">
        <f>($AK$2+(L23+AD23)*12*7.57%)*SUM(Fasering!$D$5:$D$8)</f>
        <v>1282.7007205317586</v>
      </c>
      <c r="AS23" s="9">
        <f>($AK$2+(M23+AE23)*12*7.57%)*SUM(Fasering!$D$5:$D$9)</f>
        <v>1736.3517227426557</v>
      </c>
      <c r="AT23" s="9">
        <f>($AK$2+(N23+AF23)*12*7.57%)*SUM(Fasering!$D$5:$D$10)</f>
        <v>2235.6099440077091</v>
      </c>
      <c r="AU23" s="86">
        <f>($AK$2+(O23+AG23)*12*7.57%)*SUM(Fasering!$D$5:$D$11)</f>
        <v>2782.7251186160006</v>
      </c>
    </row>
    <row r="24" spans="1:47" x14ac:dyDescent="0.3">
      <c r="A24" s="32">
        <f t="shared" si="7"/>
        <v>16</v>
      </c>
      <c r="B24" s="125">
        <v>28173.78</v>
      </c>
      <c r="C24" s="126"/>
      <c r="D24" s="125">
        <f t="shared" si="0"/>
        <v>36445.601807999999</v>
      </c>
      <c r="E24" s="127">
        <f t="shared" si="1"/>
        <v>903.46286946670659</v>
      </c>
      <c r="F24" s="125">
        <f t="shared" si="2"/>
        <v>3037.1334840000004</v>
      </c>
      <c r="G24" s="127">
        <f t="shared" si="8"/>
        <v>75.288572455558892</v>
      </c>
      <c r="H24" s="63">
        <f>'L4'!$H$10</f>
        <v>1641.55</v>
      </c>
      <c r="I24" s="63">
        <f>GEW!$E$12+($F24-GEW!$E$12)*SUM(Fasering!$D$5)</f>
        <v>1751.1635679999999</v>
      </c>
      <c r="J24" s="63">
        <f>GEW!$E$12+($F24-GEW!$E$12)*SUM(Fasering!$D$5:$D$6)</f>
        <v>2083.6686979612887</v>
      </c>
      <c r="K24" s="63">
        <f>GEW!$E$12+($F24-GEW!$E$12)*SUM(Fasering!$D$5:$D$7)</f>
        <v>2274.4474297414449</v>
      </c>
      <c r="L24" s="63">
        <f>GEW!$E$12+($F24-GEW!$E$12)*SUM(Fasering!$D$5:$D$8)</f>
        <v>2465.2261615216007</v>
      </c>
      <c r="M24" s="63">
        <f>GEW!$E$12+($F24-GEW!$E$12)*SUM(Fasering!$D$5:$D$9)</f>
        <v>2656.0048933017565</v>
      </c>
      <c r="N24" s="63">
        <f>GEW!$E$12+($F24-GEW!$E$12)*SUM(Fasering!$D$5:$D$10)</f>
        <v>2846.3547522198446</v>
      </c>
      <c r="O24" s="76">
        <f>GEW!$E$12+($F24-GEW!$E$12)*SUM(Fasering!$D$5:$D$11)</f>
        <v>3037.1334840000004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5"/>
        <v>0</v>
      </c>
      <c r="Z24" s="127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522.79371664724135</v>
      </c>
      <c r="AJ24" s="9">
        <f>($AK$2+(K24+T24)*12*7.57%)*SUM(Fasering!$D$5:$D$7)</f>
        <v>893.27297765867252</v>
      </c>
      <c r="AK24" s="9">
        <f>($AK$2+(L24+U24)*12*7.57%)*SUM(Fasering!$D$5:$D$8)</f>
        <v>1315.1727306180305</v>
      </c>
      <c r="AL24" s="9">
        <f>($AK$2+(M24+V24)*12*7.57%)*SUM(Fasering!$D$5:$D$9)</f>
        <v>1788.4929755253158</v>
      </c>
      <c r="AM24" s="9">
        <f>($AK$2+(N24+W24)*12*7.57%)*SUM(Fasering!$D$5:$D$10)</f>
        <v>2311.9964219410085</v>
      </c>
      <c r="AN24" s="86">
        <f>($AK$2+(O24+X24)*12*7.57%)*SUM(Fasering!$D$5:$D$11)</f>
        <v>2888.0420568656009</v>
      </c>
      <c r="AO24" s="5">
        <f>($AK$2+(I24+AA24)*12*7.57%)*SUM(Fasering!$D$5)</f>
        <v>0</v>
      </c>
      <c r="AP24" s="9">
        <f>($AK$2+(J24+AB24)*12*7.57%)*SUM(Fasering!$D$5:$D$6)</f>
        <v>522.79371664724135</v>
      </c>
      <c r="AQ24" s="9">
        <f>($AK$2+(K24+AC24)*12*7.57%)*SUM(Fasering!$D$5:$D$7)</f>
        <v>893.27297765867252</v>
      </c>
      <c r="AR24" s="9">
        <f>($AK$2+(L24+AD24)*12*7.57%)*SUM(Fasering!$D$5:$D$8)</f>
        <v>1315.1727306180305</v>
      </c>
      <c r="AS24" s="9">
        <f>($AK$2+(M24+AE24)*12*7.57%)*SUM(Fasering!$D$5:$D$9)</f>
        <v>1788.4929755253158</v>
      </c>
      <c r="AT24" s="9">
        <f>($AK$2+(N24+AF24)*12*7.57%)*SUM(Fasering!$D$5:$D$10)</f>
        <v>2311.9964219410085</v>
      </c>
      <c r="AU24" s="86">
        <f>($AK$2+(O24+AG24)*12*7.57%)*SUM(Fasering!$D$5:$D$11)</f>
        <v>2888.0420568656009</v>
      </c>
    </row>
    <row r="25" spans="1:47" x14ac:dyDescent="0.3">
      <c r="A25" s="32">
        <f t="shared" si="7"/>
        <v>17</v>
      </c>
      <c r="B25" s="125">
        <v>28184.81</v>
      </c>
      <c r="C25" s="126"/>
      <c r="D25" s="125">
        <f t="shared" si="0"/>
        <v>36459.870216000003</v>
      </c>
      <c r="E25" s="127">
        <f t="shared" si="1"/>
        <v>903.81657406190902</v>
      </c>
      <c r="F25" s="125">
        <f t="shared" si="2"/>
        <v>3038.3225179999999</v>
      </c>
      <c r="G25" s="127">
        <f t="shared" si="8"/>
        <v>75.318047838492404</v>
      </c>
      <c r="H25" s="63">
        <f>'L4'!$H$10</f>
        <v>1641.55</v>
      </c>
      <c r="I25" s="63">
        <f>GEW!$E$12+($F25-GEW!$E$12)*SUM(Fasering!$D$5)</f>
        <v>1751.1635679999999</v>
      </c>
      <c r="J25" s="63">
        <f>GEW!$E$12+($F25-GEW!$E$12)*SUM(Fasering!$D$5:$D$6)</f>
        <v>2083.9761389828705</v>
      </c>
      <c r="K25" s="63">
        <f>GEW!$E$12+($F25-GEW!$E$12)*SUM(Fasering!$D$5:$D$7)</f>
        <v>2274.9312686676285</v>
      </c>
      <c r="L25" s="63">
        <f>GEW!$E$12+($F25-GEW!$E$12)*SUM(Fasering!$D$5:$D$8)</f>
        <v>2465.8863983523861</v>
      </c>
      <c r="M25" s="63">
        <f>GEW!$E$12+($F25-GEW!$E$12)*SUM(Fasering!$D$5:$D$9)</f>
        <v>2656.8415280371437</v>
      </c>
      <c r="N25" s="63">
        <f>GEW!$E$12+($F25-GEW!$E$12)*SUM(Fasering!$D$5:$D$10)</f>
        <v>2847.3673883152424</v>
      </c>
      <c r="O25" s="76">
        <f>GEW!$E$12+($F25-GEW!$E$12)*SUM(Fasering!$D$5:$D$11)</f>
        <v>3038.3225179999999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5"/>
        <v>0</v>
      </c>
      <c r="Z25" s="127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522.86592816635925</v>
      </c>
      <c r="AJ25" s="9">
        <f>($AK$2+(K25+T25)*12*7.57%)*SUM(Fasering!$D$5:$D$7)</f>
        <v>893.45182581333916</v>
      </c>
      <c r="AK25" s="9">
        <f>($AK$2+(L25+U25)*12*7.57%)*SUM(Fasering!$D$5:$D$8)</f>
        <v>1315.5057598433548</v>
      </c>
      <c r="AL25" s="9">
        <f>($AK$2+(M25+V25)*12*7.57%)*SUM(Fasering!$D$5:$D$9)</f>
        <v>1789.0277302564057</v>
      </c>
      <c r="AM25" s="9">
        <f>($AK$2+(N25+W25)*12*7.57%)*SUM(Fasering!$D$5:$D$10)</f>
        <v>2312.7798329310813</v>
      </c>
      <c r="AN25" s="86">
        <f>($AK$2+(O25+X25)*12*7.57%)*SUM(Fasering!$D$5:$D$11)</f>
        <v>2889.1221753512</v>
      </c>
      <c r="AO25" s="5">
        <f>($AK$2+(I25+AA25)*12*7.57%)*SUM(Fasering!$D$5)</f>
        <v>0</v>
      </c>
      <c r="AP25" s="9">
        <f>($AK$2+(J25+AB25)*12*7.57%)*SUM(Fasering!$D$5:$D$6)</f>
        <v>522.86592816635925</v>
      </c>
      <c r="AQ25" s="9">
        <f>($AK$2+(K25+AC25)*12*7.57%)*SUM(Fasering!$D$5:$D$7)</f>
        <v>893.45182581333916</v>
      </c>
      <c r="AR25" s="9">
        <f>($AK$2+(L25+AD25)*12*7.57%)*SUM(Fasering!$D$5:$D$8)</f>
        <v>1315.5057598433548</v>
      </c>
      <c r="AS25" s="9">
        <f>($AK$2+(M25+AE25)*12*7.57%)*SUM(Fasering!$D$5:$D$9)</f>
        <v>1789.0277302564057</v>
      </c>
      <c r="AT25" s="9">
        <f>($AK$2+(N25+AF25)*12*7.57%)*SUM(Fasering!$D$5:$D$10)</f>
        <v>2312.7798329310813</v>
      </c>
      <c r="AU25" s="86">
        <f>($AK$2+(O25+AG25)*12*7.57%)*SUM(Fasering!$D$5:$D$11)</f>
        <v>2889.1221753512</v>
      </c>
    </row>
    <row r="26" spans="1:47" x14ac:dyDescent="0.3">
      <c r="A26" s="32">
        <f t="shared" si="7"/>
        <v>18</v>
      </c>
      <c r="B26" s="125">
        <v>29260.29</v>
      </c>
      <c r="C26" s="126"/>
      <c r="D26" s="125">
        <f t="shared" si="0"/>
        <v>37851.111144000002</v>
      </c>
      <c r="E26" s="127">
        <f t="shared" si="1"/>
        <v>938.3045358069802</v>
      </c>
      <c r="F26" s="125">
        <f t="shared" si="2"/>
        <v>3154.2592620000005</v>
      </c>
      <c r="G26" s="127">
        <f t="shared" si="8"/>
        <v>78.192044650581693</v>
      </c>
      <c r="H26" s="63">
        <f>'L4'!$H$10</f>
        <v>1641.55</v>
      </c>
      <c r="I26" s="63">
        <f>GEW!$E$12+($F26-GEW!$E$12)*SUM(Fasering!$D$5)</f>
        <v>1751.1635679999999</v>
      </c>
      <c r="J26" s="63">
        <f>GEW!$E$12+($F26-GEW!$E$12)*SUM(Fasering!$D$5:$D$6)</f>
        <v>2113.9531716112206</v>
      </c>
      <c r="K26" s="63">
        <f>GEW!$E$12+($F26-GEW!$E$12)*SUM(Fasering!$D$5:$D$7)</f>
        <v>2322.1079765853037</v>
      </c>
      <c r="L26" s="63">
        <f>GEW!$E$12+($F26-GEW!$E$12)*SUM(Fasering!$D$5:$D$8)</f>
        <v>2530.2627815593864</v>
      </c>
      <c r="M26" s="63">
        <f>GEW!$E$12+($F26-GEW!$E$12)*SUM(Fasering!$D$5:$D$9)</f>
        <v>2738.4175865334691</v>
      </c>
      <c r="N26" s="63">
        <f>GEW!$E$12+($F26-GEW!$E$12)*SUM(Fasering!$D$5:$D$10)</f>
        <v>2946.1044570259178</v>
      </c>
      <c r="O26" s="76">
        <f>GEW!$E$12+($F26-GEW!$E$12)*SUM(Fasering!$D$5:$D$11)</f>
        <v>3154.2592620000005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5"/>
        <v>0</v>
      </c>
      <c r="Z26" s="127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529.90691135592294</v>
      </c>
      <c r="AJ26" s="9">
        <f>($AK$2+(K26+T26)*12*7.57%)*SUM(Fasering!$D$5:$D$7)</f>
        <v>910.8904127019124</v>
      </c>
      <c r="AK26" s="9">
        <f>($AK$2+(L26+U26)*12*7.57%)*SUM(Fasering!$D$5:$D$8)</f>
        <v>1347.9777699296267</v>
      </c>
      <c r="AL26" s="9">
        <f>($AK$2+(M26+V26)*12*7.57%)*SUM(Fasering!$D$5:$D$9)</f>
        <v>1841.1689830390662</v>
      </c>
      <c r="AM26" s="9">
        <f>($AK$2+(N26+W26)*12*7.57%)*SUM(Fasering!$D$5:$D$10)</f>
        <v>2389.1663108643806</v>
      </c>
      <c r="AN26" s="86">
        <f>($AK$2+(O26+X26)*12*7.57%)*SUM(Fasering!$D$5:$D$11)</f>
        <v>2994.4391136008012</v>
      </c>
      <c r="AO26" s="5">
        <f>($AK$2+(I26+AA26)*12*7.57%)*SUM(Fasering!$D$5)</f>
        <v>0</v>
      </c>
      <c r="AP26" s="9">
        <f>($AK$2+(J26+AB26)*12*7.57%)*SUM(Fasering!$D$5:$D$6)</f>
        <v>529.90691135592294</v>
      </c>
      <c r="AQ26" s="9">
        <f>($AK$2+(K26+AC26)*12*7.57%)*SUM(Fasering!$D$5:$D$7)</f>
        <v>910.8904127019124</v>
      </c>
      <c r="AR26" s="9">
        <f>($AK$2+(L26+AD26)*12*7.57%)*SUM(Fasering!$D$5:$D$8)</f>
        <v>1347.9777699296267</v>
      </c>
      <c r="AS26" s="9">
        <f>($AK$2+(M26+AE26)*12*7.57%)*SUM(Fasering!$D$5:$D$9)</f>
        <v>1841.1689830390662</v>
      </c>
      <c r="AT26" s="9">
        <f>($AK$2+(N26+AF26)*12*7.57%)*SUM(Fasering!$D$5:$D$10)</f>
        <v>2389.1663108643806</v>
      </c>
      <c r="AU26" s="86">
        <f>($AK$2+(O26+AG26)*12*7.57%)*SUM(Fasering!$D$5:$D$11)</f>
        <v>2994.4391136008012</v>
      </c>
    </row>
    <row r="27" spans="1:47" x14ac:dyDescent="0.3">
      <c r="A27" s="32">
        <f t="shared" si="7"/>
        <v>19</v>
      </c>
      <c r="B27" s="125">
        <v>29271.99</v>
      </c>
      <c r="C27" s="126"/>
      <c r="D27" s="125">
        <f t="shared" si="0"/>
        <v>37866.246264000001</v>
      </c>
      <c r="E27" s="127">
        <f t="shared" si="1"/>
        <v>938.67972563144679</v>
      </c>
      <c r="F27" s="125">
        <f t="shared" si="2"/>
        <v>3155.5205220000003</v>
      </c>
      <c r="G27" s="127">
        <f t="shared" si="8"/>
        <v>78.223310469287242</v>
      </c>
      <c r="H27" s="63">
        <f>'L4'!$H$10</f>
        <v>1641.55</v>
      </c>
      <c r="I27" s="63">
        <f>GEW!$E$12+($F27-GEW!$E$12)*SUM(Fasering!$D$5)</f>
        <v>1751.1635679999999</v>
      </c>
      <c r="J27" s="63">
        <f>GEW!$E$12+($F27-GEW!$E$12)*SUM(Fasering!$D$5:$D$6)</f>
        <v>2114.2792876540589</v>
      </c>
      <c r="K27" s="63">
        <f>GEW!$E$12+($F27-GEW!$E$12)*SUM(Fasering!$D$5:$D$7)</f>
        <v>2322.6212055459878</v>
      </c>
      <c r="L27" s="63">
        <f>GEW!$E$12+($F27-GEW!$E$12)*SUM(Fasering!$D$5:$D$8)</f>
        <v>2530.9631234379167</v>
      </c>
      <c r="M27" s="63">
        <f>GEW!$E$12+($F27-GEW!$E$12)*SUM(Fasering!$D$5:$D$9)</f>
        <v>2739.3050413298456</v>
      </c>
      <c r="N27" s="63">
        <f>GEW!$E$12+($F27-GEW!$E$12)*SUM(Fasering!$D$5:$D$10)</f>
        <v>2947.1786041080713</v>
      </c>
      <c r="O27" s="76">
        <f>GEW!$E$12+($F27-GEW!$E$12)*SUM(Fasering!$D$5:$D$11)</f>
        <v>3155.5205220000003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5"/>
        <v>0</v>
      </c>
      <c r="Z27" s="127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529.98350925018212</v>
      </c>
      <c r="AJ27" s="9">
        <f>($AK$2+(K27+T27)*12*7.57%)*SUM(Fasering!$D$5:$D$7)</f>
        <v>911.08012470640915</v>
      </c>
      <c r="AK27" s="9">
        <f>($AK$2+(L27+U27)*12*7.57%)*SUM(Fasering!$D$5:$D$8)</f>
        <v>1348.3310284913937</v>
      </c>
      <c r="AL27" s="9">
        <f>($AK$2+(M27+V27)*12*7.57%)*SUM(Fasering!$D$5:$D$9)</f>
        <v>1841.7362206051362</v>
      </c>
      <c r="AM27" s="9">
        <f>($AK$2+(N27+W27)*12*7.57%)*SUM(Fasering!$D$5:$D$10)</f>
        <v>2389.9973089227547</v>
      </c>
      <c r="AN27" s="86">
        <f>($AK$2+(O27+X27)*12*7.57%)*SUM(Fasering!$D$5:$D$11)</f>
        <v>2995.5848421848004</v>
      </c>
      <c r="AO27" s="5">
        <f>($AK$2+(I27+AA27)*12*7.57%)*SUM(Fasering!$D$5)</f>
        <v>0</v>
      </c>
      <c r="AP27" s="9">
        <f>($AK$2+(J27+AB27)*12*7.57%)*SUM(Fasering!$D$5:$D$6)</f>
        <v>529.98350925018212</v>
      </c>
      <c r="AQ27" s="9">
        <f>($AK$2+(K27+AC27)*12*7.57%)*SUM(Fasering!$D$5:$D$7)</f>
        <v>911.08012470640915</v>
      </c>
      <c r="AR27" s="9">
        <f>($AK$2+(L27+AD27)*12*7.57%)*SUM(Fasering!$D$5:$D$8)</f>
        <v>1348.3310284913937</v>
      </c>
      <c r="AS27" s="9">
        <f>($AK$2+(M27+AE27)*12*7.57%)*SUM(Fasering!$D$5:$D$9)</f>
        <v>1841.7362206051362</v>
      </c>
      <c r="AT27" s="9">
        <f>($AK$2+(N27+AF27)*12*7.57%)*SUM(Fasering!$D$5:$D$10)</f>
        <v>2389.9973089227547</v>
      </c>
      <c r="AU27" s="86">
        <f>($AK$2+(O27+AG27)*12*7.57%)*SUM(Fasering!$D$5:$D$11)</f>
        <v>2995.5848421848004</v>
      </c>
    </row>
    <row r="28" spans="1:47" x14ac:dyDescent="0.3">
      <c r="A28" s="32">
        <f t="shared" si="7"/>
        <v>20</v>
      </c>
      <c r="B28" s="125">
        <v>30347.439999999999</v>
      </c>
      <c r="C28" s="126"/>
      <c r="D28" s="125">
        <f t="shared" si="0"/>
        <v>39257.448384000003</v>
      </c>
      <c r="E28" s="127">
        <f t="shared" si="1"/>
        <v>973.16672535132716</v>
      </c>
      <c r="F28" s="125">
        <f t="shared" si="2"/>
        <v>3271.4540320000001</v>
      </c>
      <c r="G28" s="127">
        <f t="shared" si="8"/>
        <v>81.097227112610597</v>
      </c>
      <c r="H28" s="63">
        <f>'L4'!$H$10</f>
        <v>1641.55</v>
      </c>
      <c r="I28" s="63">
        <f>GEW!$E$12+($F28-GEW!$E$12)*SUM(Fasering!$D$5)</f>
        <v>1751.1635679999999</v>
      </c>
      <c r="J28" s="63">
        <f>GEW!$E$12+($F28-GEW!$E$12)*SUM(Fasering!$D$5:$D$6)</f>
        <v>2144.2554840874272</v>
      </c>
      <c r="K28" s="63">
        <f>GEW!$E$12+($F28-GEW!$E$12)*SUM(Fasering!$D$5:$D$7)</f>
        <v>2369.7965974919689</v>
      </c>
      <c r="L28" s="63">
        <f>GEW!$E$12+($F28-GEW!$E$12)*SUM(Fasering!$D$5:$D$8)</f>
        <v>2595.3377108965105</v>
      </c>
      <c r="M28" s="63">
        <f>GEW!$E$12+($F28-GEW!$E$12)*SUM(Fasering!$D$5:$D$9)</f>
        <v>2820.8788243010522</v>
      </c>
      <c r="N28" s="63">
        <f>GEW!$E$12+($F28-GEW!$E$12)*SUM(Fasering!$D$5:$D$10)</f>
        <v>3045.9129185954589</v>
      </c>
      <c r="O28" s="76">
        <f>GEW!$E$12+($F28-GEW!$E$12)*SUM(Fasering!$D$5:$D$11)</f>
        <v>3271.4540320000001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5"/>
        <v>0</v>
      </c>
      <c r="Z28" s="127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537.02429603488861</v>
      </c>
      <c r="AJ28" s="9">
        <f>($AK$2+(K28+T28)*12*7.57%)*SUM(Fasering!$D$5:$D$7)</f>
        <v>928.51822515394497</v>
      </c>
      <c r="AK28" s="9">
        <f>($AK$2+(L28+U28)*12*7.57%)*SUM(Fasering!$D$5:$D$8)</f>
        <v>1380.8021327864817</v>
      </c>
      <c r="AL28" s="9">
        <f>($AK$2+(M28+V28)*12*7.57%)*SUM(Fasering!$D$5:$D$9)</f>
        <v>1893.8760189324987</v>
      </c>
      <c r="AM28" s="9">
        <f>($AK$2+(N28+W28)*12*7.57%)*SUM(Fasering!$D$5:$D$10)</f>
        <v>2466.3816560918012</v>
      </c>
      <c r="AN28" s="86">
        <f>($AK$2+(O28+X28)*12*7.57%)*SUM(Fasering!$D$5:$D$11)</f>
        <v>3100.8988426688006</v>
      </c>
      <c r="AO28" s="5">
        <f>($AK$2+(I28+AA28)*12*7.57%)*SUM(Fasering!$D$5)</f>
        <v>0</v>
      </c>
      <c r="AP28" s="9">
        <f>($AK$2+(J28+AB28)*12*7.57%)*SUM(Fasering!$D$5:$D$6)</f>
        <v>537.02429603488861</v>
      </c>
      <c r="AQ28" s="9">
        <f>($AK$2+(K28+AC28)*12*7.57%)*SUM(Fasering!$D$5:$D$7)</f>
        <v>928.51822515394497</v>
      </c>
      <c r="AR28" s="9">
        <f>($AK$2+(L28+AD28)*12*7.57%)*SUM(Fasering!$D$5:$D$8)</f>
        <v>1380.8021327864817</v>
      </c>
      <c r="AS28" s="9">
        <f>($AK$2+(M28+AE28)*12*7.57%)*SUM(Fasering!$D$5:$D$9)</f>
        <v>1893.8760189324987</v>
      </c>
      <c r="AT28" s="9">
        <f>($AK$2+(N28+AF28)*12*7.57%)*SUM(Fasering!$D$5:$D$10)</f>
        <v>2466.3816560918012</v>
      </c>
      <c r="AU28" s="86">
        <f>($AK$2+(O28+AG28)*12*7.57%)*SUM(Fasering!$D$5:$D$11)</f>
        <v>3100.8988426688006</v>
      </c>
    </row>
    <row r="29" spans="1:47" x14ac:dyDescent="0.3">
      <c r="A29" s="32">
        <f t="shared" si="7"/>
        <v>21</v>
      </c>
      <c r="B29" s="125">
        <v>30359.13</v>
      </c>
      <c r="C29" s="126"/>
      <c r="D29" s="125">
        <f t="shared" si="0"/>
        <v>39272.570568000003</v>
      </c>
      <c r="E29" s="127">
        <f t="shared" si="1"/>
        <v>973.54159450073007</v>
      </c>
      <c r="F29" s="125">
        <f t="shared" si="2"/>
        <v>3272.7142140000005</v>
      </c>
      <c r="G29" s="127">
        <f t="shared" si="8"/>
        <v>81.128466208394187</v>
      </c>
      <c r="H29" s="63">
        <f>'L4'!$H$10</f>
        <v>1641.55</v>
      </c>
      <c r="I29" s="63">
        <f>GEW!$E$12+($F29-GEW!$E$12)*SUM(Fasering!$D$5)</f>
        <v>1751.1635679999999</v>
      </c>
      <c r="J29" s="63">
        <f>GEW!$E$12+($F29-GEW!$E$12)*SUM(Fasering!$D$5:$D$6)</f>
        <v>2144.5813213986053</v>
      </c>
      <c r="K29" s="63">
        <f>GEW!$E$12+($F29-GEW!$E$12)*SUM(Fasering!$D$5:$D$7)</f>
        <v>2370.309387795422</v>
      </c>
      <c r="L29" s="63">
        <f>GEW!$E$12+($F29-GEW!$E$12)*SUM(Fasering!$D$5:$D$8)</f>
        <v>2596.0374541922388</v>
      </c>
      <c r="M29" s="63">
        <f>GEW!$E$12+($F29-GEW!$E$12)*SUM(Fasering!$D$5:$D$9)</f>
        <v>2821.765520589056</v>
      </c>
      <c r="N29" s="63">
        <f>GEW!$E$12+($F29-GEW!$E$12)*SUM(Fasering!$D$5:$D$10)</f>
        <v>3046.9861476031838</v>
      </c>
      <c r="O29" s="76">
        <f>GEW!$E$12+($F29-GEW!$E$12)*SUM(Fasering!$D$5:$D$11)</f>
        <v>3272.7142140000005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5"/>
        <v>0</v>
      </c>
      <c r="Z29" s="127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537.10082846086209</v>
      </c>
      <c r="AJ29" s="9">
        <f>($AK$2+(K29+T29)*12*7.57%)*SUM(Fasering!$D$5:$D$7)</f>
        <v>928.70777501142959</v>
      </c>
      <c r="AK29" s="9">
        <f>($AK$2+(L29+U29)*12*7.57%)*SUM(Fasering!$D$5:$D$8)</f>
        <v>1381.1550894178542</v>
      </c>
      <c r="AL29" s="9">
        <f>($AK$2+(M29+V29)*12*7.57%)*SUM(Fasering!$D$5:$D$9)</f>
        <v>1894.4427716801372</v>
      </c>
      <c r="AM29" s="9">
        <f>($AK$2+(N29+W29)*12*7.57%)*SUM(Fasering!$D$5:$D$10)</f>
        <v>2467.2119438954242</v>
      </c>
      <c r="AN29" s="86">
        <f>($AK$2+(O29+X29)*12*7.57%)*SUM(Fasering!$D$5:$D$11)</f>
        <v>3102.0435919976012</v>
      </c>
      <c r="AO29" s="5">
        <f>($AK$2+(I29+AA29)*12*7.57%)*SUM(Fasering!$D$5)</f>
        <v>0</v>
      </c>
      <c r="AP29" s="9">
        <f>($AK$2+(J29+AB29)*12*7.57%)*SUM(Fasering!$D$5:$D$6)</f>
        <v>537.10082846086209</v>
      </c>
      <c r="AQ29" s="9">
        <f>($AK$2+(K29+AC29)*12*7.57%)*SUM(Fasering!$D$5:$D$7)</f>
        <v>928.70777501142959</v>
      </c>
      <c r="AR29" s="9">
        <f>($AK$2+(L29+AD29)*12*7.57%)*SUM(Fasering!$D$5:$D$8)</f>
        <v>1381.1550894178542</v>
      </c>
      <c r="AS29" s="9">
        <f>($AK$2+(M29+AE29)*12*7.57%)*SUM(Fasering!$D$5:$D$9)</f>
        <v>1894.4427716801372</v>
      </c>
      <c r="AT29" s="9">
        <f>($AK$2+(N29+AF29)*12*7.57%)*SUM(Fasering!$D$5:$D$10)</f>
        <v>2467.2119438954242</v>
      </c>
      <c r="AU29" s="86">
        <f>($AK$2+(O29+AG29)*12*7.57%)*SUM(Fasering!$D$5:$D$11)</f>
        <v>3102.0435919976012</v>
      </c>
    </row>
    <row r="30" spans="1:47" x14ac:dyDescent="0.3">
      <c r="A30" s="32">
        <f t="shared" si="7"/>
        <v>22</v>
      </c>
      <c r="B30" s="125">
        <v>31434.61</v>
      </c>
      <c r="C30" s="126"/>
      <c r="D30" s="125">
        <f t="shared" si="0"/>
        <v>40663.811496000002</v>
      </c>
      <c r="E30" s="127">
        <f t="shared" si="1"/>
        <v>1008.0295562458014</v>
      </c>
      <c r="F30" s="125">
        <f t="shared" si="2"/>
        <v>3388.6509580000002</v>
      </c>
      <c r="G30" s="127">
        <f t="shared" si="8"/>
        <v>84.002463020483447</v>
      </c>
      <c r="H30" s="63">
        <f>'L4'!$H$10</f>
        <v>1641.55</v>
      </c>
      <c r="I30" s="63">
        <f>GEW!$E$12+($F30-GEW!$E$12)*SUM(Fasering!$D$5)</f>
        <v>1751.1635679999999</v>
      </c>
      <c r="J30" s="63">
        <f>GEW!$E$12+($F30-GEW!$E$12)*SUM(Fasering!$D$5:$D$6)</f>
        <v>2174.5583540269554</v>
      </c>
      <c r="K30" s="63">
        <f>GEW!$E$12+($F30-GEW!$E$12)*SUM(Fasering!$D$5:$D$7)</f>
        <v>2417.4860957130968</v>
      </c>
      <c r="L30" s="63">
        <f>GEW!$E$12+($F30-GEW!$E$12)*SUM(Fasering!$D$5:$D$8)</f>
        <v>2660.4138373992391</v>
      </c>
      <c r="M30" s="63">
        <f>GEW!$E$12+($F30-GEW!$E$12)*SUM(Fasering!$D$5:$D$9)</f>
        <v>2903.3415790853805</v>
      </c>
      <c r="N30" s="63">
        <f>GEW!$E$12+($F30-GEW!$E$12)*SUM(Fasering!$D$5:$D$10)</f>
        <v>3145.7232163138588</v>
      </c>
      <c r="O30" s="76">
        <f>GEW!$E$12+($F30-GEW!$E$12)*SUM(Fasering!$D$5:$D$11)</f>
        <v>3388.6509580000002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5"/>
        <v>0</v>
      </c>
      <c r="Z30" s="127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544.14181165042589</v>
      </c>
      <c r="AJ30" s="9">
        <f>($AK$2+(K30+T30)*12*7.57%)*SUM(Fasering!$D$5:$D$7)</f>
        <v>946.14636190000249</v>
      </c>
      <c r="AK30" s="9">
        <f>($AK$2+(L30+U30)*12*7.57%)*SUM(Fasering!$D$5:$D$8)</f>
        <v>1413.6270995041261</v>
      </c>
      <c r="AL30" s="9">
        <f>($AK$2+(M30+V30)*12*7.57%)*SUM(Fasering!$D$5:$D$9)</f>
        <v>1946.5840244627971</v>
      </c>
      <c r="AM30" s="9">
        <f>($AK$2+(N30+W30)*12*7.57%)*SUM(Fasering!$D$5:$D$10)</f>
        <v>2543.5984218287235</v>
      </c>
      <c r="AN30" s="86">
        <f>($AK$2+(O30+X30)*12*7.57%)*SUM(Fasering!$D$5:$D$11)</f>
        <v>3207.3605302472006</v>
      </c>
      <c r="AO30" s="5">
        <f>($AK$2+(I30+AA30)*12*7.57%)*SUM(Fasering!$D$5)</f>
        <v>0</v>
      </c>
      <c r="AP30" s="9">
        <f>($AK$2+(J30+AB30)*12*7.57%)*SUM(Fasering!$D$5:$D$6)</f>
        <v>544.14181165042589</v>
      </c>
      <c r="AQ30" s="9">
        <f>($AK$2+(K30+AC30)*12*7.57%)*SUM(Fasering!$D$5:$D$7)</f>
        <v>946.14636190000249</v>
      </c>
      <c r="AR30" s="9">
        <f>($AK$2+(L30+AD30)*12*7.57%)*SUM(Fasering!$D$5:$D$8)</f>
        <v>1413.6270995041261</v>
      </c>
      <c r="AS30" s="9">
        <f>($AK$2+(M30+AE30)*12*7.57%)*SUM(Fasering!$D$5:$D$9)</f>
        <v>1946.5840244627971</v>
      </c>
      <c r="AT30" s="9">
        <f>($AK$2+(N30+AF30)*12*7.57%)*SUM(Fasering!$D$5:$D$10)</f>
        <v>2543.5984218287235</v>
      </c>
      <c r="AU30" s="86">
        <f>($AK$2+(O30+AG30)*12*7.57%)*SUM(Fasering!$D$5:$D$11)</f>
        <v>3207.3605302472006</v>
      </c>
    </row>
    <row r="31" spans="1:47" x14ac:dyDescent="0.3">
      <c r="A31" s="32">
        <f t="shared" si="7"/>
        <v>23</v>
      </c>
      <c r="B31" s="125">
        <v>32521.759999999998</v>
      </c>
      <c r="C31" s="126"/>
      <c r="D31" s="125">
        <f t="shared" si="0"/>
        <v>42070.148736000003</v>
      </c>
      <c r="E31" s="127">
        <f t="shared" si="1"/>
        <v>1042.8917457901482</v>
      </c>
      <c r="F31" s="125">
        <f t="shared" si="2"/>
        <v>3505.8457280000002</v>
      </c>
      <c r="G31" s="127">
        <f t="shared" si="8"/>
        <v>86.907645482512351</v>
      </c>
      <c r="H31" s="63">
        <f>'L4'!$H$10</f>
        <v>1641.55</v>
      </c>
      <c r="I31" s="63">
        <f>GEW!$E$12+($F31-GEW!$E$12)*SUM(Fasering!$D$5)</f>
        <v>1751.1635679999999</v>
      </c>
      <c r="J31" s="63">
        <f>GEW!$E$12+($F31-GEW!$E$12)*SUM(Fasering!$D$5:$D$6)</f>
        <v>2204.8606665031621</v>
      </c>
      <c r="K31" s="63">
        <f>GEW!$E$12+($F31-GEW!$E$12)*SUM(Fasering!$D$5:$D$7)</f>
        <v>2465.1747166197624</v>
      </c>
      <c r="L31" s="63">
        <f>GEW!$E$12+($F31-GEW!$E$12)*SUM(Fasering!$D$5:$D$8)</f>
        <v>2725.4887667363632</v>
      </c>
      <c r="M31" s="63">
        <f>GEW!$E$12+($F31-GEW!$E$12)*SUM(Fasering!$D$5:$D$9)</f>
        <v>2985.8028168529636</v>
      </c>
      <c r="N31" s="63">
        <f>GEW!$E$12+($F31-GEW!$E$12)*SUM(Fasering!$D$5:$D$10)</f>
        <v>3245.5316778833999</v>
      </c>
      <c r="O31" s="76">
        <f>GEW!$E$12+($F31-GEW!$E$12)*SUM(Fasering!$D$5:$D$11)</f>
        <v>3505.8457280000002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5"/>
        <v>0</v>
      </c>
      <c r="Z31" s="127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551.25919632939156</v>
      </c>
      <c r="AJ31" s="9">
        <f>($AK$2+(K31+T31)*12*7.57%)*SUM(Fasering!$D$5:$D$7)</f>
        <v>963.77417435203517</v>
      </c>
      <c r="AK31" s="9">
        <f>($AK$2+(L31+U31)*12*7.57%)*SUM(Fasering!$D$5:$D$8)</f>
        <v>1446.4514623609812</v>
      </c>
      <c r="AL31" s="9">
        <f>($AK$2+(M31+V31)*12*7.57%)*SUM(Fasering!$D$5:$D$9)</f>
        <v>1999.2910603562295</v>
      </c>
      <c r="AM31" s="9">
        <f>($AK$2+(N31+W31)*12*7.57%)*SUM(Fasering!$D$5:$D$10)</f>
        <v>2620.8137670561432</v>
      </c>
      <c r="AN31" s="86">
        <f>($AK$2+(O31+X31)*12*7.57%)*SUM(Fasering!$D$5:$D$11)</f>
        <v>3313.8202593152005</v>
      </c>
      <c r="AO31" s="5">
        <f>($AK$2+(I31+AA31)*12*7.57%)*SUM(Fasering!$D$5)</f>
        <v>0</v>
      </c>
      <c r="AP31" s="9">
        <f>($AK$2+(J31+AB31)*12*7.57%)*SUM(Fasering!$D$5:$D$6)</f>
        <v>551.25919632939156</v>
      </c>
      <c r="AQ31" s="9">
        <f>($AK$2+(K31+AC31)*12*7.57%)*SUM(Fasering!$D$5:$D$7)</f>
        <v>963.77417435203517</v>
      </c>
      <c r="AR31" s="9">
        <f>($AK$2+(L31+AD31)*12*7.57%)*SUM(Fasering!$D$5:$D$8)</f>
        <v>1446.4514623609812</v>
      </c>
      <c r="AS31" s="9">
        <f>($AK$2+(M31+AE31)*12*7.57%)*SUM(Fasering!$D$5:$D$9)</f>
        <v>1999.2910603562295</v>
      </c>
      <c r="AT31" s="9">
        <f>($AK$2+(N31+AF31)*12*7.57%)*SUM(Fasering!$D$5:$D$10)</f>
        <v>2620.8137670561432</v>
      </c>
      <c r="AU31" s="86">
        <f>($AK$2+(O31+AG31)*12*7.57%)*SUM(Fasering!$D$5:$D$11)</f>
        <v>3313.8202593152005</v>
      </c>
    </row>
    <row r="32" spans="1:47" x14ac:dyDescent="0.3">
      <c r="A32" s="32">
        <f t="shared" si="7"/>
        <v>24</v>
      </c>
      <c r="B32" s="125">
        <v>33597.24</v>
      </c>
      <c r="C32" s="126"/>
      <c r="D32" s="125">
        <f t="shared" si="0"/>
        <v>43461.389664000002</v>
      </c>
      <c r="E32" s="127">
        <f t="shared" si="1"/>
        <v>1077.3797075352195</v>
      </c>
      <c r="F32" s="125">
        <f t="shared" si="2"/>
        <v>3621.7824720000003</v>
      </c>
      <c r="G32" s="127">
        <f t="shared" si="8"/>
        <v>89.781642294601625</v>
      </c>
      <c r="H32" s="63">
        <f>'L4'!$H$10</f>
        <v>1641.55</v>
      </c>
      <c r="I32" s="63">
        <f>GEW!$E$12+($F32-GEW!$E$12)*SUM(Fasering!$D$5)</f>
        <v>1751.1635679999999</v>
      </c>
      <c r="J32" s="63">
        <f>GEW!$E$12+($F32-GEW!$E$12)*SUM(Fasering!$D$5:$D$6)</f>
        <v>2234.8376991315122</v>
      </c>
      <c r="K32" s="63">
        <f>GEW!$E$12+($F32-GEW!$E$12)*SUM(Fasering!$D$5:$D$7)</f>
        <v>2512.3514245374377</v>
      </c>
      <c r="L32" s="63">
        <f>GEW!$E$12+($F32-GEW!$E$12)*SUM(Fasering!$D$5:$D$8)</f>
        <v>2789.8651499433636</v>
      </c>
      <c r="M32" s="63">
        <f>GEW!$E$12+($F32-GEW!$E$12)*SUM(Fasering!$D$5:$D$9)</f>
        <v>3067.378875349289</v>
      </c>
      <c r="N32" s="63">
        <f>GEW!$E$12+($F32-GEW!$E$12)*SUM(Fasering!$D$5:$D$10)</f>
        <v>3344.2687465940749</v>
      </c>
      <c r="O32" s="76">
        <f>GEW!$E$12+($F32-GEW!$E$12)*SUM(Fasering!$D$5:$D$11)</f>
        <v>3621.7824720000003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5"/>
        <v>0</v>
      </c>
      <c r="Z32" s="127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558.30017951895525</v>
      </c>
      <c r="AJ32" s="9">
        <f>($AK$2+(K32+T32)*12*7.57%)*SUM(Fasering!$D$5:$D$7)</f>
        <v>981.2127612406083</v>
      </c>
      <c r="AK32" s="9">
        <f>($AK$2+(L32+U32)*12*7.57%)*SUM(Fasering!$D$5:$D$8)</f>
        <v>1478.9234724472535</v>
      </c>
      <c r="AL32" s="9">
        <f>($AK$2+(M32+V32)*12*7.57%)*SUM(Fasering!$D$5:$D$9)</f>
        <v>2051.4323131388901</v>
      </c>
      <c r="AM32" s="9">
        <f>($AK$2+(N32+W32)*12*7.57%)*SUM(Fasering!$D$5:$D$10)</f>
        <v>2697.2002449894426</v>
      </c>
      <c r="AN32" s="86">
        <f>($AK$2+(O32+X32)*12*7.57%)*SUM(Fasering!$D$5:$D$11)</f>
        <v>3419.1371975648003</v>
      </c>
      <c r="AO32" s="5">
        <f>($AK$2+(I32+AA32)*12*7.57%)*SUM(Fasering!$D$5)</f>
        <v>0</v>
      </c>
      <c r="AP32" s="9">
        <f>($AK$2+(J32+AB32)*12*7.57%)*SUM(Fasering!$D$5:$D$6)</f>
        <v>558.30017951895525</v>
      </c>
      <c r="AQ32" s="9">
        <f>($AK$2+(K32+AC32)*12*7.57%)*SUM(Fasering!$D$5:$D$7)</f>
        <v>981.2127612406083</v>
      </c>
      <c r="AR32" s="9">
        <f>($AK$2+(L32+AD32)*12*7.57%)*SUM(Fasering!$D$5:$D$8)</f>
        <v>1478.9234724472535</v>
      </c>
      <c r="AS32" s="9">
        <f>($AK$2+(M32+AE32)*12*7.57%)*SUM(Fasering!$D$5:$D$9)</f>
        <v>2051.4323131388901</v>
      </c>
      <c r="AT32" s="9">
        <f>($AK$2+(N32+AF32)*12*7.57%)*SUM(Fasering!$D$5:$D$10)</f>
        <v>2697.2002449894426</v>
      </c>
      <c r="AU32" s="86">
        <f>($AK$2+(O32+AG32)*12*7.57%)*SUM(Fasering!$D$5:$D$11)</f>
        <v>3419.1371975648003</v>
      </c>
    </row>
    <row r="33" spans="1:47" x14ac:dyDescent="0.3">
      <c r="A33" s="32">
        <f t="shared" si="7"/>
        <v>25</v>
      </c>
      <c r="B33" s="125">
        <v>33608.9</v>
      </c>
      <c r="C33" s="126"/>
      <c r="D33" s="125">
        <f t="shared" si="0"/>
        <v>43476.473040000004</v>
      </c>
      <c r="E33" s="127">
        <f t="shared" si="1"/>
        <v>1077.7536146594316</v>
      </c>
      <c r="F33" s="125">
        <f t="shared" si="2"/>
        <v>3623.0394200000005</v>
      </c>
      <c r="G33" s="127">
        <f t="shared" si="8"/>
        <v>89.812801221619296</v>
      </c>
      <c r="H33" s="63">
        <f>'L4'!$H$10</f>
        <v>1641.55</v>
      </c>
      <c r="I33" s="63">
        <f>GEW!$E$12+($F33-GEW!$E$12)*SUM(Fasering!$D$5)</f>
        <v>1751.1635679999999</v>
      </c>
      <c r="J33" s="63">
        <f>GEW!$E$12+($F33-GEW!$E$12)*SUM(Fasering!$D$5:$D$6)</f>
        <v>2235.1627002477085</v>
      </c>
      <c r="K33" s="63">
        <f>GEW!$E$12+($F33-GEW!$E$12)*SUM(Fasering!$D$5:$D$7)</f>
        <v>2512.8628988691967</v>
      </c>
      <c r="L33" s="63">
        <f>GEW!$E$12+($F33-GEW!$E$12)*SUM(Fasering!$D$5:$D$8)</f>
        <v>2790.5630974906853</v>
      </c>
      <c r="M33" s="63">
        <f>GEW!$E$12+($F33-GEW!$E$12)*SUM(Fasering!$D$5:$D$9)</f>
        <v>3068.2632961121735</v>
      </c>
      <c r="N33" s="63">
        <f>GEW!$E$12+($F33-GEW!$E$12)*SUM(Fasering!$D$5:$D$10)</f>
        <v>3345.3392213785123</v>
      </c>
      <c r="O33" s="76">
        <f>GEW!$E$12+($F33-GEW!$E$12)*SUM(Fasering!$D$5:$D$11)</f>
        <v>3623.0394200000005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5"/>
        <v>0</v>
      </c>
      <c r="Z33" s="127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558.37651554007164</v>
      </c>
      <c r="AJ33" s="9">
        <f>($AK$2+(K33+T33)*12*7.57%)*SUM(Fasering!$D$5:$D$7)</f>
        <v>981.40182465705561</v>
      </c>
      <c r="AK33" s="9">
        <f>($AK$2+(L33+U33)*12*7.57%)*SUM(Fasering!$D$5:$D$8)</f>
        <v>1479.275523287442</v>
      </c>
      <c r="AL33" s="9">
        <f>($AK$2+(M33+V33)*12*7.57%)*SUM(Fasering!$D$5:$D$9)</f>
        <v>2051.9976114312299</v>
      </c>
      <c r="AM33" s="9">
        <f>($AK$2+(N33+W33)*12*7.57%)*SUM(Fasering!$D$5:$D$10)</f>
        <v>2698.0284020288132</v>
      </c>
      <c r="AN33" s="86">
        <f>($AK$2+(O33+X33)*12*7.57%)*SUM(Fasering!$D$5:$D$11)</f>
        <v>3420.2790091280008</v>
      </c>
      <c r="AO33" s="5">
        <f>($AK$2+(I33+AA33)*12*7.57%)*SUM(Fasering!$D$5)</f>
        <v>0</v>
      </c>
      <c r="AP33" s="9">
        <f>($AK$2+(J33+AB33)*12*7.57%)*SUM(Fasering!$D$5:$D$6)</f>
        <v>558.37651554007164</v>
      </c>
      <c r="AQ33" s="9">
        <f>($AK$2+(K33+AC33)*12*7.57%)*SUM(Fasering!$D$5:$D$7)</f>
        <v>981.40182465705561</v>
      </c>
      <c r="AR33" s="9">
        <f>($AK$2+(L33+AD33)*12*7.57%)*SUM(Fasering!$D$5:$D$8)</f>
        <v>1479.275523287442</v>
      </c>
      <c r="AS33" s="9">
        <f>($AK$2+(M33+AE33)*12*7.57%)*SUM(Fasering!$D$5:$D$9)</f>
        <v>2051.9976114312299</v>
      </c>
      <c r="AT33" s="9">
        <f>($AK$2+(N33+AF33)*12*7.57%)*SUM(Fasering!$D$5:$D$10)</f>
        <v>2698.0284020288132</v>
      </c>
      <c r="AU33" s="86">
        <f>($AK$2+(O33+AG33)*12*7.57%)*SUM(Fasering!$D$5:$D$11)</f>
        <v>3420.2790091280008</v>
      </c>
    </row>
    <row r="34" spans="1:47" x14ac:dyDescent="0.3">
      <c r="A34" s="32">
        <f t="shared" si="7"/>
        <v>26</v>
      </c>
      <c r="B34" s="125">
        <v>33608.9</v>
      </c>
      <c r="C34" s="126"/>
      <c r="D34" s="125">
        <f t="shared" si="0"/>
        <v>43476.473040000004</v>
      </c>
      <c r="E34" s="127">
        <f t="shared" si="1"/>
        <v>1077.7536146594316</v>
      </c>
      <c r="F34" s="125">
        <f t="shared" si="2"/>
        <v>3623.0394200000005</v>
      </c>
      <c r="G34" s="127">
        <f t="shared" si="8"/>
        <v>89.812801221619296</v>
      </c>
      <c r="H34" s="63">
        <f>'L4'!$H$10</f>
        <v>1641.55</v>
      </c>
      <c r="I34" s="63">
        <f>GEW!$E$12+($F34-GEW!$E$12)*SUM(Fasering!$D$5)</f>
        <v>1751.1635679999999</v>
      </c>
      <c r="J34" s="63">
        <f>GEW!$E$12+($F34-GEW!$E$12)*SUM(Fasering!$D$5:$D$6)</f>
        <v>2235.1627002477085</v>
      </c>
      <c r="K34" s="63">
        <f>GEW!$E$12+($F34-GEW!$E$12)*SUM(Fasering!$D$5:$D$7)</f>
        <v>2512.8628988691967</v>
      </c>
      <c r="L34" s="63">
        <f>GEW!$E$12+($F34-GEW!$E$12)*SUM(Fasering!$D$5:$D$8)</f>
        <v>2790.5630974906853</v>
      </c>
      <c r="M34" s="63">
        <f>GEW!$E$12+($F34-GEW!$E$12)*SUM(Fasering!$D$5:$D$9)</f>
        <v>3068.2632961121735</v>
      </c>
      <c r="N34" s="63">
        <f>GEW!$E$12+($F34-GEW!$E$12)*SUM(Fasering!$D$5:$D$10)</f>
        <v>3345.3392213785123</v>
      </c>
      <c r="O34" s="76">
        <f>GEW!$E$12+($F34-GEW!$E$12)*SUM(Fasering!$D$5:$D$11)</f>
        <v>3623.0394200000005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5"/>
        <v>0</v>
      </c>
      <c r="Z34" s="127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558.37651554007164</v>
      </c>
      <c r="AJ34" s="9">
        <f>($AK$2+(K34+T34)*12*7.57%)*SUM(Fasering!$D$5:$D$7)</f>
        <v>981.40182465705561</v>
      </c>
      <c r="AK34" s="9">
        <f>($AK$2+(L34+U34)*12*7.57%)*SUM(Fasering!$D$5:$D$8)</f>
        <v>1479.275523287442</v>
      </c>
      <c r="AL34" s="9">
        <f>($AK$2+(M34+V34)*12*7.57%)*SUM(Fasering!$D$5:$D$9)</f>
        <v>2051.9976114312299</v>
      </c>
      <c r="AM34" s="9">
        <f>($AK$2+(N34+W34)*12*7.57%)*SUM(Fasering!$D$5:$D$10)</f>
        <v>2698.0284020288132</v>
      </c>
      <c r="AN34" s="86">
        <f>($AK$2+(O34+X34)*12*7.57%)*SUM(Fasering!$D$5:$D$11)</f>
        <v>3420.2790091280008</v>
      </c>
      <c r="AO34" s="5">
        <f>($AK$2+(I34+AA34)*12*7.57%)*SUM(Fasering!$D$5)</f>
        <v>0</v>
      </c>
      <c r="AP34" s="9">
        <f>($AK$2+(J34+AB34)*12*7.57%)*SUM(Fasering!$D$5:$D$6)</f>
        <v>558.37651554007164</v>
      </c>
      <c r="AQ34" s="9">
        <f>($AK$2+(K34+AC34)*12*7.57%)*SUM(Fasering!$D$5:$D$7)</f>
        <v>981.40182465705561</v>
      </c>
      <c r="AR34" s="9">
        <f>($AK$2+(L34+AD34)*12*7.57%)*SUM(Fasering!$D$5:$D$8)</f>
        <v>1479.275523287442</v>
      </c>
      <c r="AS34" s="9">
        <f>($AK$2+(M34+AE34)*12*7.57%)*SUM(Fasering!$D$5:$D$9)</f>
        <v>2051.9976114312299</v>
      </c>
      <c r="AT34" s="9">
        <f>($AK$2+(N34+AF34)*12*7.57%)*SUM(Fasering!$D$5:$D$10)</f>
        <v>2698.0284020288132</v>
      </c>
      <c r="AU34" s="86">
        <f>($AK$2+(O34+AG34)*12*7.57%)*SUM(Fasering!$D$5:$D$11)</f>
        <v>3420.2790091280008</v>
      </c>
    </row>
    <row r="35" spans="1:47" x14ac:dyDescent="0.3">
      <c r="A35" s="32">
        <f t="shared" si="7"/>
        <v>27</v>
      </c>
      <c r="B35" s="125">
        <v>33620.6</v>
      </c>
      <c r="C35" s="126"/>
      <c r="D35" s="125">
        <f t="shared" si="0"/>
        <v>43491.608160000003</v>
      </c>
      <c r="E35" s="127">
        <f t="shared" si="1"/>
        <v>1078.1288044838982</v>
      </c>
      <c r="F35" s="125">
        <f t="shared" si="2"/>
        <v>3624.3006800000003</v>
      </c>
      <c r="G35" s="127">
        <f t="shared" si="8"/>
        <v>89.844067040324845</v>
      </c>
      <c r="H35" s="63">
        <f>'L4'!$H$10</f>
        <v>1641.55</v>
      </c>
      <c r="I35" s="63">
        <f>GEW!$E$12+($F35-GEW!$E$12)*SUM(Fasering!$D$5)</f>
        <v>1751.1635679999999</v>
      </c>
      <c r="J35" s="63">
        <f>GEW!$E$12+($F35-GEW!$E$12)*SUM(Fasering!$D$5:$D$6)</f>
        <v>2235.4888162905463</v>
      </c>
      <c r="K35" s="63">
        <f>GEW!$E$12+($F35-GEW!$E$12)*SUM(Fasering!$D$5:$D$7)</f>
        <v>2513.3761278298807</v>
      </c>
      <c r="L35" s="63">
        <f>GEW!$E$12+($F35-GEW!$E$12)*SUM(Fasering!$D$5:$D$8)</f>
        <v>2791.2634393692156</v>
      </c>
      <c r="M35" s="63">
        <f>GEW!$E$12+($F35-GEW!$E$12)*SUM(Fasering!$D$5:$D$9)</f>
        <v>3069.15075090855</v>
      </c>
      <c r="N35" s="63">
        <f>GEW!$E$12+($F35-GEW!$E$12)*SUM(Fasering!$D$5:$D$10)</f>
        <v>3346.4133684606659</v>
      </c>
      <c r="O35" s="76">
        <f>GEW!$E$12+($F35-GEW!$E$12)*SUM(Fasering!$D$5:$D$11)</f>
        <v>3624.3006800000003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5"/>
        <v>0</v>
      </c>
      <c r="Z35" s="127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558.45311343433082</v>
      </c>
      <c r="AJ35" s="9">
        <f>($AK$2+(K35+T35)*12*7.57%)*SUM(Fasering!$D$5:$D$7)</f>
        <v>981.59153666155248</v>
      </c>
      <c r="AK35" s="9">
        <f>($AK$2+(L35+U35)*12*7.57%)*SUM(Fasering!$D$5:$D$8)</f>
        <v>1479.6287818492092</v>
      </c>
      <c r="AL35" s="9">
        <f>($AK$2+(M35+V35)*12*7.57%)*SUM(Fasering!$D$5:$D$9)</f>
        <v>2052.5648489973</v>
      </c>
      <c r="AM35" s="9">
        <f>($AK$2+(N35+W35)*12*7.57%)*SUM(Fasering!$D$5:$D$10)</f>
        <v>2698.8594000871863</v>
      </c>
      <c r="AN35" s="86">
        <f>($AK$2+(O35+X35)*12*7.57%)*SUM(Fasering!$D$5:$D$11)</f>
        <v>3421.4247377120005</v>
      </c>
      <c r="AO35" s="5">
        <f>($AK$2+(I35+AA35)*12*7.57%)*SUM(Fasering!$D$5)</f>
        <v>0</v>
      </c>
      <c r="AP35" s="9">
        <f>($AK$2+(J35+AB35)*12*7.57%)*SUM(Fasering!$D$5:$D$6)</f>
        <v>558.45311343433082</v>
      </c>
      <c r="AQ35" s="9">
        <f>($AK$2+(K35+AC35)*12*7.57%)*SUM(Fasering!$D$5:$D$7)</f>
        <v>981.59153666155248</v>
      </c>
      <c r="AR35" s="9">
        <f>($AK$2+(L35+AD35)*12*7.57%)*SUM(Fasering!$D$5:$D$8)</f>
        <v>1479.6287818492092</v>
      </c>
      <c r="AS35" s="9">
        <f>($AK$2+(M35+AE35)*12*7.57%)*SUM(Fasering!$D$5:$D$9)</f>
        <v>2052.5648489973</v>
      </c>
      <c r="AT35" s="9">
        <f>($AK$2+(N35+AF35)*12*7.57%)*SUM(Fasering!$D$5:$D$10)</f>
        <v>2698.8594000871863</v>
      </c>
      <c r="AU35" s="86">
        <f>($AK$2+(O35+AG35)*12*7.57%)*SUM(Fasering!$D$5:$D$11)</f>
        <v>3421.4247377120005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73"/>
      <c r="P36" s="128"/>
      <c r="Q36" s="129"/>
      <c r="R36" s="46"/>
      <c r="S36" s="46"/>
      <c r="T36" s="46"/>
      <c r="U36" s="46"/>
      <c r="V36" s="46"/>
      <c r="W36" s="46"/>
      <c r="X36" s="73"/>
      <c r="Y36" s="128"/>
      <c r="Z36" s="129"/>
      <c r="AA36" s="46"/>
      <c r="AB36" s="46"/>
      <c r="AC36" s="46"/>
      <c r="AD36" s="46"/>
      <c r="AE36" s="46"/>
      <c r="AF36" s="46"/>
      <c r="AG36" s="73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6"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67</v>
      </c>
      <c r="B1" s="21" t="s">
        <v>19</v>
      </c>
      <c r="C1" s="21" t="s">
        <v>122</v>
      </c>
      <c r="D1" s="21"/>
      <c r="E1" s="22"/>
      <c r="G1" s="21"/>
      <c r="H1" s="21"/>
      <c r="I1" s="21"/>
      <c r="L1" s="104">
        <f>D6</f>
        <v>42552</v>
      </c>
      <c r="O1" s="24" t="s">
        <v>68</v>
      </c>
      <c r="AG1"/>
      <c r="AH1" s="80" t="str">
        <f>'L4'!$AH$2</f>
        <v>Berekening eindejaarspremie 2015:</v>
      </c>
      <c r="AI1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N2" s="23" t="s">
        <v>21</v>
      </c>
      <c r="O2" s="71">
        <f>'L4'!O3</f>
        <v>1.2936000000000001</v>
      </c>
      <c r="R2" s="24"/>
      <c r="AH2" s="81" t="s">
        <v>94</v>
      </c>
      <c r="AI2"/>
      <c r="AK2" s="82">
        <f>'L4'!$AK$3</f>
        <v>129.11000000000001</v>
      </c>
      <c r="AL2"/>
    </row>
    <row r="3" spans="1:47" x14ac:dyDescent="0.3">
      <c r="AH3" s="81" t="s">
        <v>49</v>
      </c>
      <c r="AJ3" s="23"/>
    </row>
    <row r="4" spans="1:47" x14ac:dyDescent="0.3">
      <c r="A4" s="28"/>
      <c r="B4" s="134" t="s">
        <v>22</v>
      </c>
      <c r="C4" s="149"/>
      <c r="D4" s="149"/>
      <c r="E4" s="135"/>
      <c r="F4" s="134" t="s">
        <v>23</v>
      </c>
      <c r="G4" s="135"/>
      <c r="H4" s="146" t="s">
        <v>38</v>
      </c>
      <c r="I4" s="147"/>
      <c r="J4" s="147"/>
      <c r="K4" s="147"/>
      <c r="L4" s="147"/>
      <c r="M4" s="147"/>
      <c r="N4" s="147"/>
      <c r="O4" s="148"/>
      <c r="P4" s="134" t="s">
        <v>24</v>
      </c>
      <c r="Q4" s="137"/>
      <c r="R4" s="146" t="s">
        <v>39</v>
      </c>
      <c r="S4" s="147"/>
      <c r="T4" s="147"/>
      <c r="U4" s="147"/>
      <c r="V4" s="147"/>
      <c r="W4" s="147"/>
      <c r="X4" s="148"/>
      <c r="Y4" s="134" t="s">
        <v>25</v>
      </c>
      <c r="Z4" s="135"/>
      <c r="AA4" s="146" t="s">
        <v>40</v>
      </c>
      <c r="AB4" s="147"/>
      <c r="AC4" s="147"/>
      <c r="AD4" s="147"/>
      <c r="AE4" s="147"/>
      <c r="AF4" s="147"/>
      <c r="AG4" s="148"/>
      <c r="AH4" s="146" t="s">
        <v>101</v>
      </c>
      <c r="AI4" s="147"/>
      <c r="AJ4" s="147"/>
      <c r="AK4" s="147"/>
      <c r="AL4" s="147"/>
      <c r="AM4" s="147"/>
      <c r="AN4" s="148"/>
      <c r="AO4" s="146" t="s">
        <v>102</v>
      </c>
      <c r="AP4" s="147"/>
      <c r="AQ4" s="147"/>
      <c r="AR4" s="147"/>
      <c r="AS4" s="147"/>
      <c r="AT4" s="147"/>
      <c r="AU4" s="148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0"/>
      <c r="Q5" s="151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2" t="s">
        <v>27</v>
      </c>
      <c r="Z5" s="151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38" t="s">
        <v>30</v>
      </c>
      <c r="C6" s="139"/>
      <c r="D6" s="144">
        <f>'L4'!$D$8</f>
        <v>42552</v>
      </c>
      <c r="E6" s="143"/>
      <c r="F6" s="144">
        <f>D6</f>
        <v>42552</v>
      </c>
      <c r="G6" s="145"/>
      <c r="H6" s="47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2"/>
      <c r="Q6" s="143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2"/>
      <c r="Z6" s="143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4"/>
      <c r="C7" s="135"/>
      <c r="D7" s="136"/>
      <c r="E7" s="137"/>
      <c r="F7" s="59" t="s">
        <v>44</v>
      </c>
      <c r="G7" s="60"/>
      <c r="H7" s="64"/>
      <c r="I7" s="64"/>
      <c r="J7" s="64"/>
      <c r="K7" s="64"/>
      <c r="L7" s="65"/>
      <c r="M7" s="65"/>
      <c r="N7" s="65"/>
      <c r="O7" s="62"/>
      <c r="P7" s="61"/>
      <c r="Q7" s="62"/>
      <c r="R7" s="44"/>
      <c r="S7" s="44"/>
      <c r="T7" s="44"/>
      <c r="U7" s="44"/>
      <c r="V7" s="44"/>
      <c r="W7" s="44"/>
      <c r="X7" s="78"/>
      <c r="Y7" s="61"/>
      <c r="Z7" s="62"/>
      <c r="AA7" s="77"/>
      <c r="AB7" s="44"/>
      <c r="AC7" s="44"/>
      <c r="AD7" s="44"/>
      <c r="AE7" s="44"/>
      <c r="AF7" s="44"/>
      <c r="AG7" s="78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5">
        <v>15985.49</v>
      </c>
      <c r="C8" s="126"/>
      <c r="D8" s="125">
        <f t="shared" ref="D8:D35" si="0">B8*$O$2</f>
        <v>20678.829863999999</v>
      </c>
      <c r="E8" s="127">
        <f t="shared" ref="E8:E35" si="1">D8/40.3399</f>
        <v>512.61480231730866</v>
      </c>
      <c r="F8" s="132">
        <f t="shared" ref="F8:F35" si="2">B8/12*$O$2</f>
        <v>1723.2358220000001</v>
      </c>
      <c r="G8" s="133"/>
      <c r="H8" s="63">
        <f>'L4'!$H$10</f>
        <v>1641.55</v>
      </c>
      <c r="I8" s="63">
        <f>'L4'!I10</f>
        <v>1751.1635679999999</v>
      </c>
      <c r="J8" s="63">
        <f>'L4'!J10</f>
        <v>1751.1635679999999</v>
      </c>
      <c r="K8" s="63">
        <f>'L4'!K10</f>
        <v>1751.1635679999999</v>
      </c>
      <c r="L8" s="63">
        <f>'L4'!L10</f>
        <v>1751.1635679999999</v>
      </c>
      <c r="M8" s="63">
        <f>'L4'!M10</f>
        <v>1751.1635679999999</v>
      </c>
      <c r="N8" s="63">
        <f>'L4'!N10</f>
        <v>1751.1635679999999</v>
      </c>
      <c r="O8" s="76">
        <f>'L4'!O10</f>
        <v>1751.1635679999999</v>
      </c>
      <c r="P8" s="130">
        <f t="shared" ref="P8:P35" si="3">((B8&lt;19968.2)*913.03+(B8&gt;19968.2)*(B8&lt;20424.71)*(20424.71-B8+456.51)+(B8&gt;20424.71)*(B8&lt;22659.62)*456.51+(B8&gt;22659.62)*(B8&lt;23116.13)*(23116.13-B8))/12*$O$2</f>
        <v>98.424633999999998</v>
      </c>
      <c r="Q8" s="131">
        <f t="shared" ref="Q8:Q35" si="4">P8/40.3399</f>
        <v>2.4398829446776018</v>
      </c>
      <c r="R8" s="45">
        <f>$P8*SUM(Fasering!$D$5)</f>
        <v>0</v>
      </c>
      <c r="S8" s="45">
        <f>$P8*SUM(Fasering!$D$5:$D$6)</f>
        <v>25.449036802788072</v>
      </c>
      <c r="T8" s="45">
        <f>$P8*SUM(Fasering!$D$5:$D$7)</f>
        <v>40.050721194327139</v>
      </c>
      <c r="U8" s="45">
        <f>$P8*SUM(Fasering!$D$5:$D$8)</f>
        <v>54.652405585866212</v>
      </c>
      <c r="V8" s="45">
        <f>$P8*SUM(Fasering!$D$5:$D$9)</f>
        <v>69.254089977405272</v>
      </c>
      <c r="W8" s="45">
        <f>$P8*SUM(Fasering!$D$5:$D$10)</f>
        <v>83.822949608460945</v>
      </c>
      <c r="X8" s="75">
        <f>$P8*SUM(Fasering!$D$5:$D$11)</f>
        <v>98.424633999999998</v>
      </c>
      <c r="Y8" s="130">
        <f t="shared" ref="Y8:Y35" si="5">((B8&lt;19968.2)*456.51+(B8&gt;19968.2)*(B8&lt;20196.46)*(20196.46-B8+228.26)+(B8&gt;20196.46)*(B8&lt;22659.62)*228.26+(B8&gt;22659.62)*(B8&lt;22887.88)*(22887.88-B8))/12*$O$2</f>
        <v>49.211778000000002</v>
      </c>
      <c r="Z8" s="131">
        <f t="shared" ref="Z8:Z35" si="6">Y8/40.3399</f>
        <v>1.2199281108778157</v>
      </c>
      <c r="AA8" s="74">
        <f>$Y8*SUM(Fasering!$D$5)</f>
        <v>0</v>
      </c>
      <c r="AB8" s="45">
        <f>$Y8*SUM(Fasering!$D$5:$D$6)</f>
        <v>12.724379035563764</v>
      </c>
      <c r="AC8" s="45">
        <f>$Y8*SUM(Fasering!$D$5:$D$7)</f>
        <v>20.025141268547895</v>
      </c>
      <c r="AD8" s="45">
        <f>$Y8*SUM(Fasering!$D$5:$D$8)</f>
        <v>27.325903501532025</v>
      </c>
      <c r="AE8" s="45">
        <f>$Y8*SUM(Fasering!$D$5:$D$9)</f>
        <v>34.626665734516159</v>
      </c>
      <c r="AF8" s="45">
        <f>$Y8*SUM(Fasering!$D$5:$D$10)</f>
        <v>41.911015767015876</v>
      </c>
      <c r="AG8" s="75">
        <f>$Y8*SUM(Fasering!$D$5:$D$11)</f>
        <v>49.211778000000002</v>
      </c>
      <c r="AH8" s="5">
        <f>($AK$2+(I8+R8)*12*7.57%)*SUM(Fasering!$D$5)</f>
        <v>0</v>
      </c>
      <c r="AI8" s="9">
        <f>($AK$2+(J8+S8)*12*7.57%)*SUM(Fasering!$D$5:$D$6)</f>
        <v>450.67260923191157</v>
      </c>
      <c r="AJ8" s="9">
        <f>($AK$2+(K8+T8)*12*7.57%)*SUM(Fasering!$D$5:$D$7)</f>
        <v>714.64874801606697</v>
      </c>
      <c r="AK8" s="9">
        <f>($AK$2+(L8+U8)*12*7.57%)*SUM(Fasering!$D$5:$D$8)</f>
        <v>982.56047116895854</v>
      </c>
      <c r="AL8" s="9">
        <f>($AK$2+(M8+V8)*12*7.57%)*SUM(Fasering!$D$5:$D$9)</f>
        <v>1254.4077786905866</v>
      </c>
      <c r="AM8" s="9">
        <f>($AK$2+(N8+W8)*12*7.57%)*SUM(Fasering!$D$5:$D$10)</f>
        <v>1529.5662936782514</v>
      </c>
      <c r="AN8" s="86">
        <f>($AK$2+(O8+X8)*12*7.57%)*SUM(Fasering!$D$5:$D$11)</f>
        <v>1809.2759226968001</v>
      </c>
      <c r="AO8" s="5">
        <f>($AK$2+(I8+AA8)*12*7.57%)*SUM(Fasering!$D$5)</f>
        <v>0</v>
      </c>
      <c r="AP8" s="9">
        <f>($AK$2+(J8+AB8)*12*7.57%)*SUM(Fasering!$D$5:$D$6)</f>
        <v>447.68385105351723</v>
      </c>
      <c r="AQ8" s="9">
        <f>($AK$2+(K8+AC8)*12*7.57%)*SUM(Fasering!$D$5:$D$7)</f>
        <v>707.2464126064159</v>
      </c>
      <c r="AR8" s="9">
        <f>($AK$2+(L8+AD8)*12*7.57%)*SUM(Fasering!$D$5:$D$8)</f>
        <v>968.77674479135521</v>
      </c>
      <c r="AS8" s="9">
        <f>($AK$2+(M8+AE8)*12*7.57%)*SUM(Fasering!$D$5:$D$9)</f>
        <v>1232.2748476083345</v>
      </c>
      <c r="AT8" s="9">
        <f>($AK$2+(N8+AF8)*12*7.57%)*SUM(Fasering!$D$5:$D$10)</f>
        <v>1497.1417437971661</v>
      </c>
      <c r="AU8" s="86">
        <f>($AK$2+(O8+AG8)*12*7.57%)*SUM(Fasering!$D$5:$D$11)</f>
        <v>1764.5709643064001</v>
      </c>
    </row>
    <row r="9" spans="1:47" x14ac:dyDescent="0.3">
      <c r="A9" s="32">
        <f t="shared" ref="A9:A35" si="7">+A8+1</f>
        <v>1</v>
      </c>
      <c r="B9" s="125">
        <v>16523.25</v>
      </c>
      <c r="C9" s="126"/>
      <c r="D9" s="125">
        <f t="shared" si="0"/>
        <v>21374.476200000001</v>
      </c>
      <c r="E9" s="127">
        <f t="shared" si="1"/>
        <v>529.85942453997166</v>
      </c>
      <c r="F9" s="130">
        <f t="shared" si="2"/>
        <v>1781.2063500000002</v>
      </c>
      <c r="G9" s="131">
        <f t="shared" ref="G9:G35" si="8">F9/40.3399</f>
        <v>44.154952044997636</v>
      </c>
      <c r="H9" s="63">
        <f>'L4'!$H$10</f>
        <v>1641.55</v>
      </c>
      <c r="I9" s="63">
        <f>GEW!$E$12+($F9-GEW!$E$12)*SUM(Fasering!$D$5)</f>
        <v>1751.1635679999999</v>
      </c>
      <c r="J9" s="63">
        <f>GEW!$E$12+($F9-GEW!$E$12)*SUM(Fasering!$D$5:$D$6)</f>
        <v>1758.9315406477433</v>
      </c>
      <c r="K9" s="63">
        <f>GEW!$E$12+($F9-GEW!$E$12)*SUM(Fasering!$D$5:$D$7)</f>
        <v>1763.3885063806085</v>
      </c>
      <c r="L9" s="63">
        <f>GEW!$E$12+($F9-GEW!$E$12)*SUM(Fasering!$D$5:$D$8)</f>
        <v>1767.845472113474</v>
      </c>
      <c r="M9" s="63">
        <f>GEW!$E$12+($F9-GEW!$E$12)*SUM(Fasering!$D$5:$D$9)</f>
        <v>1772.3024378463392</v>
      </c>
      <c r="N9" s="63">
        <f>GEW!$E$12+($F9-GEW!$E$12)*SUM(Fasering!$D$5:$D$10)</f>
        <v>1776.7493842671347</v>
      </c>
      <c r="O9" s="76">
        <f>GEW!$E$12+($F9-GEW!$E$12)*SUM(Fasering!$D$5:$D$11)</f>
        <v>1781.2063500000002</v>
      </c>
      <c r="P9" s="130">
        <f t="shared" si="3"/>
        <v>98.424633999999998</v>
      </c>
      <c r="Q9" s="131">
        <f t="shared" si="4"/>
        <v>2.4398829446776018</v>
      </c>
      <c r="R9" s="45">
        <f>$P9*SUM(Fasering!$D$5)</f>
        <v>0</v>
      </c>
      <c r="S9" s="45">
        <f>$P9*SUM(Fasering!$D$5:$D$6)</f>
        <v>25.449036802788072</v>
      </c>
      <c r="T9" s="45">
        <f>$P9*SUM(Fasering!$D$5:$D$7)</f>
        <v>40.050721194327139</v>
      </c>
      <c r="U9" s="45">
        <f>$P9*SUM(Fasering!$D$5:$D$8)</f>
        <v>54.652405585866212</v>
      </c>
      <c r="V9" s="45">
        <f>$P9*SUM(Fasering!$D$5:$D$9)</f>
        <v>69.254089977405272</v>
      </c>
      <c r="W9" s="45">
        <f>$P9*SUM(Fasering!$D$5:$D$10)</f>
        <v>83.822949608460945</v>
      </c>
      <c r="X9" s="75">
        <f>$P9*SUM(Fasering!$D$5:$D$11)</f>
        <v>98.424633999999998</v>
      </c>
      <c r="Y9" s="130">
        <f t="shared" si="5"/>
        <v>49.211778000000002</v>
      </c>
      <c r="Z9" s="131">
        <f t="shared" si="6"/>
        <v>1.2199281108778157</v>
      </c>
      <c r="AA9" s="74">
        <f>$Y9*SUM(Fasering!$D$5)</f>
        <v>0</v>
      </c>
      <c r="AB9" s="45">
        <f>$Y9*SUM(Fasering!$D$5:$D$6)</f>
        <v>12.724379035563764</v>
      </c>
      <c r="AC9" s="45">
        <f>$Y9*SUM(Fasering!$D$5:$D$7)</f>
        <v>20.025141268547895</v>
      </c>
      <c r="AD9" s="45">
        <f>$Y9*SUM(Fasering!$D$5:$D$8)</f>
        <v>27.325903501532025</v>
      </c>
      <c r="AE9" s="45">
        <f>$Y9*SUM(Fasering!$D$5:$D$9)</f>
        <v>34.626665734516159</v>
      </c>
      <c r="AF9" s="45">
        <f>$Y9*SUM(Fasering!$D$5:$D$10)</f>
        <v>41.911015767015876</v>
      </c>
      <c r="AG9" s="75">
        <f>$Y9*SUM(Fasering!$D$5:$D$11)</f>
        <v>49.211778000000002</v>
      </c>
      <c r="AH9" s="5">
        <f>($AK$2+(I9+R9)*12*7.57%)*SUM(Fasering!$D$5)</f>
        <v>0</v>
      </c>
      <c r="AI9" s="9">
        <f>($AK$2+(J9+S9)*12*7.57%)*SUM(Fasering!$D$5:$D$6)</f>
        <v>452.49714488585181</v>
      </c>
      <c r="AJ9" s="9">
        <f>($AK$2+(K9+T9)*12*7.57%)*SUM(Fasering!$D$5:$D$7)</f>
        <v>719.16762310437764</v>
      </c>
      <c r="AK9" s="9">
        <f>($AK$2+(L9+U9)*12*7.57%)*SUM(Fasering!$D$5:$D$8)</f>
        <v>990.97496933809543</v>
      </c>
      <c r="AL9" s="9">
        <f>($AK$2+(M9+V9)*12*7.57%)*SUM(Fasering!$D$5:$D$9)</f>
        <v>1267.9191835870042</v>
      </c>
      <c r="AM9" s="9">
        <f>($AK$2+(N9+W9)*12*7.57%)*SUM(Fasering!$D$5:$D$10)</f>
        <v>1549.3603833268094</v>
      </c>
      <c r="AN9" s="86">
        <f>($AK$2+(O9+X9)*12*7.57%)*SUM(Fasering!$D$5:$D$11)</f>
        <v>1836.5667858656002</v>
      </c>
      <c r="AO9" s="5">
        <f>($AK$2+(I9+AA9)*12*7.57%)*SUM(Fasering!$D$5)</f>
        <v>0</v>
      </c>
      <c r="AP9" s="9">
        <f>($AK$2+(J9+AB9)*12*7.57%)*SUM(Fasering!$D$5:$D$6)</f>
        <v>449.50838670745736</v>
      </c>
      <c r="AQ9" s="9">
        <f>($AK$2+(K9+AC9)*12*7.57%)*SUM(Fasering!$D$5:$D$7)</f>
        <v>711.76528769472679</v>
      </c>
      <c r="AR9" s="9">
        <f>($AK$2+(L9+AD9)*12*7.57%)*SUM(Fasering!$D$5:$D$8)</f>
        <v>977.1912429604921</v>
      </c>
      <c r="AS9" s="9">
        <f>($AK$2+(M9+AE9)*12*7.57%)*SUM(Fasering!$D$5:$D$9)</f>
        <v>1245.7862525047526</v>
      </c>
      <c r="AT9" s="9">
        <f>($AK$2+(N9+AF9)*12*7.57%)*SUM(Fasering!$D$5:$D$10)</f>
        <v>1516.935833445724</v>
      </c>
      <c r="AU9" s="86">
        <f>($AK$2+(O9+AG9)*12*7.57%)*SUM(Fasering!$D$5:$D$11)</f>
        <v>1791.8618274752002</v>
      </c>
    </row>
    <row r="10" spans="1:47" x14ac:dyDescent="0.3">
      <c r="A10" s="32">
        <f t="shared" si="7"/>
        <v>2</v>
      </c>
      <c r="B10" s="125">
        <v>17168.75</v>
      </c>
      <c r="C10" s="126"/>
      <c r="D10" s="125">
        <f t="shared" si="0"/>
        <v>22209.495000000003</v>
      </c>
      <c r="E10" s="127">
        <f t="shared" si="1"/>
        <v>550.55899989836371</v>
      </c>
      <c r="F10" s="130">
        <f t="shared" si="2"/>
        <v>1850.7912500000002</v>
      </c>
      <c r="G10" s="131">
        <f t="shared" si="8"/>
        <v>45.879916658196976</v>
      </c>
      <c r="H10" s="63">
        <f>'L4'!$H$10</f>
        <v>1641.55</v>
      </c>
      <c r="I10" s="63">
        <f>GEW!$E$12+($F10-GEW!$E$12)*SUM(Fasering!$D$5)</f>
        <v>1751.1635679999999</v>
      </c>
      <c r="J10" s="63">
        <f>GEW!$E$12+($F10-GEW!$E$12)*SUM(Fasering!$D$5:$D$6)</f>
        <v>1776.9236693359569</v>
      </c>
      <c r="K10" s="63">
        <f>GEW!$E$12+($F10-GEW!$E$12)*SUM(Fasering!$D$5:$D$7)</f>
        <v>1791.7038306645184</v>
      </c>
      <c r="L10" s="63">
        <f>GEW!$E$12+($F10-GEW!$E$12)*SUM(Fasering!$D$5:$D$8)</f>
        <v>1806.4839919930801</v>
      </c>
      <c r="M10" s="63">
        <f>GEW!$E$12+($F10-GEW!$E$12)*SUM(Fasering!$D$5:$D$9)</f>
        <v>1821.2641533216415</v>
      </c>
      <c r="N10" s="63">
        <f>GEW!$E$12+($F10-GEW!$E$12)*SUM(Fasering!$D$5:$D$10)</f>
        <v>1836.0110886714388</v>
      </c>
      <c r="O10" s="76">
        <f>GEW!$E$12+($F10-GEW!$E$12)*SUM(Fasering!$D$5:$D$11)</f>
        <v>1850.7912500000002</v>
      </c>
      <c r="P10" s="130">
        <f t="shared" si="3"/>
        <v>98.424633999999998</v>
      </c>
      <c r="Q10" s="131">
        <f t="shared" si="4"/>
        <v>2.4398829446776018</v>
      </c>
      <c r="R10" s="45">
        <f>$P10*SUM(Fasering!$D$5)</f>
        <v>0</v>
      </c>
      <c r="S10" s="45">
        <f>$P10*SUM(Fasering!$D$5:$D$6)</f>
        <v>25.449036802788072</v>
      </c>
      <c r="T10" s="45">
        <f>$P10*SUM(Fasering!$D$5:$D$7)</f>
        <v>40.050721194327139</v>
      </c>
      <c r="U10" s="45">
        <f>$P10*SUM(Fasering!$D$5:$D$8)</f>
        <v>54.652405585866212</v>
      </c>
      <c r="V10" s="45">
        <f>$P10*SUM(Fasering!$D$5:$D$9)</f>
        <v>69.254089977405272</v>
      </c>
      <c r="W10" s="45">
        <f>$P10*SUM(Fasering!$D$5:$D$10)</f>
        <v>83.822949608460945</v>
      </c>
      <c r="X10" s="75">
        <f>$P10*SUM(Fasering!$D$5:$D$11)</f>
        <v>98.424633999999998</v>
      </c>
      <c r="Y10" s="130">
        <f t="shared" si="5"/>
        <v>49.211778000000002</v>
      </c>
      <c r="Z10" s="131">
        <f t="shared" si="6"/>
        <v>1.2199281108778157</v>
      </c>
      <c r="AA10" s="74">
        <f>$Y10*SUM(Fasering!$D$5)</f>
        <v>0</v>
      </c>
      <c r="AB10" s="45">
        <f>$Y10*SUM(Fasering!$D$5:$D$6)</f>
        <v>12.724379035563764</v>
      </c>
      <c r="AC10" s="45">
        <f>$Y10*SUM(Fasering!$D$5:$D$7)</f>
        <v>20.025141268547895</v>
      </c>
      <c r="AD10" s="45">
        <f>$Y10*SUM(Fasering!$D$5:$D$8)</f>
        <v>27.325903501532025</v>
      </c>
      <c r="AE10" s="45">
        <f>$Y10*SUM(Fasering!$D$5:$D$9)</f>
        <v>34.626665734516159</v>
      </c>
      <c r="AF10" s="45">
        <f>$Y10*SUM(Fasering!$D$5:$D$10)</f>
        <v>41.911015767015876</v>
      </c>
      <c r="AG10" s="75">
        <f>$Y10*SUM(Fasering!$D$5:$D$11)</f>
        <v>49.211778000000002</v>
      </c>
      <c r="AH10" s="5">
        <f>($AK$2+(I10+R10)*12*7.57%)*SUM(Fasering!$D$5)</f>
        <v>0</v>
      </c>
      <c r="AI10" s="9">
        <f>($AK$2+(J10+S10)*12*7.57%)*SUM(Fasering!$D$5:$D$6)</f>
        <v>456.7231227272465</v>
      </c>
      <c r="AJ10" s="9">
        <f>($AK$2+(K10+T10)*12*7.57%)*SUM(Fasering!$D$5:$D$7)</f>
        <v>729.6342127541842</v>
      </c>
      <c r="AK10" s="9">
        <f>($AK$2+(L10+U10)*12*7.57%)*SUM(Fasering!$D$5:$D$8)</f>
        <v>1010.4645763142255</v>
      </c>
      <c r="AL10" s="9">
        <f>($AK$2+(M10+V10)*12*7.57%)*SUM(Fasering!$D$5:$D$9)</f>
        <v>1299.2142134073704</v>
      </c>
      <c r="AM10" s="9">
        <f>($AK$2+(N10+W10)*12*7.57%)*SUM(Fasering!$D$5:$D$10)</f>
        <v>1595.2073274875047</v>
      </c>
      <c r="AN10" s="86">
        <f>($AK$2+(O10+X10)*12*7.57%)*SUM(Fasering!$D$5:$D$11)</f>
        <v>1899.7777090256004</v>
      </c>
      <c r="AO10" s="5">
        <f>($AK$2+(I10+AA10)*12*7.57%)*SUM(Fasering!$D$5)</f>
        <v>0</v>
      </c>
      <c r="AP10" s="9">
        <f>($AK$2+(J10+AB10)*12*7.57%)*SUM(Fasering!$D$5:$D$6)</f>
        <v>453.73436454885223</v>
      </c>
      <c r="AQ10" s="9">
        <f>($AK$2+(K10+AC10)*12*7.57%)*SUM(Fasering!$D$5:$D$7)</f>
        <v>722.23187734453336</v>
      </c>
      <c r="AR10" s="9">
        <f>($AK$2+(L10+AD10)*12*7.57%)*SUM(Fasering!$D$5:$D$8)</f>
        <v>996.68084993662217</v>
      </c>
      <c r="AS10" s="9">
        <f>($AK$2+(M10+AE10)*12*7.57%)*SUM(Fasering!$D$5:$D$9)</f>
        <v>1277.0812823251188</v>
      </c>
      <c r="AT10" s="9">
        <f>($AK$2+(N10+AF10)*12*7.57%)*SUM(Fasering!$D$5:$D$10)</f>
        <v>1562.7827776064194</v>
      </c>
      <c r="AU10" s="86">
        <f>($AK$2+(O10+AG10)*12*7.57%)*SUM(Fasering!$D$5:$D$11)</f>
        <v>1855.0727506352005</v>
      </c>
    </row>
    <row r="11" spans="1:47" x14ac:dyDescent="0.3">
      <c r="A11" s="32">
        <f t="shared" si="7"/>
        <v>3</v>
      </c>
      <c r="B11" s="125">
        <v>17817.650000000001</v>
      </c>
      <c r="C11" s="126"/>
      <c r="D11" s="125">
        <f t="shared" si="0"/>
        <v>23048.912040000003</v>
      </c>
      <c r="E11" s="127">
        <f t="shared" si="1"/>
        <v>571.36760477839562</v>
      </c>
      <c r="F11" s="130">
        <f t="shared" si="2"/>
        <v>1920.7426700000003</v>
      </c>
      <c r="G11" s="131">
        <f t="shared" si="8"/>
        <v>47.613967064866308</v>
      </c>
      <c r="H11" s="63">
        <f>'L4'!$H$10</f>
        <v>1641.55</v>
      </c>
      <c r="I11" s="63">
        <f>GEW!$E$12+($F11-GEW!$E$12)*SUM(Fasering!$D$5)</f>
        <v>1751.1635679999999</v>
      </c>
      <c r="J11" s="63">
        <f>GEW!$E$12+($F11-GEW!$E$12)*SUM(Fasering!$D$5:$D$6)</f>
        <v>1795.010566788756</v>
      </c>
      <c r="K11" s="63">
        <f>GEW!$E$12+($F11-GEW!$E$12)*SUM(Fasering!$D$5:$D$7)</f>
        <v>1820.1682984070887</v>
      </c>
      <c r="L11" s="63">
        <f>GEW!$E$12+($F11-GEW!$E$12)*SUM(Fasering!$D$5:$D$8)</f>
        <v>1845.3260300254212</v>
      </c>
      <c r="M11" s="63">
        <f>GEW!$E$12+($F11-GEW!$E$12)*SUM(Fasering!$D$5:$D$9)</f>
        <v>1870.483761643754</v>
      </c>
      <c r="N11" s="63">
        <f>GEW!$E$12+($F11-GEW!$E$12)*SUM(Fasering!$D$5:$D$10)</f>
        <v>1895.5849383816676</v>
      </c>
      <c r="O11" s="76">
        <f>GEW!$E$12+($F11-GEW!$E$12)*SUM(Fasering!$D$5:$D$11)</f>
        <v>1920.7426700000003</v>
      </c>
      <c r="P11" s="130">
        <f t="shared" si="3"/>
        <v>98.424633999999998</v>
      </c>
      <c r="Q11" s="131">
        <f t="shared" si="4"/>
        <v>2.4398829446776018</v>
      </c>
      <c r="R11" s="45">
        <f>$P11*SUM(Fasering!$D$5)</f>
        <v>0</v>
      </c>
      <c r="S11" s="45">
        <f>$P11*SUM(Fasering!$D$5:$D$6)</f>
        <v>25.449036802788072</v>
      </c>
      <c r="T11" s="45">
        <f>$P11*SUM(Fasering!$D$5:$D$7)</f>
        <v>40.050721194327139</v>
      </c>
      <c r="U11" s="45">
        <f>$P11*SUM(Fasering!$D$5:$D$8)</f>
        <v>54.652405585866212</v>
      </c>
      <c r="V11" s="45">
        <f>$P11*SUM(Fasering!$D$5:$D$9)</f>
        <v>69.254089977405272</v>
      </c>
      <c r="W11" s="45">
        <f>$P11*SUM(Fasering!$D$5:$D$10)</f>
        <v>83.822949608460945</v>
      </c>
      <c r="X11" s="75">
        <f>$P11*SUM(Fasering!$D$5:$D$11)</f>
        <v>98.424633999999998</v>
      </c>
      <c r="Y11" s="130">
        <f t="shared" si="5"/>
        <v>49.211778000000002</v>
      </c>
      <c r="Z11" s="131">
        <f t="shared" si="6"/>
        <v>1.2199281108778157</v>
      </c>
      <c r="AA11" s="74">
        <f>$Y11*SUM(Fasering!$D$5)</f>
        <v>0</v>
      </c>
      <c r="AB11" s="45">
        <f>$Y11*SUM(Fasering!$D$5:$D$6)</f>
        <v>12.724379035563764</v>
      </c>
      <c r="AC11" s="45">
        <f>$Y11*SUM(Fasering!$D$5:$D$7)</f>
        <v>20.025141268547895</v>
      </c>
      <c r="AD11" s="45">
        <f>$Y11*SUM(Fasering!$D$5:$D$8)</f>
        <v>27.325903501532025</v>
      </c>
      <c r="AE11" s="45">
        <f>$Y11*SUM(Fasering!$D$5:$D$9)</f>
        <v>34.626665734516159</v>
      </c>
      <c r="AF11" s="45">
        <f>$Y11*SUM(Fasering!$D$5:$D$10)</f>
        <v>41.911015767015876</v>
      </c>
      <c r="AG11" s="75">
        <f>$Y11*SUM(Fasering!$D$5:$D$11)</f>
        <v>49.211778000000002</v>
      </c>
      <c r="AH11" s="5">
        <f>($AK$2+(I11+R11)*12*7.57%)*SUM(Fasering!$D$5)</f>
        <v>0</v>
      </c>
      <c r="AI11" s="9">
        <f>($AK$2+(J11+S11)*12*7.57%)*SUM(Fasering!$D$5:$D$6)</f>
        <v>460.97135978577654</v>
      </c>
      <c r="AJ11" s="9">
        <f>($AK$2+(K11+T11)*12*7.57%)*SUM(Fasering!$D$5:$D$7)</f>
        <v>740.1559323882035</v>
      </c>
      <c r="AK11" s="9">
        <f>($AK$2+(L11+U11)*12*7.57%)*SUM(Fasering!$D$5:$D$8)</f>
        <v>1030.0568396245444</v>
      </c>
      <c r="AL11" s="9">
        <f>($AK$2+(M11+V11)*12*7.57%)*SUM(Fasering!$D$5:$D$9)</f>
        <v>1330.6740814947998</v>
      </c>
      <c r="AM11" s="9">
        <f>($AK$2+(N11+W11)*12*7.57%)*SUM(Fasering!$D$5:$D$10)</f>
        <v>1641.2957582634538</v>
      </c>
      <c r="AN11" s="86">
        <f>($AK$2+(O11+X11)*12*7.57%)*SUM(Fasering!$D$5:$D$11)</f>
        <v>1963.3215789536002</v>
      </c>
      <c r="AO11" s="5">
        <f>($AK$2+(I11+AA11)*12*7.57%)*SUM(Fasering!$D$5)</f>
        <v>0</v>
      </c>
      <c r="AP11" s="9">
        <f>($AK$2+(J11+AB11)*12*7.57%)*SUM(Fasering!$D$5:$D$6)</f>
        <v>457.98260160738221</v>
      </c>
      <c r="AQ11" s="9">
        <f>($AK$2+(K11+AC11)*12*7.57%)*SUM(Fasering!$D$5:$D$7)</f>
        <v>732.75359697855254</v>
      </c>
      <c r="AR11" s="9">
        <f>($AK$2+(L11+AD11)*12*7.57%)*SUM(Fasering!$D$5:$D$8)</f>
        <v>1016.2731132469412</v>
      </c>
      <c r="AS11" s="9">
        <f>($AK$2+(M11+AE11)*12*7.57%)*SUM(Fasering!$D$5:$D$9)</f>
        <v>1308.5411504125479</v>
      </c>
      <c r="AT11" s="9">
        <f>($AK$2+(N11+AF11)*12*7.57%)*SUM(Fasering!$D$5:$D$10)</f>
        <v>1608.8712083823684</v>
      </c>
      <c r="AU11" s="86">
        <f>($AK$2+(O11+AG11)*12*7.57%)*SUM(Fasering!$D$5:$D$11)</f>
        <v>1918.6166205632003</v>
      </c>
    </row>
    <row r="12" spans="1:47" x14ac:dyDescent="0.3">
      <c r="A12" s="32">
        <f t="shared" si="7"/>
        <v>4</v>
      </c>
      <c r="B12" s="125">
        <v>18461.009999999998</v>
      </c>
      <c r="C12" s="126"/>
      <c r="D12" s="125">
        <f t="shared" si="0"/>
        <v>23881.162536</v>
      </c>
      <c r="E12" s="127">
        <f t="shared" si="1"/>
        <v>591.99855567316729</v>
      </c>
      <c r="F12" s="130">
        <f t="shared" si="2"/>
        <v>1990.0968779999998</v>
      </c>
      <c r="G12" s="131">
        <f t="shared" si="8"/>
        <v>49.333212972763931</v>
      </c>
      <c r="H12" s="63">
        <f>'L4'!$H$10</f>
        <v>1641.55</v>
      </c>
      <c r="I12" s="63">
        <f>GEW!$E$12+($F12-GEW!$E$12)*SUM(Fasering!$D$5)</f>
        <v>1751.1635679999999</v>
      </c>
      <c r="J12" s="63">
        <f>GEW!$E$12+($F12-GEW!$E$12)*SUM(Fasering!$D$5:$D$6)</f>
        <v>1812.9430469016129</v>
      </c>
      <c r="K12" s="63">
        <f>GEW!$E$12+($F12-GEW!$E$12)*SUM(Fasering!$D$5:$D$7)</f>
        <v>1848.3897500434884</v>
      </c>
      <c r="L12" s="63">
        <f>GEW!$E$12+($F12-GEW!$E$12)*SUM(Fasering!$D$5:$D$8)</f>
        <v>1883.8364531853642</v>
      </c>
      <c r="M12" s="63">
        <f>GEW!$E$12+($F12-GEW!$E$12)*SUM(Fasering!$D$5:$D$9)</f>
        <v>1919.2831563272398</v>
      </c>
      <c r="N12" s="63">
        <f>GEW!$E$12+($F12-GEW!$E$12)*SUM(Fasering!$D$5:$D$10)</f>
        <v>1954.6501748581243</v>
      </c>
      <c r="O12" s="76">
        <f>GEW!$E$12+($F12-GEW!$E$12)*SUM(Fasering!$D$5:$D$11)</f>
        <v>1990.0968779999998</v>
      </c>
      <c r="P12" s="130">
        <f t="shared" si="3"/>
        <v>98.424633999999998</v>
      </c>
      <c r="Q12" s="131">
        <f t="shared" si="4"/>
        <v>2.4398829446776018</v>
      </c>
      <c r="R12" s="45">
        <f>$P12*SUM(Fasering!$D$5)</f>
        <v>0</v>
      </c>
      <c r="S12" s="45">
        <f>$P12*SUM(Fasering!$D$5:$D$6)</f>
        <v>25.449036802788072</v>
      </c>
      <c r="T12" s="45">
        <f>$P12*SUM(Fasering!$D$5:$D$7)</f>
        <v>40.050721194327139</v>
      </c>
      <c r="U12" s="45">
        <f>$P12*SUM(Fasering!$D$5:$D$8)</f>
        <v>54.652405585866212</v>
      </c>
      <c r="V12" s="45">
        <f>$P12*SUM(Fasering!$D$5:$D$9)</f>
        <v>69.254089977405272</v>
      </c>
      <c r="W12" s="45">
        <f>$P12*SUM(Fasering!$D$5:$D$10)</f>
        <v>83.822949608460945</v>
      </c>
      <c r="X12" s="75">
        <f>$P12*SUM(Fasering!$D$5:$D$11)</f>
        <v>98.424633999999998</v>
      </c>
      <c r="Y12" s="130">
        <f t="shared" si="5"/>
        <v>49.211778000000002</v>
      </c>
      <c r="Z12" s="131">
        <f t="shared" si="6"/>
        <v>1.2199281108778157</v>
      </c>
      <c r="AA12" s="74">
        <f>$Y12*SUM(Fasering!$D$5)</f>
        <v>0</v>
      </c>
      <c r="AB12" s="45">
        <f>$Y12*SUM(Fasering!$D$5:$D$6)</f>
        <v>12.724379035563764</v>
      </c>
      <c r="AC12" s="45">
        <f>$Y12*SUM(Fasering!$D$5:$D$7)</f>
        <v>20.025141268547895</v>
      </c>
      <c r="AD12" s="45">
        <f>$Y12*SUM(Fasering!$D$5:$D$8)</f>
        <v>27.325903501532025</v>
      </c>
      <c r="AE12" s="45">
        <f>$Y12*SUM(Fasering!$D$5:$D$9)</f>
        <v>34.626665734516159</v>
      </c>
      <c r="AF12" s="45">
        <f>$Y12*SUM(Fasering!$D$5:$D$10)</f>
        <v>41.911015767015876</v>
      </c>
      <c r="AG12" s="75">
        <f>$Y12*SUM(Fasering!$D$5:$D$11)</f>
        <v>49.211778000000002</v>
      </c>
      <c r="AH12" s="5">
        <f>($AK$2+(I12+R12)*12*7.57%)*SUM(Fasering!$D$5)</f>
        <v>0</v>
      </c>
      <c r="AI12" s="9">
        <f>($AK$2+(J12+S12)*12*7.57%)*SUM(Fasering!$D$5:$D$6)</f>
        <v>465.18332741403339</v>
      </c>
      <c r="AJ12" s="9">
        <f>($AK$2+(K12+T12)*12*7.57%)*SUM(Fasering!$D$5:$D$7)</f>
        <v>750.58782257735834</v>
      </c>
      <c r="AK12" s="9">
        <f>($AK$2+(L12+U12)*12*7.57%)*SUM(Fasering!$D$5:$D$8)</f>
        <v>1049.4818334962147</v>
      </c>
      <c r="AL12" s="9">
        <f>($AK$2+(M12+V12)*12*7.57%)*SUM(Fasering!$D$5:$D$9)</f>
        <v>1361.8653601706021</v>
      </c>
      <c r="AM12" s="9">
        <f>($AK$2+(N12+W12)*12*7.57%)*SUM(Fasering!$D$5:$D$10)</f>
        <v>1686.9907079074892</v>
      </c>
      <c r="AN12" s="86">
        <f>($AK$2+(O12+X12)*12*7.57%)*SUM(Fasering!$D$5:$D$11)</f>
        <v>2026.3229415008</v>
      </c>
      <c r="AO12" s="5">
        <f>($AK$2+(I12+AA12)*12*7.57%)*SUM(Fasering!$D$5)</f>
        <v>0</v>
      </c>
      <c r="AP12" s="9">
        <f>($AK$2+(J12+AB12)*12*7.57%)*SUM(Fasering!$D$5:$D$6)</f>
        <v>462.19456923563905</v>
      </c>
      <c r="AQ12" s="9">
        <f>($AK$2+(K12+AC12)*12*7.57%)*SUM(Fasering!$D$5:$D$7)</f>
        <v>743.18548716770749</v>
      </c>
      <c r="AR12" s="9">
        <f>($AK$2+(L12+AD12)*12*7.57%)*SUM(Fasering!$D$5:$D$8)</f>
        <v>1035.6981071186112</v>
      </c>
      <c r="AS12" s="9">
        <f>($AK$2+(M12+AE12)*12*7.57%)*SUM(Fasering!$D$5:$D$9)</f>
        <v>1339.73242908835</v>
      </c>
      <c r="AT12" s="9">
        <f>($AK$2+(N12+AF12)*12*7.57%)*SUM(Fasering!$D$5:$D$10)</f>
        <v>1654.5661580264039</v>
      </c>
      <c r="AU12" s="86">
        <f>($AK$2+(O12+AG12)*12*7.57%)*SUM(Fasering!$D$5:$D$11)</f>
        <v>1981.6179831104</v>
      </c>
    </row>
    <row r="13" spans="1:47" x14ac:dyDescent="0.3">
      <c r="A13" s="32">
        <f t="shared" si="7"/>
        <v>5</v>
      </c>
      <c r="B13" s="125">
        <v>18470.98</v>
      </c>
      <c r="C13" s="126"/>
      <c r="D13" s="125">
        <f t="shared" si="0"/>
        <v>23894.059728</v>
      </c>
      <c r="E13" s="127">
        <f t="shared" si="1"/>
        <v>592.31826871162298</v>
      </c>
      <c r="F13" s="130">
        <f t="shared" si="2"/>
        <v>1991.171644</v>
      </c>
      <c r="G13" s="131">
        <f t="shared" si="8"/>
        <v>49.359855725968579</v>
      </c>
      <c r="H13" s="63">
        <f>'L4'!$H$10</f>
        <v>1641.55</v>
      </c>
      <c r="I13" s="63">
        <f>GEW!$E$12+($F13-GEW!$E$12)*SUM(Fasering!$D$5)</f>
        <v>1751.1635679999999</v>
      </c>
      <c r="J13" s="63">
        <f>GEW!$E$12+($F13-GEW!$E$12)*SUM(Fasering!$D$5:$D$6)</f>
        <v>1813.2209423671768</v>
      </c>
      <c r="K13" s="63">
        <f>GEW!$E$12+($F13-GEW!$E$12)*SUM(Fasering!$D$5:$D$7)</f>
        <v>1848.8270913031486</v>
      </c>
      <c r="L13" s="63">
        <f>GEW!$E$12+($F13-GEW!$E$12)*SUM(Fasering!$D$5:$D$8)</f>
        <v>1884.4332402391206</v>
      </c>
      <c r="M13" s="63">
        <f>GEW!$E$12+($F13-GEW!$E$12)*SUM(Fasering!$D$5:$D$9)</f>
        <v>1920.0393891750925</v>
      </c>
      <c r="N13" s="63">
        <f>GEW!$E$12+($F13-GEW!$E$12)*SUM(Fasering!$D$5:$D$10)</f>
        <v>1955.5654950640283</v>
      </c>
      <c r="O13" s="76">
        <f>GEW!$E$12+($F13-GEW!$E$12)*SUM(Fasering!$D$5:$D$11)</f>
        <v>1991.171644</v>
      </c>
      <c r="P13" s="130">
        <f t="shared" si="3"/>
        <v>98.424633999999998</v>
      </c>
      <c r="Q13" s="131">
        <f t="shared" si="4"/>
        <v>2.4398829446776018</v>
      </c>
      <c r="R13" s="45">
        <f>$P13*SUM(Fasering!$D$5)</f>
        <v>0</v>
      </c>
      <c r="S13" s="45">
        <f>$P13*SUM(Fasering!$D$5:$D$6)</f>
        <v>25.449036802788072</v>
      </c>
      <c r="T13" s="45">
        <f>$P13*SUM(Fasering!$D$5:$D$7)</f>
        <v>40.050721194327139</v>
      </c>
      <c r="U13" s="45">
        <f>$P13*SUM(Fasering!$D$5:$D$8)</f>
        <v>54.652405585866212</v>
      </c>
      <c r="V13" s="45">
        <f>$P13*SUM(Fasering!$D$5:$D$9)</f>
        <v>69.254089977405272</v>
      </c>
      <c r="W13" s="45">
        <f>$P13*SUM(Fasering!$D$5:$D$10)</f>
        <v>83.822949608460945</v>
      </c>
      <c r="X13" s="75">
        <f>$P13*SUM(Fasering!$D$5:$D$11)</f>
        <v>98.424633999999998</v>
      </c>
      <c r="Y13" s="130">
        <f t="shared" si="5"/>
        <v>49.211778000000002</v>
      </c>
      <c r="Z13" s="131">
        <f t="shared" si="6"/>
        <v>1.2199281108778157</v>
      </c>
      <c r="AA13" s="74">
        <f>$Y13*SUM(Fasering!$D$5)</f>
        <v>0</v>
      </c>
      <c r="AB13" s="45">
        <f>$Y13*SUM(Fasering!$D$5:$D$6)</f>
        <v>12.724379035563764</v>
      </c>
      <c r="AC13" s="45">
        <f>$Y13*SUM(Fasering!$D$5:$D$7)</f>
        <v>20.025141268547895</v>
      </c>
      <c r="AD13" s="45">
        <f>$Y13*SUM(Fasering!$D$5:$D$8)</f>
        <v>27.325903501532025</v>
      </c>
      <c r="AE13" s="45">
        <f>$Y13*SUM(Fasering!$D$5:$D$9)</f>
        <v>34.626665734516159</v>
      </c>
      <c r="AF13" s="45">
        <f>$Y13*SUM(Fasering!$D$5:$D$10)</f>
        <v>41.911015767015876</v>
      </c>
      <c r="AG13" s="75">
        <f>$Y13*SUM(Fasering!$D$5:$D$11)</f>
        <v>49.211778000000002</v>
      </c>
      <c r="AH13" s="5">
        <f>($AK$2+(I13+R13)*12*7.57%)*SUM(Fasering!$D$5)</f>
        <v>0</v>
      </c>
      <c r="AI13" s="9">
        <f>($AK$2+(J13+S13)*12*7.57%)*SUM(Fasering!$D$5:$D$6)</f>
        <v>465.24859929486792</v>
      </c>
      <c r="AJ13" s="9">
        <f>($AK$2+(K13+T13)*12*7.57%)*SUM(Fasering!$D$5:$D$7)</f>
        <v>750.74948314871153</v>
      </c>
      <c r="AK13" s="9">
        <f>($AK$2+(L13+U13)*12*7.57%)*SUM(Fasering!$D$5:$D$8)</f>
        <v>1049.7828580997034</v>
      </c>
      <c r="AL13" s="9">
        <f>($AK$2+(M13+V13)*12*7.57%)*SUM(Fasering!$D$5:$D$9)</f>
        <v>1362.3487241478435</v>
      </c>
      <c r="AM13" s="9">
        <f>($AK$2+(N13+W13)*12*7.57%)*SUM(Fasering!$D$5:$D$10)</f>
        <v>1687.6988318939834</v>
      </c>
      <c r="AN13" s="86">
        <f>($AK$2+(O13+X13)*12*7.57%)*SUM(Fasering!$D$5:$D$11)</f>
        <v>2027.2992589352002</v>
      </c>
      <c r="AO13" s="5">
        <f>($AK$2+(I13+AA13)*12*7.57%)*SUM(Fasering!$D$5)</f>
        <v>0</v>
      </c>
      <c r="AP13" s="9">
        <f>($AK$2+(J13+AB13)*12*7.57%)*SUM(Fasering!$D$5:$D$6)</f>
        <v>462.25984111647358</v>
      </c>
      <c r="AQ13" s="9">
        <f>($AK$2+(K13+AC13)*12*7.57%)*SUM(Fasering!$D$5:$D$7)</f>
        <v>743.34714773906069</v>
      </c>
      <c r="AR13" s="9">
        <f>($AK$2+(L13+AD13)*12*7.57%)*SUM(Fasering!$D$5:$D$8)</f>
        <v>1035.9991317220999</v>
      </c>
      <c r="AS13" s="9">
        <f>($AK$2+(M13+AE13)*12*7.57%)*SUM(Fasering!$D$5:$D$9)</f>
        <v>1340.2157930655915</v>
      </c>
      <c r="AT13" s="9">
        <f>($AK$2+(N13+AF13)*12*7.57%)*SUM(Fasering!$D$5:$D$10)</f>
        <v>1655.2742820128985</v>
      </c>
      <c r="AU13" s="86">
        <f>($AK$2+(O13+AG13)*12*7.57%)*SUM(Fasering!$D$5:$D$11)</f>
        <v>1982.5943005448003</v>
      </c>
    </row>
    <row r="14" spans="1:47" x14ac:dyDescent="0.3">
      <c r="A14" s="32">
        <f t="shared" si="7"/>
        <v>6</v>
      </c>
      <c r="B14" s="125">
        <v>19387.97</v>
      </c>
      <c r="C14" s="126"/>
      <c r="D14" s="125">
        <f t="shared" si="0"/>
        <v>25080.277992000003</v>
      </c>
      <c r="E14" s="127">
        <f t="shared" si="1"/>
        <v>621.72385137295839</v>
      </c>
      <c r="F14" s="125">
        <f t="shared" si="2"/>
        <v>2090.0231659999999</v>
      </c>
      <c r="G14" s="127">
        <f t="shared" si="8"/>
        <v>51.810320947746526</v>
      </c>
      <c r="H14" s="63">
        <f>'L4'!$H$10</f>
        <v>1641.55</v>
      </c>
      <c r="I14" s="63">
        <f>GEW!$E$12+($F14-GEW!$E$12)*SUM(Fasering!$D$5)</f>
        <v>1751.1635679999999</v>
      </c>
      <c r="J14" s="63">
        <f>GEW!$E$12+($F14-GEW!$E$12)*SUM(Fasering!$D$5:$D$6)</f>
        <v>1838.7803569075409</v>
      </c>
      <c r="K14" s="63">
        <f>GEW!$E$12+($F14-GEW!$E$12)*SUM(Fasering!$D$5:$D$7)</f>
        <v>1889.051520761092</v>
      </c>
      <c r="L14" s="63">
        <f>GEW!$E$12+($F14-GEW!$E$12)*SUM(Fasering!$D$5:$D$8)</f>
        <v>1939.3226846146431</v>
      </c>
      <c r="M14" s="63">
        <f>GEW!$E$12+($F14-GEW!$E$12)*SUM(Fasering!$D$5:$D$9)</f>
        <v>1989.5938484681944</v>
      </c>
      <c r="N14" s="63">
        <f>GEW!$E$12+($F14-GEW!$E$12)*SUM(Fasering!$D$5:$D$10)</f>
        <v>2039.7520021464488</v>
      </c>
      <c r="O14" s="76">
        <f>GEW!$E$12+($F14-GEW!$E$12)*SUM(Fasering!$D$5:$D$11)</f>
        <v>2090.0231659999999</v>
      </c>
      <c r="P14" s="130">
        <f t="shared" si="3"/>
        <v>98.424633999999998</v>
      </c>
      <c r="Q14" s="131">
        <f t="shared" si="4"/>
        <v>2.4398829446776018</v>
      </c>
      <c r="R14" s="45">
        <f>$P14*SUM(Fasering!$D$5)</f>
        <v>0</v>
      </c>
      <c r="S14" s="45">
        <f>$P14*SUM(Fasering!$D$5:$D$6)</f>
        <v>25.449036802788072</v>
      </c>
      <c r="T14" s="45">
        <f>$P14*SUM(Fasering!$D$5:$D$7)</f>
        <v>40.050721194327139</v>
      </c>
      <c r="U14" s="45">
        <f>$P14*SUM(Fasering!$D$5:$D$8)</f>
        <v>54.652405585866212</v>
      </c>
      <c r="V14" s="45">
        <f>$P14*SUM(Fasering!$D$5:$D$9)</f>
        <v>69.254089977405272</v>
      </c>
      <c r="W14" s="45">
        <f>$P14*SUM(Fasering!$D$5:$D$10)</f>
        <v>83.822949608460945</v>
      </c>
      <c r="X14" s="75">
        <f>$P14*SUM(Fasering!$D$5:$D$11)</f>
        <v>98.424633999999998</v>
      </c>
      <c r="Y14" s="130">
        <f t="shared" si="5"/>
        <v>49.211778000000002</v>
      </c>
      <c r="Z14" s="131">
        <f t="shared" si="6"/>
        <v>1.2199281108778157</v>
      </c>
      <c r="AA14" s="74">
        <f>$Y14*SUM(Fasering!$D$5)</f>
        <v>0</v>
      </c>
      <c r="AB14" s="45">
        <f>$Y14*SUM(Fasering!$D$5:$D$6)</f>
        <v>12.724379035563764</v>
      </c>
      <c r="AC14" s="45">
        <f>$Y14*SUM(Fasering!$D$5:$D$7)</f>
        <v>20.025141268547895</v>
      </c>
      <c r="AD14" s="45">
        <f>$Y14*SUM(Fasering!$D$5:$D$8)</f>
        <v>27.325903501532025</v>
      </c>
      <c r="AE14" s="45">
        <f>$Y14*SUM(Fasering!$D$5:$D$9)</f>
        <v>34.626665734516159</v>
      </c>
      <c r="AF14" s="45">
        <f>$Y14*SUM(Fasering!$D$5:$D$10)</f>
        <v>41.911015767015876</v>
      </c>
      <c r="AG14" s="75">
        <f>$Y14*SUM(Fasering!$D$5:$D$11)</f>
        <v>49.211778000000002</v>
      </c>
      <c r="AH14" s="5">
        <f>($AK$2+(I14+R14)*12*7.57%)*SUM(Fasering!$D$5)</f>
        <v>0</v>
      </c>
      <c r="AI14" s="9">
        <f>($AK$2+(J14+S14)*12*7.57%)*SUM(Fasering!$D$5:$D$6)</f>
        <v>471.25197562450495</v>
      </c>
      <c r="AJ14" s="9">
        <f>($AK$2+(K14+T14)*12*7.57%)*SUM(Fasering!$D$5:$D$7)</f>
        <v>765.61820203790785</v>
      </c>
      <c r="AK14" s="9">
        <f>($AK$2+(L14+U14)*12*7.57%)*SUM(Fasering!$D$5:$D$8)</f>
        <v>1077.469573360806</v>
      </c>
      <c r="AL14" s="9">
        <f>($AK$2+(M14+V14)*12*7.57%)*SUM(Fasering!$D$5:$D$9)</f>
        <v>1406.8060895931994</v>
      </c>
      <c r="AM14" s="9">
        <f>($AK$2+(N14+W14)*12*7.57%)*SUM(Fasering!$D$5:$D$10)</f>
        <v>1752.8284822826988</v>
      </c>
      <c r="AN14" s="86">
        <f>($AK$2+(O14+X14)*12*7.57%)*SUM(Fasering!$D$5:$D$11)</f>
        <v>2117.0959815199999</v>
      </c>
      <c r="AO14" s="5">
        <f>($AK$2+(I14+AA14)*12*7.57%)*SUM(Fasering!$D$5)</f>
        <v>0</v>
      </c>
      <c r="AP14" s="9">
        <f>($AK$2+(J14+AB14)*12*7.57%)*SUM(Fasering!$D$5:$D$6)</f>
        <v>468.26321744611056</v>
      </c>
      <c r="AQ14" s="9">
        <f>($AK$2+(K14+AC14)*12*7.57%)*SUM(Fasering!$D$5:$D$7)</f>
        <v>758.215866628257</v>
      </c>
      <c r="AR14" s="9">
        <f>($AK$2+(L14+AD14)*12*7.57%)*SUM(Fasering!$D$5:$D$8)</f>
        <v>1063.6858469832027</v>
      </c>
      <c r="AS14" s="9">
        <f>($AK$2+(M14+AE14)*12*7.57%)*SUM(Fasering!$D$5:$D$9)</f>
        <v>1384.6731585109478</v>
      </c>
      <c r="AT14" s="9">
        <f>($AK$2+(N14+AF14)*12*7.57%)*SUM(Fasering!$D$5:$D$10)</f>
        <v>1720.4039324016135</v>
      </c>
      <c r="AU14" s="86">
        <f>($AK$2+(O14+AG14)*12*7.57%)*SUM(Fasering!$D$5:$D$11)</f>
        <v>2072.3910231295999</v>
      </c>
    </row>
    <row r="15" spans="1:47" x14ac:dyDescent="0.3">
      <c r="A15" s="32">
        <f t="shared" si="7"/>
        <v>7</v>
      </c>
      <c r="B15" s="125">
        <v>19397.93</v>
      </c>
      <c r="C15" s="126"/>
      <c r="D15" s="125">
        <f t="shared" si="0"/>
        <v>25093.162248000001</v>
      </c>
      <c r="E15" s="127">
        <f t="shared" si="1"/>
        <v>622.04324373635041</v>
      </c>
      <c r="F15" s="125">
        <f t="shared" si="2"/>
        <v>2091.0968539999999</v>
      </c>
      <c r="G15" s="127">
        <f t="shared" si="8"/>
        <v>51.836936978029193</v>
      </c>
      <c r="H15" s="63">
        <f>'L4'!$H$10</f>
        <v>1641.55</v>
      </c>
      <c r="I15" s="63">
        <f>GEW!$E$12+($F15-GEW!$E$12)*SUM(Fasering!$D$5)</f>
        <v>1751.1635679999999</v>
      </c>
      <c r="J15" s="63">
        <f>GEW!$E$12+($F15-GEW!$E$12)*SUM(Fasering!$D$5:$D$6)</f>
        <v>1839.0579736414441</v>
      </c>
      <c r="K15" s="63">
        <f>GEW!$E$12+($F15-GEW!$E$12)*SUM(Fasering!$D$5:$D$7)</f>
        <v>1889.4884233635207</v>
      </c>
      <c r="L15" s="63">
        <f>GEW!$E$12+($F15-GEW!$E$12)*SUM(Fasering!$D$5:$D$8)</f>
        <v>1939.9188730855972</v>
      </c>
      <c r="M15" s="63">
        <f>GEW!$E$12+($F15-GEW!$E$12)*SUM(Fasering!$D$5:$D$9)</f>
        <v>1990.3493228076738</v>
      </c>
      <c r="N15" s="63">
        <f>GEW!$E$12+($F15-GEW!$E$12)*SUM(Fasering!$D$5:$D$10)</f>
        <v>2040.6664042779234</v>
      </c>
      <c r="O15" s="76">
        <f>GEW!$E$12+($F15-GEW!$E$12)*SUM(Fasering!$D$5:$D$11)</f>
        <v>2091.0968539999999</v>
      </c>
      <c r="P15" s="130">
        <f t="shared" si="3"/>
        <v>98.424633999999998</v>
      </c>
      <c r="Q15" s="131">
        <f t="shared" si="4"/>
        <v>2.4398829446776018</v>
      </c>
      <c r="R15" s="45">
        <f>$P15*SUM(Fasering!$D$5)</f>
        <v>0</v>
      </c>
      <c r="S15" s="45">
        <f>$P15*SUM(Fasering!$D$5:$D$6)</f>
        <v>25.449036802788072</v>
      </c>
      <c r="T15" s="45">
        <f>$P15*SUM(Fasering!$D$5:$D$7)</f>
        <v>40.050721194327139</v>
      </c>
      <c r="U15" s="45">
        <f>$P15*SUM(Fasering!$D$5:$D$8)</f>
        <v>54.652405585866212</v>
      </c>
      <c r="V15" s="45">
        <f>$P15*SUM(Fasering!$D$5:$D$9)</f>
        <v>69.254089977405272</v>
      </c>
      <c r="W15" s="45">
        <f>$P15*SUM(Fasering!$D$5:$D$10)</f>
        <v>83.822949608460945</v>
      </c>
      <c r="X15" s="75">
        <f>$P15*SUM(Fasering!$D$5:$D$11)</f>
        <v>98.424633999999998</v>
      </c>
      <c r="Y15" s="130">
        <f t="shared" si="5"/>
        <v>49.211778000000002</v>
      </c>
      <c r="Z15" s="131">
        <f t="shared" si="6"/>
        <v>1.2199281108778157</v>
      </c>
      <c r="AA15" s="74">
        <f>$Y15*SUM(Fasering!$D$5)</f>
        <v>0</v>
      </c>
      <c r="AB15" s="45">
        <f>$Y15*SUM(Fasering!$D$5:$D$6)</f>
        <v>12.724379035563764</v>
      </c>
      <c r="AC15" s="45">
        <f>$Y15*SUM(Fasering!$D$5:$D$7)</f>
        <v>20.025141268547895</v>
      </c>
      <c r="AD15" s="45">
        <f>$Y15*SUM(Fasering!$D$5:$D$8)</f>
        <v>27.325903501532025</v>
      </c>
      <c r="AE15" s="45">
        <f>$Y15*SUM(Fasering!$D$5:$D$9)</f>
        <v>34.626665734516159</v>
      </c>
      <c r="AF15" s="45">
        <f>$Y15*SUM(Fasering!$D$5:$D$10)</f>
        <v>41.911015767015876</v>
      </c>
      <c r="AG15" s="75">
        <f>$Y15*SUM(Fasering!$D$5:$D$11)</f>
        <v>49.211778000000002</v>
      </c>
      <c r="AH15" s="5">
        <f>($AK$2+(I15+R15)*12*7.57%)*SUM(Fasering!$D$5)</f>
        <v>0</v>
      </c>
      <c r="AI15" s="9">
        <f>($AK$2+(J15+S15)*12*7.57%)*SUM(Fasering!$D$5:$D$6)</f>
        <v>471.31718203705367</v>
      </c>
      <c r="AJ15" s="9">
        <f>($AK$2+(K15+T15)*12*7.57%)*SUM(Fasering!$D$5:$D$7)</f>
        <v>765.77970046224868</v>
      </c>
      <c r="AK15" s="9">
        <f>($AK$2+(L15+U15)*12*7.57%)*SUM(Fasering!$D$5:$D$8)</f>
        <v>1077.7702960339</v>
      </c>
      <c r="AL15" s="9">
        <f>($AK$2+(M15+V15)*12*7.57%)*SUM(Fasering!$D$5:$D$9)</f>
        <v>1407.2889687520076</v>
      </c>
      <c r="AM15" s="9">
        <f>($AK$2+(N15+W15)*12*7.57%)*SUM(Fasering!$D$5:$D$10)</f>
        <v>1753.5358960144429</v>
      </c>
      <c r="AN15" s="86">
        <f>($AK$2+(O15+X15)*12*7.57%)*SUM(Fasering!$D$5:$D$11)</f>
        <v>2118.0713196991996</v>
      </c>
      <c r="AO15" s="5">
        <f>($AK$2+(I15+AA15)*12*7.57%)*SUM(Fasering!$D$5)</f>
        <v>0</v>
      </c>
      <c r="AP15" s="9">
        <f>($AK$2+(J15+AB15)*12*7.57%)*SUM(Fasering!$D$5:$D$6)</f>
        <v>468.32842385865933</v>
      </c>
      <c r="AQ15" s="9">
        <f>($AK$2+(K15+AC15)*12*7.57%)*SUM(Fasering!$D$5:$D$7)</f>
        <v>758.37736505259784</v>
      </c>
      <c r="AR15" s="9">
        <f>($AK$2+(L15+AD15)*12*7.57%)*SUM(Fasering!$D$5:$D$8)</f>
        <v>1063.9865696562968</v>
      </c>
      <c r="AS15" s="9">
        <f>($AK$2+(M15+AE15)*12*7.57%)*SUM(Fasering!$D$5:$D$9)</f>
        <v>1385.156037669756</v>
      </c>
      <c r="AT15" s="9">
        <f>($AK$2+(N15+AF15)*12*7.57%)*SUM(Fasering!$D$5:$D$10)</f>
        <v>1721.1113461333571</v>
      </c>
      <c r="AU15" s="86">
        <f>($AK$2+(O15+AG15)*12*7.57%)*SUM(Fasering!$D$5:$D$11)</f>
        <v>2073.3663613087997</v>
      </c>
    </row>
    <row r="16" spans="1:47" x14ac:dyDescent="0.3">
      <c r="A16" s="32">
        <f t="shared" si="7"/>
        <v>8</v>
      </c>
      <c r="B16" s="125">
        <v>20314.89</v>
      </c>
      <c r="C16" s="126"/>
      <c r="D16" s="125">
        <f t="shared" si="0"/>
        <v>26279.341704000002</v>
      </c>
      <c r="E16" s="127">
        <f t="shared" si="1"/>
        <v>651.44786437249479</v>
      </c>
      <c r="F16" s="125">
        <f t="shared" si="2"/>
        <v>2189.945142</v>
      </c>
      <c r="G16" s="127">
        <f t="shared" si="8"/>
        <v>54.287322031041228</v>
      </c>
      <c r="H16" s="63">
        <f>'L4'!$H$10</f>
        <v>1641.55</v>
      </c>
      <c r="I16" s="63">
        <f>GEW!$E$12+($F16-GEW!$E$12)*SUM(Fasering!$D$5)</f>
        <v>1751.1635679999999</v>
      </c>
      <c r="J16" s="63">
        <f>GEW!$E$12+($F16-GEW!$E$12)*SUM(Fasering!$D$5:$D$6)</f>
        <v>1864.6165519868266</v>
      </c>
      <c r="K16" s="63">
        <f>GEW!$E$12+($F16-GEW!$E$12)*SUM(Fasering!$D$5:$D$7)</f>
        <v>1929.71153684977</v>
      </c>
      <c r="L16" s="63">
        <f>GEW!$E$12+($F16-GEW!$E$12)*SUM(Fasering!$D$5:$D$8)</f>
        <v>1994.8065217127134</v>
      </c>
      <c r="M16" s="63">
        <f>GEW!$E$12+($F16-GEW!$E$12)*SUM(Fasering!$D$5:$D$9)</f>
        <v>2059.9015065756571</v>
      </c>
      <c r="N16" s="63">
        <f>GEW!$E$12+($F16-GEW!$E$12)*SUM(Fasering!$D$5:$D$10)</f>
        <v>2124.8501571370566</v>
      </c>
      <c r="O16" s="76">
        <f>GEW!$E$12+($F16-GEW!$E$12)*SUM(Fasering!$D$5:$D$11)</f>
        <v>2189.945142</v>
      </c>
      <c r="P16" s="130">
        <f t="shared" si="3"/>
        <v>61.050373999999969</v>
      </c>
      <c r="Q16" s="131">
        <f t="shared" si="4"/>
        <v>1.5133992399584524</v>
      </c>
      <c r="R16" s="45">
        <f>$P16*SUM(Fasering!$D$5)</f>
        <v>0</v>
      </c>
      <c r="S16" s="45">
        <f>$P16*SUM(Fasering!$D$5:$D$6)</f>
        <v>15.785410131674711</v>
      </c>
      <c r="T16" s="45">
        <f>$P16*SUM(Fasering!$D$5:$D$7)</f>
        <v>24.842474983279057</v>
      </c>
      <c r="U16" s="45">
        <f>$P16*SUM(Fasering!$D$5:$D$8)</f>
        <v>33.899539834883406</v>
      </c>
      <c r="V16" s="45">
        <f>$P16*SUM(Fasering!$D$5:$D$9)</f>
        <v>42.956604686487751</v>
      </c>
      <c r="W16" s="45">
        <f>$P16*SUM(Fasering!$D$5:$D$10)</f>
        <v>51.993309148395632</v>
      </c>
      <c r="X16" s="75">
        <f>$P16*SUM(Fasering!$D$5:$D$11)</f>
        <v>61.050373999999969</v>
      </c>
      <c r="Y16" s="130">
        <f t="shared" si="5"/>
        <v>24.606427999999998</v>
      </c>
      <c r="Z16" s="131">
        <f t="shared" si="6"/>
        <v>0.60997741689989304</v>
      </c>
      <c r="AA16" s="74">
        <f>$Y16*SUM(Fasering!$D$5)</f>
        <v>0</v>
      </c>
      <c r="AB16" s="45">
        <f>$Y16*SUM(Fasering!$D$5:$D$6)</f>
        <v>6.3623288836121539</v>
      </c>
      <c r="AC16" s="45">
        <f>$Y16*SUM(Fasering!$D$5:$D$7)</f>
        <v>10.012789962889622</v>
      </c>
      <c r="AD16" s="45">
        <f>$Y16*SUM(Fasering!$D$5:$D$8)</f>
        <v>13.663251042167092</v>
      </c>
      <c r="AE16" s="45">
        <f>$Y16*SUM(Fasering!$D$5:$D$9)</f>
        <v>17.31371212144456</v>
      </c>
      <c r="AF16" s="45">
        <f>$Y16*SUM(Fasering!$D$5:$D$10)</f>
        <v>20.955966920722531</v>
      </c>
      <c r="AG16" s="75">
        <f>$Y16*SUM(Fasering!$D$5:$D$11)</f>
        <v>24.606427999999998</v>
      </c>
      <c r="AH16" s="5">
        <f>($AK$2+(I16+R16)*12*7.57%)*SUM(Fasering!$D$5)</f>
        <v>0</v>
      </c>
      <c r="AI16" s="9">
        <f>($AK$2+(J16+S16)*12*7.57%)*SUM(Fasering!$D$5:$D$6)</f>
        <v>475.05057649690474</v>
      </c>
      <c r="AJ16" s="9">
        <f>($AK$2+(K16+T16)*12*7.57%)*SUM(Fasering!$D$5:$D$7)</f>
        <v>775.02629599082923</v>
      </c>
      <c r="AK16" s="9">
        <f>($AK$2+(L16+U16)*12*7.57%)*SUM(Fasering!$D$5:$D$8)</f>
        <v>1094.988178720512</v>
      </c>
      <c r="AL16" s="9">
        <f>($AK$2+(M16+V16)*12*7.57%)*SUM(Fasering!$D$5:$D$9)</f>
        <v>1434.9362246859537</v>
      </c>
      <c r="AM16" s="9">
        <f>($AK$2+(N16+W16)*12*7.57%)*SUM(Fasering!$D$5:$D$10)</f>
        <v>1794.0388834305206</v>
      </c>
      <c r="AN16" s="86">
        <f>($AK$2+(O16+X16)*12*7.57%)*SUM(Fasering!$D$5:$D$11)</f>
        <v>2173.9143267344002</v>
      </c>
      <c r="AO16" s="5">
        <f>($AK$2+(I16+AA16)*12*7.57%)*SUM(Fasering!$D$5)</f>
        <v>0</v>
      </c>
      <c r="AP16" s="9">
        <f>($AK$2+(J16+AB16)*12*7.57%)*SUM(Fasering!$D$5:$D$6)</f>
        <v>472.83729016252772</v>
      </c>
      <c r="AQ16" s="9">
        <f>($AK$2+(K16+AC16)*12*7.57%)*SUM(Fasering!$D$5:$D$7)</f>
        <v>769.54459194294361</v>
      </c>
      <c r="AR16" s="9">
        <f>($AK$2+(L16+AD16)*12*7.57%)*SUM(Fasering!$D$5:$D$8)</f>
        <v>1084.7808178678081</v>
      </c>
      <c r="AS16" s="9">
        <f>($AK$2+(M16+AE16)*12*7.57%)*SUM(Fasering!$D$5:$D$9)</f>
        <v>1418.5459679371213</v>
      </c>
      <c r="AT16" s="9">
        <f>($AK$2+(N16+AF16)*12*7.57%)*SUM(Fasering!$D$5:$D$10)</f>
        <v>1770.0273010720289</v>
      </c>
      <c r="AU16" s="86">
        <f>($AK$2+(O16+AG16)*12*7.57%)*SUM(Fasering!$D$5:$D$11)</f>
        <v>2140.8086461880002</v>
      </c>
    </row>
    <row r="17" spans="1:47" x14ac:dyDescent="0.3">
      <c r="A17" s="32">
        <f t="shared" si="7"/>
        <v>9</v>
      </c>
      <c r="B17" s="125">
        <v>20324.86</v>
      </c>
      <c r="C17" s="126"/>
      <c r="D17" s="125">
        <f t="shared" si="0"/>
        <v>26292.238896000003</v>
      </c>
      <c r="E17" s="127">
        <f t="shared" si="1"/>
        <v>651.76757741095048</v>
      </c>
      <c r="F17" s="125">
        <f t="shared" si="2"/>
        <v>2191.0199080000002</v>
      </c>
      <c r="G17" s="127">
        <f t="shared" si="8"/>
        <v>54.313964784245876</v>
      </c>
      <c r="H17" s="63">
        <f>'L4'!$H$10</f>
        <v>1641.55</v>
      </c>
      <c r="I17" s="63">
        <f>GEW!$E$12+($F17-GEW!$E$12)*SUM(Fasering!$D$5)</f>
        <v>1751.1635679999999</v>
      </c>
      <c r="J17" s="63">
        <f>GEW!$E$12+($F17-GEW!$E$12)*SUM(Fasering!$D$5:$D$6)</f>
        <v>1864.8944474523905</v>
      </c>
      <c r="K17" s="63">
        <f>GEW!$E$12+($F17-GEW!$E$12)*SUM(Fasering!$D$5:$D$7)</f>
        <v>1930.1488781094301</v>
      </c>
      <c r="L17" s="63">
        <f>GEW!$E$12+($F17-GEW!$E$12)*SUM(Fasering!$D$5:$D$8)</f>
        <v>1995.4033087664698</v>
      </c>
      <c r="M17" s="63">
        <f>GEW!$E$12+($F17-GEW!$E$12)*SUM(Fasering!$D$5:$D$9)</f>
        <v>2060.6577394235096</v>
      </c>
      <c r="N17" s="63">
        <f>GEW!$E$12+($F17-GEW!$E$12)*SUM(Fasering!$D$5:$D$10)</f>
        <v>2125.7654773429604</v>
      </c>
      <c r="O17" s="76">
        <f>GEW!$E$12+($F17-GEW!$E$12)*SUM(Fasering!$D$5:$D$11)</f>
        <v>2191.0199080000002</v>
      </c>
      <c r="P17" s="130">
        <f t="shared" si="3"/>
        <v>59.975607999999845</v>
      </c>
      <c r="Q17" s="131">
        <f t="shared" si="4"/>
        <v>1.4867564867538057</v>
      </c>
      <c r="R17" s="45">
        <f>$P17*SUM(Fasering!$D$5)</f>
        <v>0</v>
      </c>
      <c r="S17" s="45">
        <f>$P17*SUM(Fasering!$D$5:$D$6)</f>
        <v>15.50751466611079</v>
      </c>
      <c r="T17" s="45">
        <f>$P17*SUM(Fasering!$D$5:$D$7)</f>
        <v>24.405133723618928</v>
      </c>
      <c r="U17" s="45">
        <f>$P17*SUM(Fasering!$D$5:$D$8)</f>
        <v>33.302752781127069</v>
      </c>
      <c r="V17" s="45">
        <f>$P17*SUM(Fasering!$D$5:$D$9)</f>
        <v>42.200371838635206</v>
      </c>
      <c r="W17" s="45">
        <f>$P17*SUM(Fasering!$D$5:$D$10)</f>
        <v>51.077988942491714</v>
      </c>
      <c r="X17" s="75">
        <f>$P17*SUM(Fasering!$D$5:$D$11)</f>
        <v>59.975607999999845</v>
      </c>
      <c r="Y17" s="130">
        <f t="shared" si="5"/>
        <v>24.606427999999998</v>
      </c>
      <c r="Z17" s="131">
        <f t="shared" si="6"/>
        <v>0.60997741689989304</v>
      </c>
      <c r="AA17" s="74">
        <f>$Y17*SUM(Fasering!$D$5)</f>
        <v>0</v>
      </c>
      <c r="AB17" s="45">
        <f>$Y17*SUM(Fasering!$D$5:$D$6)</f>
        <v>6.3623288836121539</v>
      </c>
      <c r="AC17" s="45">
        <f>$Y17*SUM(Fasering!$D$5:$D$7)</f>
        <v>10.012789962889622</v>
      </c>
      <c r="AD17" s="45">
        <f>$Y17*SUM(Fasering!$D$5:$D$8)</f>
        <v>13.663251042167092</v>
      </c>
      <c r="AE17" s="45">
        <f>$Y17*SUM(Fasering!$D$5:$D$9)</f>
        <v>17.31371212144456</v>
      </c>
      <c r="AF17" s="45">
        <f>$Y17*SUM(Fasering!$D$5:$D$10)</f>
        <v>20.955966920722531</v>
      </c>
      <c r="AG17" s="75">
        <f>$Y17*SUM(Fasering!$D$5:$D$11)</f>
        <v>24.606427999999998</v>
      </c>
      <c r="AH17" s="5">
        <f>($AK$2+(I17+R17)*12*7.57%)*SUM(Fasering!$D$5)</f>
        <v>0</v>
      </c>
      <c r="AI17" s="9">
        <f>($AK$2+(J17+S17)*12*7.57%)*SUM(Fasering!$D$5:$D$6)</f>
        <v>475.05057649690474</v>
      </c>
      <c r="AJ17" s="9">
        <f>($AK$2+(K17+T17)*12*7.57%)*SUM(Fasering!$D$5:$D$7)</f>
        <v>775.02629599082923</v>
      </c>
      <c r="AK17" s="9">
        <f>($AK$2+(L17+U17)*12*7.57%)*SUM(Fasering!$D$5:$D$8)</f>
        <v>1094.988178720512</v>
      </c>
      <c r="AL17" s="9">
        <f>($AK$2+(M17+V17)*12*7.57%)*SUM(Fasering!$D$5:$D$9)</f>
        <v>1434.9362246859537</v>
      </c>
      <c r="AM17" s="9">
        <f>($AK$2+(N17+W17)*12*7.57%)*SUM(Fasering!$D$5:$D$10)</f>
        <v>1794.0388834305197</v>
      </c>
      <c r="AN17" s="86">
        <f>($AK$2+(O17+X17)*12*7.57%)*SUM(Fasering!$D$5:$D$11)</f>
        <v>2173.9143267344002</v>
      </c>
      <c r="AO17" s="5">
        <f>($AK$2+(I17+AA17)*12*7.57%)*SUM(Fasering!$D$5)</f>
        <v>0</v>
      </c>
      <c r="AP17" s="9">
        <f>($AK$2+(J17+AB17)*12*7.57%)*SUM(Fasering!$D$5:$D$6)</f>
        <v>472.90256204336225</v>
      </c>
      <c r="AQ17" s="9">
        <f>($AK$2+(K17+AC17)*12*7.57%)*SUM(Fasering!$D$5:$D$7)</f>
        <v>769.70625251429681</v>
      </c>
      <c r="AR17" s="9">
        <f>($AK$2+(L17+AD17)*12*7.57%)*SUM(Fasering!$D$5:$D$8)</f>
        <v>1085.081842471297</v>
      </c>
      <c r="AS17" s="9">
        <f>($AK$2+(M17+AE17)*12*7.57%)*SUM(Fasering!$D$5:$D$9)</f>
        <v>1419.0293319143623</v>
      </c>
      <c r="AT17" s="9">
        <f>($AK$2+(N17+AF17)*12*7.57%)*SUM(Fasering!$D$5:$D$10)</f>
        <v>1770.7354250585229</v>
      </c>
      <c r="AU17" s="86">
        <f>($AK$2+(O17+AG17)*12*7.57%)*SUM(Fasering!$D$5:$D$11)</f>
        <v>2141.7849636224005</v>
      </c>
    </row>
    <row r="18" spans="1:47" x14ac:dyDescent="0.3">
      <c r="A18" s="32">
        <f t="shared" si="7"/>
        <v>10</v>
      </c>
      <c r="B18" s="125">
        <v>21241.85</v>
      </c>
      <c r="C18" s="126"/>
      <c r="D18" s="125">
        <f t="shared" si="0"/>
        <v>27478.457159999998</v>
      </c>
      <c r="E18" s="127">
        <f t="shared" si="1"/>
        <v>681.17316007228567</v>
      </c>
      <c r="F18" s="125">
        <f t="shared" si="2"/>
        <v>2289.8714299999997</v>
      </c>
      <c r="G18" s="127">
        <f t="shared" si="8"/>
        <v>56.764430006023808</v>
      </c>
      <c r="H18" s="63">
        <f>'L4'!$H$10</f>
        <v>1641.55</v>
      </c>
      <c r="I18" s="63">
        <f>GEW!$E$12+($F18-GEW!$E$12)*SUM(Fasering!$D$5)</f>
        <v>1751.1635679999999</v>
      </c>
      <c r="J18" s="63">
        <f>GEW!$E$12+($F18-GEW!$E$12)*SUM(Fasering!$D$5:$D$6)</f>
        <v>1890.4538619927546</v>
      </c>
      <c r="K18" s="63">
        <f>GEW!$E$12+($F18-GEW!$E$12)*SUM(Fasering!$D$5:$D$7)</f>
        <v>1970.3733075673733</v>
      </c>
      <c r="L18" s="63">
        <f>GEW!$E$12+($F18-GEW!$E$12)*SUM(Fasering!$D$5:$D$8)</f>
        <v>2050.2927531419923</v>
      </c>
      <c r="M18" s="63">
        <f>GEW!$E$12+($F18-GEW!$E$12)*SUM(Fasering!$D$5:$D$9)</f>
        <v>2130.2121987166111</v>
      </c>
      <c r="N18" s="63">
        <f>GEW!$E$12+($F18-GEW!$E$12)*SUM(Fasering!$D$5:$D$10)</f>
        <v>2209.9519844253809</v>
      </c>
      <c r="O18" s="76">
        <f>GEW!$E$12+($F18-GEW!$E$12)*SUM(Fasering!$D$5:$D$11)</f>
        <v>2289.8714299999997</v>
      </c>
      <c r="P18" s="125">
        <f t="shared" si="3"/>
        <v>49.211778000000002</v>
      </c>
      <c r="Q18" s="127">
        <f t="shared" si="4"/>
        <v>1.2199281108778157</v>
      </c>
      <c r="R18" s="45">
        <f>$P18*SUM(Fasering!$D$5)</f>
        <v>0</v>
      </c>
      <c r="S18" s="45">
        <f>$P18*SUM(Fasering!$D$5:$D$6)</f>
        <v>12.724379035563764</v>
      </c>
      <c r="T18" s="45">
        <f>$P18*SUM(Fasering!$D$5:$D$7)</f>
        <v>20.025141268547895</v>
      </c>
      <c r="U18" s="45">
        <f>$P18*SUM(Fasering!$D$5:$D$8)</f>
        <v>27.325903501532025</v>
      </c>
      <c r="V18" s="45">
        <f>$P18*SUM(Fasering!$D$5:$D$9)</f>
        <v>34.626665734516159</v>
      </c>
      <c r="W18" s="45">
        <f>$P18*SUM(Fasering!$D$5:$D$10)</f>
        <v>41.911015767015876</v>
      </c>
      <c r="X18" s="75">
        <f>$P18*SUM(Fasering!$D$5:$D$11)</f>
        <v>49.211778000000002</v>
      </c>
      <c r="Y18" s="125">
        <f t="shared" si="5"/>
        <v>24.606427999999998</v>
      </c>
      <c r="Z18" s="127">
        <f t="shared" si="6"/>
        <v>0.60997741689989304</v>
      </c>
      <c r="AA18" s="74">
        <f>$Y18*SUM(Fasering!$D$5)</f>
        <v>0</v>
      </c>
      <c r="AB18" s="45">
        <f>$Y18*SUM(Fasering!$D$5:$D$6)</f>
        <v>6.3623288836121539</v>
      </c>
      <c r="AC18" s="45">
        <f>$Y18*SUM(Fasering!$D$5:$D$7)</f>
        <v>10.012789962889622</v>
      </c>
      <c r="AD18" s="45">
        <f>$Y18*SUM(Fasering!$D$5:$D$8)</f>
        <v>13.663251042167092</v>
      </c>
      <c r="AE18" s="45">
        <f>$Y18*SUM(Fasering!$D$5:$D$9)</f>
        <v>17.31371212144456</v>
      </c>
      <c r="AF18" s="45">
        <f>$Y18*SUM(Fasering!$D$5:$D$10)</f>
        <v>20.955966920722531</v>
      </c>
      <c r="AG18" s="75">
        <f>$Y18*SUM(Fasering!$D$5:$D$11)</f>
        <v>24.606427999999998</v>
      </c>
      <c r="AH18" s="5">
        <f>($AK$2+(I18+R18)*12*7.57%)*SUM(Fasering!$D$5)</f>
        <v>0</v>
      </c>
      <c r="AI18" s="9">
        <f>($AK$2+(J18+S18)*12*7.57%)*SUM(Fasering!$D$5:$D$6)</f>
        <v>480.40025199391067</v>
      </c>
      <c r="AJ18" s="9">
        <f>($AK$2+(K18+T18)*12*7.57%)*SUM(Fasering!$D$5:$D$7)</f>
        <v>788.27597696130601</v>
      </c>
      <c r="AK18" s="9">
        <f>($AK$2+(L18+U18)*12*7.57%)*SUM(Fasering!$D$5:$D$8)</f>
        <v>1119.6601189908065</v>
      </c>
      <c r="AL18" s="9">
        <f>($AK$2+(M18+V18)*12*7.57%)*SUM(Fasering!$D$5:$D$9)</f>
        <v>1474.5526780824118</v>
      </c>
      <c r="AM18" s="9">
        <f>($AK$2+(N18+W18)*12*7.57%)*SUM(Fasering!$D$5:$D$10)</f>
        <v>1852.0766401330307</v>
      </c>
      <c r="AN18" s="86">
        <f>($AK$2+(O18+X18)*12*7.57%)*SUM(Fasering!$D$5:$D$11)</f>
        <v>2253.9331861471996</v>
      </c>
      <c r="AO18" s="5">
        <f>($AK$2+(I18+AA18)*12*7.57%)*SUM(Fasering!$D$5)</f>
        <v>0</v>
      </c>
      <c r="AP18" s="9">
        <f>($AK$2+(J18+AB18)*12*7.57%)*SUM(Fasering!$D$5:$D$6)</f>
        <v>478.90593837299923</v>
      </c>
      <c r="AQ18" s="9">
        <f>($AK$2+(K18+AC18)*12*7.57%)*SUM(Fasering!$D$5:$D$7)</f>
        <v>784.5749714034929</v>
      </c>
      <c r="AR18" s="9">
        <f>($AK$2+(L18+AD18)*12*7.57%)*SUM(Fasering!$D$5:$D$8)</f>
        <v>1112.7685577323994</v>
      </c>
      <c r="AS18" s="9">
        <f>($AK$2+(M18+AE18)*12*7.57%)*SUM(Fasering!$D$5:$D$9)</f>
        <v>1463.4866973597179</v>
      </c>
      <c r="AT18" s="9">
        <f>($AK$2+(N18+AF18)*12*7.57%)*SUM(Fasering!$D$5:$D$10)</f>
        <v>1835.8650754472387</v>
      </c>
      <c r="AU18" s="86">
        <f>($AK$2+(O18+AG18)*12*7.57%)*SUM(Fasering!$D$5:$D$11)</f>
        <v>2231.5816862071997</v>
      </c>
    </row>
    <row r="19" spans="1:47" x14ac:dyDescent="0.3">
      <c r="A19" s="32">
        <f t="shared" si="7"/>
        <v>11</v>
      </c>
      <c r="B19" s="125">
        <v>21251.81</v>
      </c>
      <c r="C19" s="126"/>
      <c r="D19" s="125">
        <f t="shared" si="0"/>
        <v>27491.341416000003</v>
      </c>
      <c r="E19" s="127">
        <f t="shared" si="1"/>
        <v>681.49255243567791</v>
      </c>
      <c r="F19" s="125">
        <f t="shared" si="2"/>
        <v>2290.9451180000005</v>
      </c>
      <c r="G19" s="127">
        <f t="shared" si="8"/>
        <v>56.791046036306497</v>
      </c>
      <c r="H19" s="63">
        <f>'L4'!$H$10</f>
        <v>1641.55</v>
      </c>
      <c r="I19" s="63">
        <f>GEW!$E$12+($F19-GEW!$E$12)*SUM(Fasering!$D$5)</f>
        <v>1751.1635679999999</v>
      </c>
      <c r="J19" s="63">
        <f>GEW!$E$12+($F19-GEW!$E$12)*SUM(Fasering!$D$5:$D$6)</f>
        <v>1890.7314787266582</v>
      </c>
      <c r="K19" s="63">
        <f>GEW!$E$12+($F19-GEW!$E$12)*SUM(Fasering!$D$5:$D$7)</f>
        <v>1970.8102101698025</v>
      </c>
      <c r="L19" s="63">
        <f>GEW!$E$12+($F19-GEW!$E$12)*SUM(Fasering!$D$5:$D$8)</f>
        <v>2050.8889416129468</v>
      </c>
      <c r="M19" s="63">
        <f>GEW!$E$12+($F19-GEW!$E$12)*SUM(Fasering!$D$5:$D$9)</f>
        <v>2130.9676730560914</v>
      </c>
      <c r="N19" s="63">
        <f>GEW!$E$12+($F19-GEW!$E$12)*SUM(Fasering!$D$5:$D$10)</f>
        <v>2210.866386556856</v>
      </c>
      <c r="O19" s="76">
        <f>GEW!$E$12+($F19-GEW!$E$12)*SUM(Fasering!$D$5:$D$11)</f>
        <v>2290.9451180000005</v>
      </c>
      <c r="P19" s="125">
        <f t="shared" si="3"/>
        <v>49.211778000000002</v>
      </c>
      <c r="Q19" s="127">
        <f t="shared" si="4"/>
        <v>1.2199281108778157</v>
      </c>
      <c r="R19" s="45">
        <f>$P19*SUM(Fasering!$D$5)</f>
        <v>0</v>
      </c>
      <c r="S19" s="45">
        <f>$P19*SUM(Fasering!$D$5:$D$6)</f>
        <v>12.724379035563764</v>
      </c>
      <c r="T19" s="45">
        <f>$P19*SUM(Fasering!$D$5:$D$7)</f>
        <v>20.025141268547895</v>
      </c>
      <c r="U19" s="45">
        <f>$P19*SUM(Fasering!$D$5:$D$8)</f>
        <v>27.325903501532025</v>
      </c>
      <c r="V19" s="45">
        <f>$P19*SUM(Fasering!$D$5:$D$9)</f>
        <v>34.626665734516159</v>
      </c>
      <c r="W19" s="45">
        <f>$P19*SUM(Fasering!$D$5:$D$10)</f>
        <v>41.911015767015876</v>
      </c>
      <c r="X19" s="75">
        <f>$P19*SUM(Fasering!$D$5:$D$11)</f>
        <v>49.211778000000002</v>
      </c>
      <c r="Y19" s="125">
        <f t="shared" si="5"/>
        <v>24.606427999999998</v>
      </c>
      <c r="Z19" s="127">
        <f t="shared" si="6"/>
        <v>0.60997741689989304</v>
      </c>
      <c r="AA19" s="74">
        <f>$Y19*SUM(Fasering!$D$5)</f>
        <v>0</v>
      </c>
      <c r="AB19" s="45">
        <f>$Y19*SUM(Fasering!$D$5:$D$6)</f>
        <v>6.3623288836121539</v>
      </c>
      <c r="AC19" s="45">
        <f>$Y19*SUM(Fasering!$D$5:$D$7)</f>
        <v>10.012789962889622</v>
      </c>
      <c r="AD19" s="45">
        <f>$Y19*SUM(Fasering!$D$5:$D$8)</f>
        <v>13.663251042167092</v>
      </c>
      <c r="AE19" s="45">
        <f>$Y19*SUM(Fasering!$D$5:$D$9)</f>
        <v>17.31371212144456</v>
      </c>
      <c r="AF19" s="45">
        <f>$Y19*SUM(Fasering!$D$5:$D$10)</f>
        <v>20.955966920722531</v>
      </c>
      <c r="AG19" s="75">
        <f>$Y19*SUM(Fasering!$D$5:$D$11)</f>
        <v>24.606427999999998</v>
      </c>
      <c r="AH19" s="5">
        <f>($AK$2+(I19+R19)*12*7.57%)*SUM(Fasering!$D$5)</f>
        <v>0</v>
      </c>
      <c r="AI19" s="9">
        <f>($AK$2+(J19+S19)*12*7.57%)*SUM(Fasering!$D$5:$D$6)</f>
        <v>480.46545840645967</v>
      </c>
      <c r="AJ19" s="9">
        <f>($AK$2+(K19+T19)*12*7.57%)*SUM(Fasering!$D$5:$D$7)</f>
        <v>788.43747538564708</v>
      </c>
      <c r="AK19" s="9">
        <f>($AK$2+(L19+U19)*12*7.57%)*SUM(Fasering!$D$5:$D$8)</f>
        <v>1119.960841663901</v>
      </c>
      <c r="AL19" s="9">
        <f>($AK$2+(M19+V19)*12*7.57%)*SUM(Fasering!$D$5:$D$9)</f>
        <v>1475.0355572412207</v>
      </c>
      <c r="AM19" s="9">
        <f>($AK$2+(N19+W19)*12*7.57%)*SUM(Fasering!$D$5:$D$10)</f>
        <v>1852.7840538647745</v>
      </c>
      <c r="AN19" s="86">
        <f>($AK$2+(O19+X19)*12*7.57%)*SUM(Fasering!$D$5:$D$11)</f>
        <v>2254.9085243264008</v>
      </c>
      <c r="AO19" s="5">
        <f>($AK$2+(I19+AA19)*12*7.57%)*SUM(Fasering!$D$5)</f>
        <v>0</v>
      </c>
      <c r="AP19" s="9">
        <f>($AK$2+(J19+AB19)*12*7.57%)*SUM(Fasering!$D$5:$D$6)</f>
        <v>478.97114478554823</v>
      </c>
      <c r="AQ19" s="9">
        <f>($AK$2+(K19+AC19)*12*7.57%)*SUM(Fasering!$D$5:$D$7)</f>
        <v>784.73646982783418</v>
      </c>
      <c r="AR19" s="9">
        <f>($AK$2+(L19+AD19)*12*7.57%)*SUM(Fasering!$D$5:$D$8)</f>
        <v>1113.0692804054938</v>
      </c>
      <c r="AS19" s="9">
        <f>($AK$2+(M19+AE19)*12*7.57%)*SUM(Fasering!$D$5:$D$9)</f>
        <v>1463.9695765185274</v>
      </c>
      <c r="AT19" s="9">
        <f>($AK$2+(N19+AF19)*12*7.57%)*SUM(Fasering!$D$5:$D$10)</f>
        <v>1836.5724891789826</v>
      </c>
      <c r="AU19" s="86">
        <f>($AK$2+(O19+AG19)*12*7.57%)*SUM(Fasering!$D$5:$D$11)</f>
        <v>2232.5570243864008</v>
      </c>
    </row>
    <row r="20" spans="1:47" x14ac:dyDescent="0.3">
      <c r="A20" s="32">
        <f t="shared" si="7"/>
        <v>12</v>
      </c>
      <c r="B20" s="125">
        <v>22168.799999999999</v>
      </c>
      <c r="C20" s="126"/>
      <c r="D20" s="125">
        <f t="shared" si="0"/>
        <v>28677.559680000002</v>
      </c>
      <c r="E20" s="127">
        <f t="shared" si="1"/>
        <v>710.89813509701321</v>
      </c>
      <c r="F20" s="125">
        <f t="shared" si="2"/>
        <v>2389.79664</v>
      </c>
      <c r="G20" s="127">
        <f t="shared" si="8"/>
        <v>59.241511258084429</v>
      </c>
      <c r="H20" s="63">
        <f>'L4'!$H$10</f>
        <v>1641.55</v>
      </c>
      <c r="I20" s="63">
        <f>GEW!$E$12+($F20-GEW!$E$12)*SUM(Fasering!$D$5)</f>
        <v>1751.1635679999999</v>
      </c>
      <c r="J20" s="63">
        <f>GEW!$E$12+($F20-GEW!$E$12)*SUM(Fasering!$D$5:$D$6)</f>
        <v>1916.2908932670221</v>
      </c>
      <c r="K20" s="63">
        <f>GEW!$E$12+($F20-GEW!$E$12)*SUM(Fasering!$D$5:$D$7)</f>
        <v>2011.0346396277457</v>
      </c>
      <c r="L20" s="63">
        <f>GEW!$E$12+($F20-GEW!$E$12)*SUM(Fasering!$D$5:$D$8)</f>
        <v>2105.7783859884694</v>
      </c>
      <c r="M20" s="63">
        <f>GEW!$E$12+($F20-GEW!$E$12)*SUM(Fasering!$D$5:$D$9)</f>
        <v>2200.5221323491928</v>
      </c>
      <c r="N20" s="63">
        <f>GEW!$E$12+($F20-GEW!$E$12)*SUM(Fasering!$D$5:$D$10)</f>
        <v>2295.0528936392766</v>
      </c>
      <c r="O20" s="76">
        <f>GEW!$E$12+($F20-GEW!$E$12)*SUM(Fasering!$D$5:$D$11)</f>
        <v>2389.79664</v>
      </c>
      <c r="P20" s="125">
        <f t="shared" si="3"/>
        <v>49.211778000000002</v>
      </c>
      <c r="Q20" s="127">
        <f t="shared" si="4"/>
        <v>1.2199281108778157</v>
      </c>
      <c r="R20" s="45">
        <f>$P20*SUM(Fasering!$D$5)</f>
        <v>0</v>
      </c>
      <c r="S20" s="45">
        <f>$P20*SUM(Fasering!$D$5:$D$6)</f>
        <v>12.724379035563764</v>
      </c>
      <c r="T20" s="45">
        <f>$P20*SUM(Fasering!$D$5:$D$7)</f>
        <v>20.025141268547895</v>
      </c>
      <c r="U20" s="45">
        <f>$P20*SUM(Fasering!$D$5:$D$8)</f>
        <v>27.325903501532025</v>
      </c>
      <c r="V20" s="45">
        <f>$P20*SUM(Fasering!$D$5:$D$9)</f>
        <v>34.626665734516159</v>
      </c>
      <c r="W20" s="45">
        <f>$P20*SUM(Fasering!$D$5:$D$10)</f>
        <v>41.911015767015876</v>
      </c>
      <c r="X20" s="75">
        <f>$P20*SUM(Fasering!$D$5:$D$11)</f>
        <v>49.211778000000002</v>
      </c>
      <c r="Y20" s="125">
        <f t="shared" si="5"/>
        <v>24.606427999999998</v>
      </c>
      <c r="Z20" s="127">
        <f t="shared" si="6"/>
        <v>0.60997741689989304</v>
      </c>
      <c r="AA20" s="74">
        <f>$Y20*SUM(Fasering!$D$5)</f>
        <v>0</v>
      </c>
      <c r="AB20" s="45">
        <f>$Y20*SUM(Fasering!$D$5:$D$6)</f>
        <v>6.3623288836121539</v>
      </c>
      <c r="AC20" s="45">
        <f>$Y20*SUM(Fasering!$D$5:$D$7)</f>
        <v>10.012789962889622</v>
      </c>
      <c r="AD20" s="45">
        <f>$Y20*SUM(Fasering!$D$5:$D$8)</f>
        <v>13.663251042167092</v>
      </c>
      <c r="AE20" s="45">
        <f>$Y20*SUM(Fasering!$D$5:$D$9)</f>
        <v>17.31371212144456</v>
      </c>
      <c r="AF20" s="45">
        <f>$Y20*SUM(Fasering!$D$5:$D$10)</f>
        <v>20.955966920722531</v>
      </c>
      <c r="AG20" s="75">
        <f>$Y20*SUM(Fasering!$D$5:$D$11)</f>
        <v>24.606427999999998</v>
      </c>
      <c r="AH20" s="5">
        <f>($AK$2+(I20+R20)*12*7.57%)*SUM(Fasering!$D$5)</f>
        <v>0</v>
      </c>
      <c r="AI20" s="9">
        <f>($AK$2+(J20+S20)*12*7.57%)*SUM(Fasering!$D$5:$D$6)</f>
        <v>486.46883473609654</v>
      </c>
      <c r="AJ20" s="9">
        <f>($AK$2+(K20+T20)*12*7.57%)*SUM(Fasering!$D$5:$D$7)</f>
        <v>803.30619427484316</v>
      </c>
      <c r="AK20" s="9">
        <f>($AK$2+(L20+U20)*12*7.57%)*SUM(Fasering!$D$5:$D$8)</f>
        <v>1147.6475569250031</v>
      </c>
      <c r="AL20" s="9">
        <f>($AK$2+(M20+V20)*12*7.57%)*SUM(Fasering!$D$5:$D$9)</f>
        <v>1519.4929226865768</v>
      </c>
      <c r="AM20" s="9">
        <f>($AK$2+(N20+W20)*12*7.57%)*SUM(Fasering!$D$5:$D$10)</f>
        <v>1917.9137042534901</v>
      </c>
      <c r="AN20" s="86">
        <f>($AK$2+(O20+X20)*12*7.57%)*SUM(Fasering!$D$5:$D$11)</f>
        <v>2344.7052469112004</v>
      </c>
      <c r="AO20" s="5">
        <f>($AK$2+(I20+AA20)*12*7.57%)*SUM(Fasering!$D$5)</f>
        <v>0</v>
      </c>
      <c r="AP20" s="9">
        <f>($AK$2+(J20+AB20)*12*7.57%)*SUM(Fasering!$D$5:$D$6)</f>
        <v>484.9745211151851</v>
      </c>
      <c r="AQ20" s="9">
        <f>($AK$2+(K20+AC20)*12*7.57%)*SUM(Fasering!$D$5:$D$7)</f>
        <v>799.60518871703005</v>
      </c>
      <c r="AR20" s="9">
        <f>($AK$2+(L20+AD20)*12*7.57%)*SUM(Fasering!$D$5:$D$8)</f>
        <v>1140.7559956665962</v>
      </c>
      <c r="AS20" s="9">
        <f>($AK$2+(M20+AE20)*12*7.57%)*SUM(Fasering!$D$5:$D$9)</f>
        <v>1508.4269419638831</v>
      </c>
      <c r="AT20" s="9">
        <f>($AK$2+(N20+AF20)*12*7.57%)*SUM(Fasering!$D$5:$D$10)</f>
        <v>1901.7021395676982</v>
      </c>
      <c r="AU20" s="86">
        <f>($AK$2+(O20+AG20)*12*7.57%)*SUM(Fasering!$D$5:$D$11)</f>
        <v>2322.3537469712005</v>
      </c>
    </row>
    <row r="21" spans="1:47" x14ac:dyDescent="0.3">
      <c r="A21" s="32">
        <f t="shared" si="7"/>
        <v>13</v>
      </c>
      <c r="B21" s="125">
        <v>22178.77</v>
      </c>
      <c r="C21" s="126"/>
      <c r="D21" s="125">
        <f t="shared" si="0"/>
        <v>28690.456872000002</v>
      </c>
      <c r="E21" s="127">
        <f t="shared" si="1"/>
        <v>711.2178481354689</v>
      </c>
      <c r="F21" s="125">
        <f t="shared" si="2"/>
        <v>2390.8714060000002</v>
      </c>
      <c r="G21" s="127">
        <f t="shared" si="8"/>
        <v>59.268154011289077</v>
      </c>
      <c r="H21" s="63">
        <f>'L4'!$H$10</f>
        <v>1641.55</v>
      </c>
      <c r="I21" s="63">
        <f>GEW!$E$12+($F21-GEW!$E$12)*SUM(Fasering!$D$5)</f>
        <v>1751.1635679999999</v>
      </c>
      <c r="J21" s="63">
        <f>GEW!$E$12+($F21-GEW!$E$12)*SUM(Fasering!$D$5:$D$6)</f>
        <v>1916.568788732586</v>
      </c>
      <c r="K21" s="63">
        <f>GEW!$E$12+($F21-GEW!$E$12)*SUM(Fasering!$D$5:$D$7)</f>
        <v>2011.4719808874058</v>
      </c>
      <c r="L21" s="63">
        <f>GEW!$E$12+($F21-GEW!$E$12)*SUM(Fasering!$D$5:$D$8)</f>
        <v>2106.3751730422255</v>
      </c>
      <c r="M21" s="63">
        <f>GEW!$E$12+($F21-GEW!$E$12)*SUM(Fasering!$D$5:$D$9)</f>
        <v>2201.2783651970453</v>
      </c>
      <c r="N21" s="63">
        <f>GEW!$E$12+($F21-GEW!$E$12)*SUM(Fasering!$D$5:$D$10)</f>
        <v>2295.9682138451803</v>
      </c>
      <c r="O21" s="76">
        <f>GEW!$E$12+($F21-GEW!$E$12)*SUM(Fasering!$D$5:$D$11)</f>
        <v>2390.8714060000002</v>
      </c>
      <c r="P21" s="125">
        <f t="shared" si="3"/>
        <v>49.211778000000002</v>
      </c>
      <c r="Q21" s="127">
        <f t="shared" si="4"/>
        <v>1.2199281108778157</v>
      </c>
      <c r="R21" s="45">
        <f>$P21*SUM(Fasering!$D$5)</f>
        <v>0</v>
      </c>
      <c r="S21" s="45">
        <f>$P21*SUM(Fasering!$D$5:$D$6)</f>
        <v>12.724379035563764</v>
      </c>
      <c r="T21" s="45">
        <f>$P21*SUM(Fasering!$D$5:$D$7)</f>
        <v>20.025141268547895</v>
      </c>
      <c r="U21" s="45">
        <f>$P21*SUM(Fasering!$D$5:$D$8)</f>
        <v>27.325903501532025</v>
      </c>
      <c r="V21" s="45">
        <f>$P21*SUM(Fasering!$D$5:$D$9)</f>
        <v>34.626665734516159</v>
      </c>
      <c r="W21" s="45">
        <f>$P21*SUM(Fasering!$D$5:$D$10)</f>
        <v>41.911015767015876</v>
      </c>
      <c r="X21" s="75">
        <f>$P21*SUM(Fasering!$D$5:$D$11)</f>
        <v>49.211778000000002</v>
      </c>
      <c r="Y21" s="125">
        <f t="shared" si="5"/>
        <v>24.606427999999998</v>
      </c>
      <c r="Z21" s="127">
        <f t="shared" si="6"/>
        <v>0.60997741689989304</v>
      </c>
      <c r="AA21" s="74">
        <f>$Y21*SUM(Fasering!$D$5)</f>
        <v>0</v>
      </c>
      <c r="AB21" s="45">
        <f>$Y21*SUM(Fasering!$D$5:$D$6)</f>
        <v>6.3623288836121539</v>
      </c>
      <c r="AC21" s="45">
        <f>$Y21*SUM(Fasering!$D$5:$D$7)</f>
        <v>10.012789962889622</v>
      </c>
      <c r="AD21" s="45">
        <f>$Y21*SUM(Fasering!$D$5:$D$8)</f>
        <v>13.663251042167092</v>
      </c>
      <c r="AE21" s="45">
        <f>$Y21*SUM(Fasering!$D$5:$D$9)</f>
        <v>17.31371212144456</v>
      </c>
      <c r="AF21" s="45">
        <f>$Y21*SUM(Fasering!$D$5:$D$10)</f>
        <v>20.955966920722531</v>
      </c>
      <c r="AG21" s="75">
        <f>$Y21*SUM(Fasering!$D$5:$D$11)</f>
        <v>24.606427999999998</v>
      </c>
      <c r="AH21" s="5">
        <f>($AK$2+(I21+R21)*12*7.57%)*SUM(Fasering!$D$5)</f>
        <v>0</v>
      </c>
      <c r="AI21" s="9">
        <f>($AK$2+(J21+S21)*12*7.57%)*SUM(Fasering!$D$5:$D$6)</f>
        <v>486.53410661693107</v>
      </c>
      <c r="AJ21" s="9">
        <f>($AK$2+(K21+T21)*12*7.57%)*SUM(Fasering!$D$5:$D$7)</f>
        <v>803.46785484619659</v>
      </c>
      <c r="AK21" s="9">
        <f>($AK$2+(L21+U21)*12*7.57%)*SUM(Fasering!$D$5:$D$8)</f>
        <v>1147.948581528492</v>
      </c>
      <c r="AL21" s="9">
        <f>($AK$2+(M21+V21)*12*7.57%)*SUM(Fasering!$D$5:$D$9)</f>
        <v>1519.9762866638177</v>
      </c>
      <c r="AM21" s="9">
        <f>($AK$2+(N21+W21)*12*7.57%)*SUM(Fasering!$D$5:$D$10)</f>
        <v>1918.6218282399848</v>
      </c>
      <c r="AN21" s="86">
        <f>($AK$2+(O21+X21)*12*7.57%)*SUM(Fasering!$D$5:$D$11)</f>
        <v>2345.6815643456002</v>
      </c>
      <c r="AO21" s="5">
        <f>($AK$2+(I21+AA21)*12*7.57%)*SUM(Fasering!$D$5)</f>
        <v>0</v>
      </c>
      <c r="AP21" s="9">
        <f>($AK$2+(J21+AB21)*12*7.57%)*SUM(Fasering!$D$5:$D$6)</f>
        <v>485.03979299601963</v>
      </c>
      <c r="AQ21" s="9">
        <f>($AK$2+(K21+AC21)*12*7.57%)*SUM(Fasering!$D$5:$D$7)</f>
        <v>799.76684928838324</v>
      </c>
      <c r="AR21" s="9">
        <f>($AK$2+(L21+AD21)*12*7.57%)*SUM(Fasering!$D$5:$D$8)</f>
        <v>1141.0570202700849</v>
      </c>
      <c r="AS21" s="9">
        <f>($AK$2+(M21+AE21)*12*7.57%)*SUM(Fasering!$D$5:$D$9)</f>
        <v>1508.9103059411241</v>
      </c>
      <c r="AT21" s="9">
        <f>($AK$2+(N21+AF21)*12*7.57%)*SUM(Fasering!$D$5:$D$10)</f>
        <v>1902.4102635541924</v>
      </c>
      <c r="AU21" s="86">
        <f>($AK$2+(O21+AG21)*12*7.57%)*SUM(Fasering!$D$5:$D$11)</f>
        <v>2323.3300644056003</v>
      </c>
    </row>
    <row r="22" spans="1:47" x14ac:dyDescent="0.3">
      <c r="A22" s="32">
        <f t="shared" si="7"/>
        <v>14</v>
      </c>
      <c r="B22" s="125">
        <v>23095.72</v>
      </c>
      <c r="C22" s="126"/>
      <c r="D22" s="125">
        <f t="shared" si="0"/>
        <v>29876.623392000005</v>
      </c>
      <c r="E22" s="127">
        <f t="shared" si="1"/>
        <v>740.62214809654972</v>
      </c>
      <c r="F22" s="125">
        <f t="shared" si="2"/>
        <v>2489.7186160000001</v>
      </c>
      <c r="G22" s="127">
        <f t="shared" si="8"/>
        <v>61.718512341379132</v>
      </c>
      <c r="H22" s="63">
        <f>'L4'!$H$10</f>
        <v>1641.55</v>
      </c>
      <c r="I22" s="63">
        <f>GEW!$E$12+($F22-GEW!$E$12)*SUM(Fasering!$D$5)</f>
        <v>1751.1635679999999</v>
      </c>
      <c r="J22" s="63">
        <f>GEW!$E$12+($F22-GEW!$E$12)*SUM(Fasering!$D$5:$D$6)</f>
        <v>1942.127088346308</v>
      </c>
      <c r="K22" s="63">
        <f>GEW!$E$12+($F22-GEW!$E$12)*SUM(Fasering!$D$5:$D$7)</f>
        <v>2051.6946557164238</v>
      </c>
      <c r="L22" s="63">
        <f>GEW!$E$12+($F22-GEW!$E$12)*SUM(Fasering!$D$5:$D$8)</f>
        <v>2161.2622230865395</v>
      </c>
      <c r="M22" s="63">
        <f>GEW!$E$12+($F22-GEW!$E$12)*SUM(Fasering!$D$5:$D$9)</f>
        <v>2270.8297904566552</v>
      </c>
      <c r="N22" s="63">
        <f>GEW!$E$12+($F22-GEW!$E$12)*SUM(Fasering!$D$5:$D$10)</f>
        <v>2380.1510486298844</v>
      </c>
      <c r="O22" s="76">
        <f>GEW!$E$12+($F22-GEW!$E$12)*SUM(Fasering!$D$5:$D$11)</f>
        <v>2489.7186160000001</v>
      </c>
      <c r="P22" s="125">
        <f t="shared" si="3"/>
        <v>2.2001979999999843</v>
      </c>
      <c r="Q22" s="127">
        <f t="shared" si="4"/>
        <v>5.4541483741902791E-2</v>
      </c>
      <c r="R22" s="45">
        <f>$P22*SUM(Fasering!$D$5)</f>
        <v>0</v>
      </c>
      <c r="S22" s="45">
        <f>$P22*SUM(Fasering!$D$5:$D$6)</f>
        <v>0.56889131917341251</v>
      </c>
      <c r="T22" s="45">
        <f>$P22*SUM(Fasering!$D$5:$D$7)</f>
        <v>0.89529940919379547</v>
      </c>
      <c r="U22" s="45">
        <f>$P22*SUM(Fasering!$D$5:$D$8)</f>
        <v>1.2217074992141785</v>
      </c>
      <c r="V22" s="45">
        <f>$P22*SUM(Fasering!$D$5:$D$9)</f>
        <v>1.5481155892345615</v>
      </c>
      <c r="W22" s="45">
        <f>$P22*SUM(Fasering!$D$5:$D$10)</f>
        <v>1.8737899099796016</v>
      </c>
      <c r="X22" s="75">
        <f>$P22*SUM(Fasering!$D$5:$D$11)</f>
        <v>2.2001979999999843</v>
      </c>
      <c r="Y22" s="125">
        <f t="shared" si="5"/>
        <v>0</v>
      </c>
      <c r="Z22" s="127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489.68214913441329</v>
      </c>
      <c r="AJ22" s="9">
        <f>($AK$2+(K22+T22)*12*7.57%)*SUM(Fasering!$D$5:$D$7)</f>
        <v>811.26469393699347</v>
      </c>
      <c r="AK22" s="9">
        <f>($AK$2+(L22+U22)*12*7.57%)*SUM(Fasering!$D$5:$D$8)</f>
        <v>1162.4669045563342</v>
      </c>
      <c r="AL22" s="9">
        <f>($AK$2+(M22+V22)*12*7.57%)*SUM(Fasering!$D$5:$D$9)</f>
        <v>1543.2887809924355</v>
      </c>
      <c r="AM22" s="9">
        <f>($AK$2+(N22+W22)*12*7.57%)*SUM(Fasering!$D$5:$D$10)</f>
        <v>1952.7744279296364</v>
      </c>
      <c r="AN22" s="86">
        <f>($AK$2+(O22+X22)*12*7.57%)*SUM(Fasering!$D$5:$D$11)</f>
        <v>2392.7690506376002</v>
      </c>
      <c r="AO22" s="5">
        <f>($AK$2+(I22+AA22)*12*7.57%)*SUM(Fasering!$D$5)</f>
        <v>0</v>
      </c>
      <c r="AP22" s="9">
        <f>($AK$2+(J22+AB22)*12*7.57%)*SUM(Fasering!$D$5:$D$6)</f>
        <v>489.54852836331668</v>
      </c>
      <c r="AQ22" s="9">
        <f>($AK$2+(K22+AC22)*12*7.57%)*SUM(Fasering!$D$5:$D$7)</f>
        <v>810.93375188470441</v>
      </c>
      <c r="AR22" s="9">
        <f>($AK$2+(L22+AD22)*12*7.57%)*SUM(Fasering!$D$5:$D$8)</f>
        <v>1161.8506646208068</v>
      </c>
      <c r="AS22" s="9">
        <f>($AK$2+(M22+AE22)*12*7.57%)*SUM(Fasering!$D$5:$D$9)</f>
        <v>1542.2992665716245</v>
      </c>
      <c r="AT22" s="9">
        <f>($AK$2+(N22+AF22)*12*7.57%)*SUM(Fasering!$D$5:$D$10)</f>
        <v>1951.3247979833627</v>
      </c>
      <c r="AU22" s="86">
        <f>($AK$2+(O22+AG22)*12*7.57%)*SUM(Fasering!$D$5:$D$11)</f>
        <v>2390.7703907744003</v>
      </c>
    </row>
    <row r="23" spans="1:47" x14ac:dyDescent="0.3">
      <c r="A23" s="32">
        <f t="shared" si="7"/>
        <v>15</v>
      </c>
      <c r="B23" s="125">
        <v>23105.69</v>
      </c>
      <c r="C23" s="126"/>
      <c r="D23" s="125">
        <f t="shared" si="0"/>
        <v>29889.520584000002</v>
      </c>
      <c r="E23" s="127">
        <f t="shared" si="1"/>
        <v>740.9418611350053</v>
      </c>
      <c r="F23" s="125">
        <f t="shared" si="2"/>
        <v>2490.7933820000003</v>
      </c>
      <c r="G23" s="127">
        <f t="shared" si="8"/>
        <v>61.745155094583779</v>
      </c>
      <c r="H23" s="63">
        <f>'L4'!$H$10</f>
        <v>1641.55</v>
      </c>
      <c r="I23" s="63">
        <f>GEW!$E$12+($F23-GEW!$E$12)*SUM(Fasering!$D$5)</f>
        <v>1751.1635679999999</v>
      </c>
      <c r="J23" s="63">
        <f>GEW!$E$12+($F23-GEW!$E$12)*SUM(Fasering!$D$5:$D$6)</f>
        <v>1942.4049838118717</v>
      </c>
      <c r="K23" s="63">
        <f>GEW!$E$12+($F23-GEW!$E$12)*SUM(Fasering!$D$5:$D$7)</f>
        <v>2052.1319969760839</v>
      </c>
      <c r="L23" s="63">
        <f>GEW!$E$12+($F23-GEW!$E$12)*SUM(Fasering!$D$5:$D$8)</f>
        <v>2161.859010140296</v>
      </c>
      <c r="M23" s="63">
        <f>GEW!$E$12+($F23-GEW!$E$12)*SUM(Fasering!$D$5:$D$9)</f>
        <v>2271.5860233045078</v>
      </c>
      <c r="N23" s="63">
        <f>GEW!$E$12+($F23-GEW!$E$12)*SUM(Fasering!$D$5:$D$10)</f>
        <v>2381.0663688357881</v>
      </c>
      <c r="O23" s="76">
        <f>GEW!$E$12+($F23-GEW!$E$12)*SUM(Fasering!$D$5:$D$11)</f>
        <v>2490.7933820000003</v>
      </c>
      <c r="P23" s="125">
        <f t="shared" si="3"/>
        <v>1.1254320000002511</v>
      </c>
      <c r="Q23" s="127">
        <f t="shared" si="4"/>
        <v>2.789873053726586E-2</v>
      </c>
      <c r="R23" s="45">
        <f>$P23*SUM(Fasering!$D$5)</f>
        <v>0</v>
      </c>
      <c r="S23" s="45">
        <f>$P23*SUM(Fasering!$D$5:$D$6)</f>
        <v>0.29099585360959307</v>
      </c>
      <c r="T23" s="45">
        <f>$P23*SUM(Fasering!$D$5:$D$7)</f>
        <v>0.45795814953382546</v>
      </c>
      <c r="U23" s="45">
        <f>$P23*SUM(Fasering!$D$5:$D$8)</f>
        <v>0.6249204454580578</v>
      </c>
      <c r="V23" s="45">
        <f>$P23*SUM(Fasering!$D$5:$D$9)</f>
        <v>0.7918827413822902</v>
      </c>
      <c r="W23" s="45">
        <f>$P23*SUM(Fasering!$D$5:$D$10)</f>
        <v>0.95846970407601884</v>
      </c>
      <c r="X23" s="75">
        <f>$P23*SUM(Fasering!$D$5:$D$11)</f>
        <v>1.1254320000002511</v>
      </c>
      <c r="Y23" s="125">
        <f t="shared" si="5"/>
        <v>0</v>
      </c>
      <c r="Z23" s="127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489.68214913441329</v>
      </c>
      <c r="AJ23" s="9">
        <f>($AK$2+(K23+T23)*12*7.57%)*SUM(Fasering!$D$5:$D$7)</f>
        <v>811.26469393699347</v>
      </c>
      <c r="AK23" s="9">
        <f>($AK$2+(L23+U23)*12*7.57%)*SUM(Fasering!$D$5:$D$8)</f>
        <v>1162.4669045563344</v>
      </c>
      <c r="AL23" s="9">
        <f>($AK$2+(M23+V23)*12*7.57%)*SUM(Fasering!$D$5:$D$9)</f>
        <v>1543.2887809924357</v>
      </c>
      <c r="AM23" s="9">
        <f>($AK$2+(N23+W23)*12*7.57%)*SUM(Fasering!$D$5:$D$10)</f>
        <v>1952.7744279296364</v>
      </c>
      <c r="AN23" s="86">
        <f>($AK$2+(O23+X23)*12*7.57%)*SUM(Fasering!$D$5:$D$11)</f>
        <v>2392.7690506376007</v>
      </c>
      <c r="AO23" s="5">
        <f>($AK$2+(I23+AA23)*12*7.57%)*SUM(Fasering!$D$5)</f>
        <v>0</v>
      </c>
      <c r="AP23" s="9">
        <f>($AK$2+(J23+AB23)*12*7.57%)*SUM(Fasering!$D$5:$D$6)</f>
        <v>489.61380024415115</v>
      </c>
      <c r="AQ23" s="9">
        <f>($AK$2+(K23+AC23)*12*7.57%)*SUM(Fasering!$D$5:$D$7)</f>
        <v>811.0954124560576</v>
      </c>
      <c r="AR23" s="9">
        <f>($AK$2+(L23+AD23)*12*7.57%)*SUM(Fasering!$D$5:$D$8)</f>
        <v>1162.151689224296</v>
      </c>
      <c r="AS23" s="9">
        <f>($AK$2+(M23+AE23)*12*7.57%)*SUM(Fasering!$D$5:$D$9)</f>
        <v>1542.7826305488654</v>
      </c>
      <c r="AT23" s="9">
        <f>($AK$2+(N23+AF23)*12*7.57%)*SUM(Fasering!$D$5:$D$10)</f>
        <v>1952.0329219698569</v>
      </c>
      <c r="AU23" s="86">
        <f>($AK$2+(O23+AG23)*12*7.57%)*SUM(Fasering!$D$5:$D$11)</f>
        <v>2391.7467082088006</v>
      </c>
    </row>
    <row r="24" spans="1:47" x14ac:dyDescent="0.3">
      <c r="A24" s="32">
        <f t="shared" si="7"/>
        <v>16</v>
      </c>
      <c r="B24" s="125">
        <v>24022.68</v>
      </c>
      <c r="C24" s="126"/>
      <c r="D24" s="125">
        <f t="shared" si="0"/>
        <v>31075.738848000001</v>
      </c>
      <c r="E24" s="127">
        <f t="shared" si="1"/>
        <v>770.3474437963406</v>
      </c>
      <c r="F24" s="125">
        <f t="shared" si="2"/>
        <v>2589.6449040000002</v>
      </c>
      <c r="G24" s="127">
        <f t="shared" si="8"/>
        <v>64.195620316361726</v>
      </c>
      <c r="H24" s="63">
        <f>'L4'!$H$10</f>
        <v>1641.55</v>
      </c>
      <c r="I24" s="63">
        <f>GEW!$E$12+($F24-GEW!$E$12)*SUM(Fasering!$D$5)</f>
        <v>1751.1635679999999</v>
      </c>
      <c r="J24" s="63">
        <f>GEW!$E$12+($F24-GEW!$E$12)*SUM(Fasering!$D$5:$D$6)</f>
        <v>1967.964398352236</v>
      </c>
      <c r="K24" s="63">
        <f>GEW!$E$12+($F24-GEW!$E$12)*SUM(Fasering!$D$5:$D$7)</f>
        <v>2092.3564264340271</v>
      </c>
      <c r="L24" s="63">
        <f>GEW!$E$12+($F24-GEW!$E$12)*SUM(Fasering!$D$5:$D$8)</f>
        <v>2216.7484545158186</v>
      </c>
      <c r="M24" s="63">
        <f>GEW!$E$12+($F24-GEW!$E$12)*SUM(Fasering!$D$5:$D$9)</f>
        <v>2341.1404825976097</v>
      </c>
      <c r="N24" s="63">
        <f>GEW!$E$12+($F24-GEW!$E$12)*SUM(Fasering!$D$5:$D$10)</f>
        <v>2465.2528759182092</v>
      </c>
      <c r="O24" s="76">
        <f>GEW!$E$12+($F24-GEW!$E$12)*SUM(Fasering!$D$5:$D$11)</f>
        <v>2589.6449040000002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5"/>
        <v>0</v>
      </c>
      <c r="Z24" s="127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495.61717657378819</v>
      </c>
      <c r="AJ24" s="9">
        <f>($AK$2+(K24+T24)*12*7.57%)*SUM(Fasering!$D$5:$D$7)</f>
        <v>825.96413134525369</v>
      </c>
      <c r="AK24" s="9">
        <f>($AK$2+(L24+U24)*12*7.57%)*SUM(Fasering!$D$5:$D$8)</f>
        <v>1189.8384044853983</v>
      </c>
      <c r="AL24" s="9">
        <f>($AK$2+(M24+V24)*12*7.57%)*SUM(Fasering!$D$5:$D$9)</f>
        <v>1587.2399959942213</v>
      </c>
      <c r="AM24" s="9">
        <f>($AK$2+(N24+W24)*12*7.57%)*SUM(Fasering!$D$5:$D$10)</f>
        <v>2017.1625723585728</v>
      </c>
      <c r="AN24" s="86">
        <f>($AK$2+(O24+X24)*12*7.57%)*SUM(Fasering!$D$5:$D$11)</f>
        <v>2481.5434307936002</v>
      </c>
      <c r="AO24" s="5">
        <f>($AK$2+(I24+AA24)*12*7.57%)*SUM(Fasering!$D$5)</f>
        <v>0</v>
      </c>
      <c r="AP24" s="9">
        <f>($AK$2+(J24+AB24)*12*7.57%)*SUM(Fasering!$D$5:$D$6)</f>
        <v>495.61717657378819</v>
      </c>
      <c r="AQ24" s="9">
        <f>($AK$2+(K24+AC24)*12*7.57%)*SUM(Fasering!$D$5:$D$7)</f>
        <v>825.96413134525369</v>
      </c>
      <c r="AR24" s="9">
        <f>($AK$2+(L24+AD24)*12*7.57%)*SUM(Fasering!$D$5:$D$8)</f>
        <v>1189.8384044853983</v>
      </c>
      <c r="AS24" s="9">
        <f>($AK$2+(M24+AE24)*12*7.57%)*SUM(Fasering!$D$5:$D$9)</f>
        <v>1587.2399959942213</v>
      </c>
      <c r="AT24" s="9">
        <f>($AK$2+(N24+AF24)*12*7.57%)*SUM(Fasering!$D$5:$D$10)</f>
        <v>2017.1625723585728</v>
      </c>
      <c r="AU24" s="86">
        <f>($AK$2+(O24+AG24)*12*7.57%)*SUM(Fasering!$D$5:$D$11)</f>
        <v>2481.5434307936002</v>
      </c>
    </row>
    <row r="25" spans="1:47" x14ac:dyDescent="0.3">
      <c r="A25" s="32">
        <f t="shared" si="7"/>
        <v>17</v>
      </c>
      <c r="B25" s="125">
        <v>24032.65</v>
      </c>
      <c r="C25" s="126"/>
      <c r="D25" s="125">
        <f t="shared" si="0"/>
        <v>31088.636040000005</v>
      </c>
      <c r="E25" s="127">
        <f t="shared" si="1"/>
        <v>770.6671568347964</v>
      </c>
      <c r="F25" s="125">
        <f t="shared" si="2"/>
        <v>2590.7196700000004</v>
      </c>
      <c r="G25" s="127">
        <f t="shared" si="8"/>
        <v>64.222263069566367</v>
      </c>
      <c r="H25" s="63">
        <f>'L4'!$H$10</f>
        <v>1641.55</v>
      </c>
      <c r="I25" s="63">
        <f>GEW!$E$12+($F25-GEW!$E$12)*SUM(Fasering!$D$5)</f>
        <v>1751.1635679999999</v>
      </c>
      <c r="J25" s="63">
        <f>GEW!$E$12+($F25-GEW!$E$12)*SUM(Fasering!$D$5:$D$6)</f>
        <v>1968.2422938177999</v>
      </c>
      <c r="K25" s="63">
        <f>GEW!$E$12+($F25-GEW!$E$12)*SUM(Fasering!$D$5:$D$7)</f>
        <v>2092.7937676936872</v>
      </c>
      <c r="L25" s="63">
        <f>GEW!$E$12+($F25-GEW!$E$12)*SUM(Fasering!$D$5:$D$8)</f>
        <v>2217.3452415695747</v>
      </c>
      <c r="M25" s="63">
        <f>GEW!$E$12+($F25-GEW!$E$12)*SUM(Fasering!$D$5:$D$9)</f>
        <v>2341.8967154454622</v>
      </c>
      <c r="N25" s="63">
        <f>GEW!$E$12+($F25-GEW!$E$12)*SUM(Fasering!$D$5:$D$10)</f>
        <v>2466.1681961241129</v>
      </c>
      <c r="O25" s="76">
        <f>GEW!$E$12+($F25-GEW!$E$12)*SUM(Fasering!$D$5:$D$11)</f>
        <v>2590.7196700000004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5"/>
        <v>0</v>
      </c>
      <c r="Z25" s="127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495.68244845462277</v>
      </c>
      <c r="AJ25" s="9">
        <f>($AK$2+(K25+T25)*12*7.57%)*SUM(Fasering!$D$5:$D$7)</f>
        <v>826.12579191660711</v>
      </c>
      <c r="AK25" s="9">
        <f>($AK$2+(L25+U25)*12*7.57%)*SUM(Fasering!$D$5:$D$8)</f>
        <v>1190.139429088887</v>
      </c>
      <c r="AL25" s="9">
        <f>($AK$2+(M25+V25)*12*7.57%)*SUM(Fasering!$D$5:$D$9)</f>
        <v>1587.7233599714625</v>
      </c>
      <c r="AM25" s="9">
        <f>($AK$2+(N25+W25)*12*7.57%)*SUM(Fasering!$D$5:$D$10)</f>
        <v>2017.870696345067</v>
      </c>
      <c r="AN25" s="86">
        <f>($AK$2+(O25+X25)*12*7.57%)*SUM(Fasering!$D$5:$D$11)</f>
        <v>2482.5197482280005</v>
      </c>
      <c r="AO25" s="5">
        <f>($AK$2+(I25+AA25)*12*7.57%)*SUM(Fasering!$D$5)</f>
        <v>0</v>
      </c>
      <c r="AP25" s="9">
        <f>($AK$2+(J25+AB25)*12*7.57%)*SUM(Fasering!$D$5:$D$6)</f>
        <v>495.68244845462277</v>
      </c>
      <c r="AQ25" s="9">
        <f>($AK$2+(K25+AC25)*12*7.57%)*SUM(Fasering!$D$5:$D$7)</f>
        <v>826.12579191660711</v>
      </c>
      <c r="AR25" s="9">
        <f>($AK$2+(L25+AD25)*12*7.57%)*SUM(Fasering!$D$5:$D$8)</f>
        <v>1190.139429088887</v>
      </c>
      <c r="AS25" s="9">
        <f>($AK$2+(M25+AE25)*12*7.57%)*SUM(Fasering!$D$5:$D$9)</f>
        <v>1587.7233599714625</v>
      </c>
      <c r="AT25" s="9">
        <f>($AK$2+(N25+AF25)*12*7.57%)*SUM(Fasering!$D$5:$D$10)</f>
        <v>2017.870696345067</v>
      </c>
      <c r="AU25" s="86">
        <f>($AK$2+(O25+AG25)*12*7.57%)*SUM(Fasering!$D$5:$D$11)</f>
        <v>2482.5197482280005</v>
      </c>
    </row>
    <row r="26" spans="1:47" x14ac:dyDescent="0.3">
      <c r="A26" s="32">
        <f t="shared" si="7"/>
        <v>18</v>
      </c>
      <c r="B26" s="125">
        <v>24949.599999999999</v>
      </c>
      <c r="C26" s="126"/>
      <c r="D26" s="125">
        <f t="shared" si="0"/>
        <v>32274.80256</v>
      </c>
      <c r="E26" s="127">
        <f t="shared" si="1"/>
        <v>800.071456795877</v>
      </c>
      <c r="F26" s="125">
        <f t="shared" si="2"/>
        <v>2689.5668799999999</v>
      </c>
      <c r="G26" s="127">
        <f t="shared" si="8"/>
        <v>66.672621399656421</v>
      </c>
      <c r="H26" s="63">
        <f>'L4'!$H$10</f>
        <v>1641.55</v>
      </c>
      <c r="I26" s="63">
        <f>GEW!$E$12+($F26-GEW!$E$12)*SUM(Fasering!$D$5)</f>
        <v>1751.1635679999999</v>
      </c>
      <c r="J26" s="63">
        <f>GEW!$E$12+($F26-GEW!$E$12)*SUM(Fasering!$D$5:$D$6)</f>
        <v>1993.8005934315215</v>
      </c>
      <c r="K26" s="63">
        <f>GEW!$E$12+($F26-GEW!$E$12)*SUM(Fasering!$D$5:$D$7)</f>
        <v>2133.0164425227049</v>
      </c>
      <c r="L26" s="63">
        <f>GEW!$E$12+($F26-GEW!$E$12)*SUM(Fasering!$D$5:$D$8)</f>
        <v>2272.2322916138887</v>
      </c>
      <c r="M26" s="63">
        <f>GEW!$E$12+($F26-GEW!$E$12)*SUM(Fasering!$D$5:$D$9)</f>
        <v>2411.4481407050721</v>
      </c>
      <c r="N26" s="63">
        <f>GEW!$E$12+($F26-GEW!$E$12)*SUM(Fasering!$D$5:$D$10)</f>
        <v>2550.3510309088165</v>
      </c>
      <c r="O26" s="76">
        <f>GEW!$E$12+($F26-GEW!$E$12)*SUM(Fasering!$D$5:$D$11)</f>
        <v>2689.5668799999999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5"/>
        <v>0</v>
      </c>
      <c r="Z26" s="127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501.6855629111169</v>
      </c>
      <c r="AJ26" s="9">
        <f>($AK$2+(K26+T26)*12*7.57%)*SUM(Fasering!$D$5:$D$7)</f>
        <v>840.99386221775342</v>
      </c>
      <c r="AK26" s="9">
        <f>($AK$2+(L26+U26)*12*7.57%)*SUM(Fasering!$D$5:$D$8)</f>
        <v>1217.8249366284108</v>
      </c>
      <c r="AL26" s="9">
        <f>($AK$2+(M26+V26)*12*7.57%)*SUM(Fasering!$D$5:$D$9)</f>
        <v>1632.1787861430885</v>
      </c>
      <c r="AM26" s="9">
        <f>($AK$2+(N26+W26)*12*7.57%)*SUM(Fasering!$D$5:$D$10)</f>
        <v>2082.9975057147799</v>
      </c>
      <c r="AN26" s="86">
        <f>($AK$2+(O26+X26)*12*7.57%)*SUM(Fasering!$D$5:$D$11)</f>
        <v>2572.312553792</v>
      </c>
      <c r="AO26" s="5">
        <f>($AK$2+(I26+AA26)*12*7.57%)*SUM(Fasering!$D$5)</f>
        <v>0</v>
      </c>
      <c r="AP26" s="9">
        <f>($AK$2+(J26+AB26)*12*7.57%)*SUM(Fasering!$D$5:$D$6)</f>
        <v>501.6855629111169</v>
      </c>
      <c r="AQ26" s="9">
        <f>($AK$2+(K26+AC26)*12*7.57%)*SUM(Fasering!$D$5:$D$7)</f>
        <v>840.99386221775342</v>
      </c>
      <c r="AR26" s="9">
        <f>($AK$2+(L26+AD26)*12*7.57%)*SUM(Fasering!$D$5:$D$8)</f>
        <v>1217.8249366284108</v>
      </c>
      <c r="AS26" s="9">
        <f>($AK$2+(M26+AE26)*12*7.57%)*SUM(Fasering!$D$5:$D$9)</f>
        <v>1632.1787861430885</v>
      </c>
      <c r="AT26" s="9">
        <f>($AK$2+(N26+AF26)*12*7.57%)*SUM(Fasering!$D$5:$D$10)</f>
        <v>2082.9975057147799</v>
      </c>
      <c r="AU26" s="86">
        <f>($AK$2+(O26+AG26)*12*7.57%)*SUM(Fasering!$D$5:$D$11)</f>
        <v>2572.312553792</v>
      </c>
    </row>
    <row r="27" spans="1:47" x14ac:dyDescent="0.3">
      <c r="A27" s="32">
        <f t="shared" si="7"/>
        <v>19</v>
      </c>
      <c r="B27" s="125">
        <v>24959.57</v>
      </c>
      <c r="C27" s="126"/>
      <c r="D27" s="125">
        <f t="shared" si="0"/>
        <v>32287.699752</v>
      </c>
      <c r="E27" s="127">
        <f t="shared" si="1"/>
        <v>800.3911698343328</v>
      </c>
      <c r="F27" s="125">
        <f t="shared" si="2"/>
        <v>2690.641646</v>
      </c>
      <c r="G27" s="127">
        <f t="shared" si="8"/>
        <v>66.699264152861062</v>
      </c>
      <c r="H27" s="63">
        <f>'L4'!$H$10</f>
        <v>1641.55</v>
      </c>
      <c r="I27" s="63">
        <f>GEW!$E$12+($F27-GEW!$E$12)*SUM(Fasering!$D$5)</f>
        <v>1751.1635679999999</v>
      </c>
      <c r="J27" s="63">
        <f>GEW!$E$12+($F27-GEW!$E$12)*SUM(Fasering!$D$5:$D$6)</f>
        <v>1994.0784888970857</v>
      </c>
      <c r="K27" s="63">
        <f>GEW!$E$12+($F27-GEW!$E$12)*SUM(Fasering!$D$5:$D$7)</f>
        <v>2133.4537837823655</v>
      </c>
      <c r="L27" s="63">
        <f>GEW!$E$12+($F27-GEW!$E$12)*SUM(Fasering!$D$5:$D$8)</f>
        <v>2272.8290786676448</v>
      </c>
      <c r="M27" s="63">
        <f>GEW!$E$12+($F27-GEW!$E$12)*SUM(Fasering!$D$5:$D$9)</f>
        <v>2412.2043735529246</v>
      </c>
      <c r="N27" s="63">
        <f>GEW!$E$12+($F27-GEW!$E$12)*SUM(Fasering!$D$5:$D$10)</f>
        <v>2551.2663511147202</v>
      </c>
      <c r="O27" s="76">
        <f>GEW!$E$12+($F27-GEW!$E$12)*SUM(Fasering!$D$5:$D$11)</f>
        <v>2690.641646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5"/>
        <v>0</v>
      </c>
      <c r="Z27" s="127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501.75083479195138</v>
      </c>
      <c r="AJ27" s="9">
        <f>($AK$2+(K27+T27)*12*7.57%)*SUM(Fasering!$D$5:$D$7)</f>
        <v>841.15552278910707</v>
      </c>
      <c r="AK27" s="9">
        <f>($AK$2+(L27+U27)*12*7.57%)*SUM(Fasering!$D$5:$D$8)</f>
        <v>1218.1259612318997</v>
      </c>
      <c r="AL27" s="9">
        <f>($AK$2+(M27+V27)*12*7.57%)*SUM(Fasering!$D$5:$D$9)</f>
        <v>1632.6621501203297</v>
      </c>
      <c r="AM27" s="9">
        <f>($AK$2+(N27+W27)*12*7.57%)*SUM(Fasering!$D$5:$D$10)</f>
        <v>2083.7056297012741</v>
      </c>
      <c r="AN27" s="86">
        <f>($AK$2+(O27+X27)*12*7.57%)*SUM(Fasering!$D$5:$D$11)</f>
        <v>2573.2888712264003</v>
      </c>
      <c r="AO27" s="5">
        <f>($AK$2+(I27+AA27)*12*7.57%)*SUM(Fasering!$D$5)</f>
        <v>0</v>
      </c>
      <c r="AP27" s="9">
        <f>($AK$2+(J27+AB27)*12*7.57%)*SUM(Fasering!$D$5:$D$6)</f>
        <v>501.75083479195138</v>
      </c>
      <c r="AQ27" s="9">
        <f>($AK$2+(K27+AC27)*12*7.57%)*SUM(Fasering!$D$5:$D$7)</f>
        <v>841.15552278910707</v>
      </c>
      <c r="AR27" s="9">
        <f>($AK$2+(L27+AD27)*12*7.57%)*SUM(Fasering!$D$5:$D$8)</f>
        <v>1218.1259612318997</v>
      </c>
      <c r="AS27" s="9">
        <f>($AK$2+(M27+AE27)*12*7.57%)*SUM(Fasering!$D$5:$D$9)</f>
        <v>1632.6621501203297</v>
      </c>
      <c r="AT27" s="9">
        <f>($AK$2+(N27+AF27)*12*7.57%)*SUM(Fasering!$D$5:$D$10)</f>
        <v>2083.7056297012741</v>
      </c>
      <c r="AU27" s="86">
        <f>($AK$2+(O27+AG27)*12*7.57%)*SUM(Fasering!$D$5:$D$11)</f>
        <v>2573.2888712264003</v>
      </c>
    </row>
    <row r="28" spans="1:47" x14ac:dyDescent="0.3">
      <c r="A28" s="32">
        <f t="shared" si="7"/>
        <v>20</v>
      </c>
      <c r="B28" s="125">
        <v>25876.560000000001</v>
      </c>
      <c r="C28" s="126"/>
      <c r="D28" s="125">
        <f t="shared" si="0"/>
        <v>33473.918016000003</v>
      </c>
      <c r="E28" s="127">
        <f t="shared" si="1"/>
        <v>829.7967524956681</v>
      </c>
      <c r="F28" s="125">
        <f t="shared" si="2"/>
        <v>2789.4931680000004</v>
      </c>
      <c r="G28" s="127">
        <f t="shared" si="8"/>
        <v>69.149729374639008</v>
      </c>
      <c r="H28" s="63">
        <f>'L4'!$H$10</f>
        <v>1641.55</v>
      </c>
      <c r="I28" s="63">
        <f>GEW!$E$12+($F28-GEW!$E$12)*SUM(Fasering!$D$5)</f>
        <v>1751.1635679999999</v>
      </c>
      <c r="J28" s="63">
        <f>GEW!$E$12+($F28-GEW!$E$12)*SUM(Fasering!$D$5:$D$6)</f>
        <v>2019.6379034374497</v>
      </c>
      <c r="K28" s="63">
        <f>GEW!$E$12+($F28-GEW!$E$12)*SUM(Fasering!$D$5:$D$7)</f>
        <v>2173.6782132403087</v>
      </c>
      <c r="L28" s="63">
        <f>GEW!$E$12+($F28-GEW!$E$12)*SUM(Fasering!$D$5:$D$8)</f>
        <v>2327.7185230431678</v>
      </c>
      <c r="M28" s="63">
        <f>GEW!$E$12+($F28-GEW!$E$12)*SUM(Fasering!$D$5:$D$9)</f>
        <v>2481.758832846027</v>
      </c>
      <c r="N28" s="63">
        <f>GEW!$E$12+($F28-GEW!$E$12)*SUM(Fasering!$D$5:$D$10)</f>
        <v>2635.4528581971417</v>
      </c>
      <c r="O28" s="76">
        <f>GEW!$E$12+($F28-GEW!$E$12)*SUM(Fasering!$D$5:$D$11)</f>
        <v>2789.4931680000004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5"/>
        <v>0</v>
      </c>
      <c r="Z28" s="127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507.75421112158841</v>
      </c>
      <c r="AJ28" s="9">
        <f>($AK$2+(K28+T28)*12*7.57%)*SUM(Fasering!$D$5:$D$7)</f>
        <v>856.02424167830293</v>
      </c>
      <c r="AK28" s="9">
        <f>($AK$2+(L28+U28)*12*7.57%)*SUM(Fasering!$D$5:$D$8)</f>
        <v>1245.8126764930021</v>
      </c>
      <c r="AL28" s="9">
        <f>($AK$2+(M28+V28)*12*7.57%)*SUM(Fasering!$D$5:$D$9)</f>
        <v>1677.1195155656858</v>
      </c>
      <c r="AM28" s="9">
        <f>($AK$2+(N28+W28)*12*7.57%)*SUM(Fasering!$D$5:$D$10)</f>
        <v>2148.8352800899902</v>
      </c>
      <c r="AN28" s="86">
        <f>($AK$2+(O28+X28)*12*7.57%)*SUM(Fasering!$D$5:$D$11)</f>
        <v>2663.0855938112004</v>
      </c>
      <c r="AO28" s="5">
        <f>($AK$2+(I28+AA28)*12*7.57%)*SUM(Fasering!$D$5)</f>
        <v>0</v>
      </c>
      <c r="AP28" s="9">
        <f>($AK$2+(J28+AB28)*12*7.57%)*SUM(Fasering!$D$5:$D$6)</f>
        <v>507.75421112158841</v>
      </c>
      <c r="AQ28" s="9">
        <f>($AK$2+(K28+AC28)*12*7.57%)*SUM(Fasering!$D$5:$D$7)</f>
        <v>856.02424167830293</v>
      </c>
      <c r="AR28" s="9">
        <f>($AK$2+(L28+AD28)*12*7.57%)*SUM(Fasering!$D$5:$D$8)</f>
        <v>1245.8126764930021</v>
      </c>
      <c r="AS28" s="9">
        <f>($AK$2+(M28+AE28)*12*7.57%)*SUM(Fasering!$D$5:$D$9)</f>
        <v>1677.1195155656858</v>
      </c>
      <c r="AT28" s="9">
        <f>($AK$2+(N28+AF28)*12*7.57%)*SUM(Fasering!$D$5:$D$10)</f>
        <v>2148.8352800899902</v>
      </c>
      <c r="AU28" s="86">
        <f>($AK$2+(O28+AG28)*12*7.57%)*SUM(Fasering!$D$5:$D$11)</f>
        <v>2663.0855938112004</v>
      </c>
    </row>
    <row r="29" spans="1:47" x14ac:dyDescent="0.3">
      <c r="A29" s="32">
        <f t="shared" si="7"/>
        <v>21</v>
      </c>
      <c r="B29" s="125">
        <v>25886.53</v>
      </c>
      <c r="C29" s="126"/>
      <c r="D29" s="125">
        <f t="shared" si="0"/>
        <v>33486.815208</v>
      </c>
      <c r="E29" s="127">
        <f t="shared" si="1"/>
        <v>830.11646553412379</v>
      </c>
      <c r="F29" s="125">
        <f t="shared" si="2"/>
        <v>2790.5679339999997</v>
      </c>
      <c r="G29" s="127">
        <f t="shared" si="8"/>
        <v>69.176372127843635</v>
      </c>
      <c r="H29" s="63">
        <f>'L4'!$H$10</f>
        <v>1641.55</v>
      </c>
      <c r="I29" s="63">
        <f>GEW!$E$12+($F29-GEW!$E$12)*SUM(Fasering!$D$5)</f>
        <v>1751.1635679999999</v>
      </c>
      <c r="J29" s="63">
        <f>GEW!$E$12+($F29-GEW!$E$12)*SUM(Fasering!$D$5:$D$6)</f>
        <v>2019.9157989030134</v>
      </c>
      <c r="K29" s="63">
        <f>GEW!$E$12+($F29-GEW!$E$12)*SUM(Fasering!$D$5:$D$7)</f>
        <v>2174.1155544999688</v>
      </c>
      <c r="L29" s="63">
        <f>GEW!$E$12+($F29-GEW!$E$12)*SUM(Fasering!$D$5:$D$8)</f>
        <v>2328.3153100969239</v>
      </c>
      <c r="M29" s="63">
        <f>GEW!$E$12+($F29-GEW!$E$12)*SUM(Fasering!$D$5:$D$9)</f>
        <v>2482.5150656938786</v>
      </c>
      <c r="N29" s="63">
        <f>GEW!$E$12+($F29-GEW!$E$12)*SUM(Fasering!$D$5:$D$10)</f>
        <v>2636.3681784030446</v>
      </c>
      <c r="O29" s="76">
        <f>GEW!$E$12+($F29-GEW!$E$12)*SUM(Fasering!$D$5:$D$11)</f>
        <v>2790.5679339999997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5"/>
        <v>0</v>
      </c>
      <c r="Z29" s="127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507.81948300242288</v>
      </c>
      <c r="AJ29" s="9">
        <f>($AK$2+(K29+T29)*12*7.57%)*SUM(Fasering!$D$5:$D$7)</f>
        <v>856.18590224965635</v>
      </c>
      <c r="AK29" s="9">
        <f>($AK$2+(L29+U29)*12*7.57%)*SUM(Fasering!$D$5:$D$8)</f>
        <v>1246.113701096491</v>
      </c>
      <c r="AL29" s="9">
        <f>($AK$2+(M29+V29)*12*7.57%)*SUM(Fasering!$D$5:$D$9)</f>
        <v>1677.6028795429263</v>
      </c>
      <c r="AM29" s="9">
        <f>($AK$2+(N29+W29)*12*7.57%)*SUM(Fasering!$D$5:$D$10)</f>
        <v>2149.543404076484</v>
      </c>
      <c r="AN29" s="86">
        <f>($AK$2+(O29+X29)*12*7.57%)*SUM(Fasering!$D$5:$D$11)</f>
        <v>2664.0619112456002</v>
      </c>
      <c r="AO29" s="5">
        <f>($AK$2+(I29+AA29)*12*7.57%)*SUM(Fasering!$D$5)</f>
        <v>0</v>
      </c>
      <c r="AP29" s="9">
        <f>($AK$2+(J29+AB29)*12*7.57%)*SUM(Fasering!$D$5:$D$6)</f>
        <v>507.81948300242288</v>
      </c>
      <c r="AQ29" s="9">
        <f>($AK$2+(K29+AC29)*12*7.57%)*SUM(Fasering!$D$5:$D$7)</f>
        <v>856.18590224965635</v>
      </c>
      <c r="AR29" s="9">
        <f>($AK$2+(L29+AD29)*12*7.57%)*SUM(Fasering!$D$5:$D$8)</f>
        <v>1246.113701096491</v>
      </c>
      <c r="AS29" s="9">
        <f>($AK$2+(M29+AE29)*12*7.57%)*SUM(Fasering!$D$5:$D$9)</f>
        <v>1677.6028795429263</v>
      </c>
      <c r="AT29" s="9">
        <f>($AK$2+(N29+AF29)*12*7.57%)*SUM(Fasering!$D$5:$D$10)</f>
        <v>2149.543404076484</v>
      </c>
      <c r="AU29" s="86">
        <f>($AK$2+(O29+AG29)*12*7.57%)*SUM(Fasering!$D$5:$D$11)</f>
        <v>2664.0619112456002</v>
      </c>
    </row>
    <row r="30" spans="1:47" x14ac:dyDescent="0.3">
      <c r="A30" s="32">
        <f t="shared" si="7"/>
        <v>22</v>
      </c>
      <c r="B30" s="125">
        <v>26803.48</v>
      </c>
      <c r="C30" s="126"/>
      <c r="D30" s="125">
        <f t="shared" si="0"/>
        <v>34672.981727999999</v>
      </c>
      <c r="E30" s="127">
        <f t="shared" si="1"/>
        <v>859.5207654952045</v>
      </c>
      <c r="F30" s="125">
        <f t="shared" si="2"/>
        <v>2889.4151440000005</v>
      </c>
      <c r="G30" s="127">
        <f t="shared" si="8"/>
        <v>71.626730457933718</v>
      </c>
      <c r="H30" s="63">
        <f>'L4'!$H$10</f>
        <v>1641.55</v>
      </c>
      <c r="I30" s="63">
        <f>GEW!$E$12+($F30-GEW!$E$12)*SUM(Fasering!$D$5)</f>
        <v>1751.1635679999999</v>
      </c>
      <c r="J30" s="63">
        <f>GEW!$E$12+($F30-GEW!$E$12)*SUM(Fasering!$D$5:$D$6)</f>
        <v>2045.4740985167355</v>
      </c>
      <c r="K30" s="63">
        <f>GEW!$E$12+($F30-GEW!$E$12)*SUM(Fasering!$D$5:$D$7)</f>
        <v>2214.3382293289869</v>
      </c>
      <c r="L30" s="63">
        <f>GEW!$E$12+($F30-GEW!$E$12)*SUM(Fasering!$D$5:$D$8)</f>
        <v>2383.2023601412384</v>
      </c>
      <c r="M30" s="63">
        <f>GEW!$E$12+($F30-GEW!$E$12)*SUM(Fasering!$D$5:$D$9)</f>
        <v>2552.0664909534894</v>
      </c>
      <c r="N30" s="63">
        <f>GEW!$E$12+($F30-GEW!$E$12)*SUM(Fasering!$D$5:$D$10)</f>
        <v>2720.5510131877495</v>
      </c>
      <c r="O30" s="76">
        <f>GEW!$E$12+($F30-GEW!$E$12)*SUM(Fasering!$D$5:$D$11)</f>
        <v>2889.4151440000005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5"/>
        <v>0</v>
      </c>
      <c r="Z30" s="127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513.82259745891713</v>
      </c>
      <c r="AJ30" s="9">
        <f>($AK$2+(K30+T30)*12*7.57%)*SUM(Fasering!$D$5:$D$7)</f>
        <v>871.05397255080288</v>
      </c>
      <c r="AK30" s="9">
        <f>($AK$2+(L30+U30)*12*7.57%)*SUM(Fasering!$D$5:$D$8)</f>
        <v>1273.7992086360148</v>
      </c>
      <c r="AL30" s="9">
        <f>($AK$2+(M30+V30)*12*7.57%)*SUM(Fasering!$D$5:$D$9)</f>
        <v>1722.0583057145527</v>
      </c>
      <c r="AM30" s="9">
        <f>($AK$2+(N30+W30)*12*7.57%)*SUM(Fasering!$D$5:$D$10)</f>
        <v>2214.6702134461971</v>
      </c>
      <c r="AN30" s="86">
        <f>($AK$2+(O30+X30)*12*7.57%)*SUM(Fasering!$D$5:$D$11)</f>
        <v>2753.8547168096006</v>
      </c>
      <c r="AO30" s="5">
        <f>($AK$2+(I30+AA30)*12*7.57%)*SUM(Fasering!$D$5)</f>
        <v>0</v>
      </c>
      <c r="AP30" s="9">
        <f>($AK$2+(J30+AB30)*12*7.57%)*SUM(Fasering!$D$5:$D$6)</f>
        <v>513.82259745891713</v>
      </c>
      <c r="AQ30" s="9">
        <f>($AK$2+(K30+AC30)*12*7.57%)*SUM(Fasering!$D$5:$D$7)</f>
        <v>871.05397255080288</v>
      </c>
      <c r="AR30" s="9">
        <f>($AK$2+(L30+AD30)*12*7.57%)*SUM(Fasering!$D$5:$D$8)</f>
        <v>1273.7992086360148</v>
      </c>
      <c r="AS30" s="9">
        <f>($AK$2+(M30+AE30)*12*7.57%)*SUM(Fasering!$D$5:$D$9)</f>
        <v>1722.0583057145527</v>
      </c>
      <c r="AT30" s="9">
        <f>($AK$2+(N30+AF30)*12*7.57%)*SUM(Fasering!$D$5:$D$10)</f>
        <v>2214.6702134461971</v>
      </c>
      <c r="AU30" s="86">
        <f>($AK$2+(O30+AG30)*12*7.57%)*SUM(Fasering!$D$5:$D$11)</f>
        <v>2753.8547168096006</v>
      </c>
    </row>
    <row r="31" spans="1:47" x14ac:dyDescent="0.3">
      <c r="A31" s="32">
        <f t="shared" si="7"/>
        <v>23</v>
      </c>
      <c r="B31" s="125">
        <v>27730.44</v>
      </c>
      <c r="C31" s="126"/>
      <c r="D31" s="125">
        <f t="shared" si="0"/>
        <v>35872.097183999998</v>
      </c>
      <c r="E31" s="127">
        <f t="shared" si="1"/>
        <v>889.24606119499549</v>
      </c>
      <c r="F31" s="125">
        <f t="shared" si="2"/>
        <v>2989.3414320000002</v>
      </c>
      <c r="G31" s="127">
        <f t="shared" si="8"/>
        <v>74.103838432916291</v>
      </c>
      <c r="H31" s="63">
        <f>'L4'!$H$10</f>
        <v>1641.55</v>
      </c>
      <c r="I31" s="63">
        <f>GEW!$E$12+($F31-GEW!$E$12)*SUM(Fasering!$D$5)</f>
        <v>1751.1635679999999</v>
      </c>
      <c r="J31" s="63">
        <f>GEW!$E$12+($F31-GEW!$E$12)*SUM(Fasering!$D$5:$D$6)</f>
        <v>2071.3114085226634</v>
      </c>
      <c r="K31" s="63">
        <f>GEW!$E$12+($F31-GEW!$E$12)*SUM(Fasering!$D$5:$D$7)</f>
        <v>2255.0000000465902</v>
      </c>
      <c r="L31" s="63">
        <f>GEW!$E$12+($F31-GEW!$E$12)*SUM(Fasering!$D$5:$D$8)</f>
        <v>2438.688591570517</v>
      </c>
      <c r="M31" s="63">
        <f>GEW!$E$12+($F31-GEW!$E$12)*SUM(Fasering!$D$5:$D$9)</f>
        <v>2622.3771830944434</v>
      </c>
      <c r="N31" s="63">
        <f>GEW!$E$12+($F31-GEW!$E$12)*SUM(Fasering!$D$5:$D$10)</f>
        <v>2805.6528404760738</v>
      </c>
      <c r="O31" s="76">
        <f>GEW!$E$12+($F31-GEW!$E$12)*SUM(Fasering!$D$5:$D$11)</f>
        <v>2989.3414320000002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5"/>
        <v>0</v>
      </c>
      <c r="Z31" s="127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519.89124566938858</v>
      </c>
      <c r="AJ31" s="9">
        <f>($AK$2+(K31+T31)*12*7.57%)*SUM(Fasering!$D$5:$D$7)</f>
        <v>886.08435201135239</v>
      </c>
      <c r="AK31" s="9">
        <f>($AK$2+(L31+U31)*12*7.57%)*SUM(Fasering!$D$5:$D$8)</f>
        <v>1301.7869485006061</v>
      </c>
      <c r="AL31" s="9">
        <f>($AK$2+(M31+V31)*12*7.57%)*SUM(Fasering!$D$5:$D$9)</f>
        <v>1766.9990351371496</v>
      </c>
      <c r="AM31" s="9">
        <f>($AK$2+(N31+W31)*12*7.57%)*SUM(Fasering!$D$5:$D$10)</f>
        <v>2280.5079878214069</v>
      </c>
      <c r="AN31" s="86">
        <f>($AK$2+(O31+X31)*12*7.57%)*SUM(Fasering!$D$5:$D$11)</f>
        <v>2844.6277568288001</v>
      </c>
      <c r="AO31" s="5">
        <f>($AK$2+(I31+AA31)*12*7.57%)*SUM(Fasering!$D$5)</f>
        <v>0</v>
      </c>
      <c r="AP31" s="9">
        <f>($AK$2+(J31+AB31)*12*7.57%)*SUM(Fasering!$D$5:$D$6)</f>
        <v>519.89124566938858</v>
      </c>
      <c r="AQ31" s="9">
        <f>($AK$2+(K31+AC31)*12*7.57%)*SUM(Fasering!$D$5:$D$7)</f>
        <v>886.08435201135239</v>
      </c>
      <c r="AR31" s="9">
        <f>($AK$2+(L31+AD31)*12*7.57%)*SUM(Fasering!$D$5:$D$8)</f>
        <v>1301.7869485006061</v>
      </c>
      <c r="AS31" s="9">
        <f>($AK$2+(M31+AE31)*12*7.57%)*SUM(Fasering!$D$5:$D$9)</f>
        <v>1766.9990351371496</v>
      </c>
      <c r="AT31" s="9">
        <f>($AK$2+(N31+AF31)*12*7.57%)*SUM(Fasering!$D$5:$D$10)</f>
        <v>2280.5079878214069</v>
      </c>
      <c r="AU31" s="86">
        <f>($AK$2+(O31+AG31)*12*7.57%)*SUM(Fasering!$D$5:$D$11)</f>
        <v>2844.6277568288001</v>
      </c>
    </row>
    <row r="32" spans="1:47" x14ac:dyDescent="0.3">
      <c r="A32" s="32">
        <f t="shared" si="7"/>
        <v>24</v>
      </c>
      <c r="B32" s="125">
        <v>28647.43</v>
      </c>
      <c r="C32" s="126"/>
      <c r="D32" s="125">
        <f t="shared" si="0"/>
        <v>37058.315448000001</v>
      </c>
      <c r="E32" s="127">
        <f t="shared" si="1"/>
        <v>918.65164385633091</v>
      </c>
      <c r="F32" s="125">
        <f t="shared" si="2"/>
        <v>3088.1929540000001</v>
      </c>
      <c r="G32" s="127">
        <f t="shared" si="8"/>
        <v>76.554303654694237</v>
      </c>
      <c r="H32" s="63">
        <f>'L4'!$H$10</f>
        <v>1641.55</v>
      </c>
      <c r="I32" s="63">
        <f>GEW!$E$12+($F32-GEW!$E$12)*SUM(Fasering!$D$5)</f>
        <v>1751.1635679999999</v>
      </c>
      <c r="J32" s="63">
        <f>GEW!$E$12+($F32-GEW!$E$12)*SUM(Fasering!$D$5:$D$6)</f>
        <v>2096.8708230630277</v>
      </c>
      <c r="K32" s="63">
        <f>GEW!$E$12+($F32-GEW!$E$12)*SUM(Fasering!$D$5:$D$7)</f>
        <v>2295.2244295045334</v>
      </c>
      <c r="L32" s="63">
        <f>GEW!$E$12+($F32-GEW!$E$12)*SUM(Fasering!$D$5:$D$8)</f>
        <v>2493.5780359460396</v>
      </c>
      <c r="M32" s="63">
        <f>GEW!$E$12+($F32-GEW!$E$12)*SUM(Fasering!$D$5:$D$9)</f>
        <v>2691.9316423875453</v>
      </c>
      <c r="N32" s="63">
        <f>GEW!$E$12+($F32-GEW!$E$12)*SUM(Fasering!$D$5:$D$10)</f>
        <v>2889.8393475584944</v>
      </c>
      <c r="O32" s="76">
        <f>GEW!$E$12+($F32-GEW!$E$12)*SUM(Fasering!$D$5:$D$11)</f>
        <v>3088.1929540000001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5"/>
        <v>0</v>
      </c>
      <c r="Z32" s="127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525.89462199902562</v>
      </c>
      <c r="AJ32" s="9">
        <f>($AK$2+(K32+T32)*12*7.57%)*SUM(Fasering!$D$5:$D$7)</f>
        <v>900.95307090054825</v>
      </c>
      <c r="AK32" s="9">
        <f>($AK$2+(L32+U32)*12*7.57%)*SUM(Fasering!$D$5:$D$8)</f>
        <v>1329.4736637617086</v>
      </c>
      <c r="AL32" s="9">
        <f>($AK$2+(M32+V32)*12*7.57%)*SUM(Fasering!$D$5:$D$9)</f>
        <v>1811.4564005825059</v>
      </c>
      <c r="AM32" s="9">
        <f>($AK$2+(N32+W32)*12*7.57%)*SUM(Fasering!$D$5:$D$10)</f>
        <v>2345.6376382101225</v>
      </c>
      <c r="AN32" s="86">
        <f>($AK$2+(O32+X32)*12*7.57%)*SUM(Fasering!$D$5:$D$11)</f>
        <v>2934.4244794136002</v>
      </c>
      <c r="AO32" s="5">
        <f>($AK$2+(I32+AA32)*12*7.57%)*SUM(Fasering!$D$5)</f>
        <v>0</v>
      </c>
      <c r="AP32" s="9">
        <f>($AK$2+(J32+AB32)*12*7.57%)*SUM(Fasering!$D$5:$D$6)</f>
        <v>525.89462199902562</v>
      </c>
      <c r="AQ32" s="9">
        <f>($AK$2+(K32+AC32)*12*7.57%)*SUM(Fasering!$D$5:$D$7)</f>
        <v>900.95307090054825</v>
      </c>
      <c r="AR32" s="9">
        <f>($AK$2+(L32+AD32)*12*7.57%)*SUM(Fasering!$D$5:$D$8)</f>
        <v>1329.4736637617086</v>
      </c>
      <c r="AS32" s="9">
        <f>($AK$2+(M32+AE32)*12*7.57%)*SUM(Fasering!$D$5:$D$9)</f>
        <v>1811.4564005825059</v>
      </c>
      <c r="AT32" s="9">
        <f>($AK$2+(N32+AF32)*12*7.57%)*SUM(Fasering!$D$5:$D$10)</f>
        <v>2345.6376382101225</v>
      </c>
      <c r="AU32" s="86">
        <f>($AK$2+(O32+AG32)*12*7.57%)*SUM(Fasering!$D$5:$D$11)</f>
        <v>2934.4244794136002</v>
      </c>
    </row>
    <row r="33" spans="1:47" x14ac:dyDescent="0.3">
      <c r="A33" s="32">
        <f t="shared" si="7"/>
        <v>25</v>
      </c>
      <c r="B33" s="125">
        <v>28657.360000000001</v>
      </c>
      <c r="C33" s="126"/>
      <c r="D33" s="125">
        <f t="shared" si="0"/>
        <v>37071.160896000001</v>
      </c>
      <c r="E33" s="127">
        <f t="shared" si="1"/>
        <v>918.970074194532</v>
      </c>
      <c r="F33" s="125">
        <f t="shared" si="2"/>
        <v>3089.2634080000003</v>
      </c>
      <c r="G33" s="127">
        <f t="shared" si="8"/>
        <v>76.580839516211</v>
      </c>
      <c r="H33" s="63">
        <f>'L4'!$H$10</f>
        <v>1641.55</v>
      </c>
      <c r="I33" s="63">
        <f>GEW!$E$12+($F33-GEW!$E$12)*SUM(Fasering!$D$5)</f>
        <v>1751.1635679999999</v>
      </c>
      <c r="J33" s="63">
        <f>GEW!$E$12+($F33-GEW!$E$12)*SUM(Fasering!$D$5:$D$6)</f>
        <v>2097.1476036019494</v>
      </c>
      <c r="K33" s="63">
        <f>GEW!$E$12+($F33-GEW!$E$12)*SUM(Fasering!$D$5:$D$7)</f>
        <v>2295.6600161352681</v>
      </c>
      <c r="L33" s="63">
        <f>GEW!$E$12+($F33-GEW!$E$12)*SUM(Fasering!$D$5:$D$8)</f>
        <v>2494.1724286685871</v>
      </c>
      <c r="M33" s="63">
        <f>GEW!$E$12+($F33-GEW!$E$12)*SUM(Fasering!$D$5:$D$9)</f>
        <v>2692.6848412019062</v>
      </c>
      <c r="N33" s="63">
        <f>GEW!$E$12+($F33-GEW!$E$12)*SUM(Fasering!$D$5:$D$10)</f>
        <v>2890.7509954666812</v>
      </c>
      <c r="O33" s="76">
        <f>GEW!$E$12+($F33-GEW!$E$12)*SUM(Fasering!$D$5:$D$11)</f>
        <v>3089.2634080000003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5"/>
        <v>0</v>
      </c>
      <c r="Z33" s="127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525.95963200671747</v>
      </c>
      <c r="AJ33" s="9">
        <f>($AK$2+(K33+T33)*12*7.57%)*SUM(Fasering!$D$5:$D$7)</f>
        <v>901.11408288385201</v>
      </c>
      <c r="AK33" s="9">
        <f>($AK$2+(L33+U33)*12*7.57%)*SUM(Fasering!$D$5:$D$8)</f>
        <v>1329.7734806436185</v>
      </c>
      <c r="AL33" s="9">
        <f>($AK$2+(M33+V33)*12*7.57%)*SUM(Fasering!$D$5:$D$9)</f>
        <v>1811.9378252860167</v>
      </c>
      <c r="AM33" s="9">
        <f>($AK$2+(N33+W33)*12*7.57%)*SUM(Fasering!$D$5:$D$10)</f>
        <v>2346.3429211776133</v>
      </c>
      <c r="AN33" s="86">
        <f>($AK$2+(O33+X33)*12*7.57%)*SUM(Fasering!$D$5:$D$11)</f>
        <v>2935.3968798272003</v>
      </c>
      <c r="AO33" s="5">
        <f>($AK$2+(I33+AA33)*12*7.57%)*SUM(Fasering!$D$5)</f>
        <v>0</v>
      </c>
      <c r="AP33" s="9">
        <f>($AK$2+(J33+AB33)*12*7.57%)*SUM(Fasering!$D$5:$D$6)</f>
        <v>525.95963200671747</v>
      </c>
      <c r="AQ33" s="9">
        <f>($AK$2+(K33+AC33)*12*7.57%)*SUM(Fasering!$D$5:$D$7)</f>
        <v>901.11408288385201</v>
      </c>
      <c r="AR33" s="9">
        <f>($AK$2+(L33+AD33)*12*7.57%)*SUM(Fasering!$D$5:$D$8)</f>
        <v>1329.7734806436185</v>
      </c>
      <c r="AS33" s="9">
        <f>($AK$2+(M33+AE33)*12*7.57%)*SUM(Fasering!$D$5:$D$9)</f>
        <v>1811.9378252860167</v>
      </c>
      <c r="AT33" s="9">
        <f>($AK$2+(N33+AF33)*12*7.57%)*SUM(Fasering!$D$5:$D$10)</f>
        <v>2346.3429211776133</v>
      </c>
      <c r="AU33" s="86">
        <f>($AK$2+(O33+AG33)*12*7.57%)*SUM(Fasering!$D$5:$D$11)</f>
        <v>2935.3968798272003</v>
      </c>
    </row>
    <row r="34" spans="1:47" x14ac:dyDescent="0.3">
      <c r="A34" s="32">
        <f t="shared" si="7"/>
        <v>26</v>
      </c>
      <c r="B34" s="125">
        <v>28657.360000000001</v>
      </c>
      <c r="C34" s="126"/>
      <c r="D34" s="125">
        <f t="shared" si="0"/>
        <v>37071.160896000001</v>
      </c>
      <c r="E34" s="127">
        <f t="shared" si="1"/>
        <v>918.970074194532</v>
      </c>
      <c r="F34" s="125">
        <f t="shared" si="2"/>
        <v>3089.2634080000003</v>
      </c>
      <c r="G34" s="127">
        <f t="shared" si="8"/>
        <v>76.580839516211</v>
      </c>
      <c r="H34" s="63">
        <f>'L4'!$H$10</f>
        <v>1641.55</v>
      </c>
      <c r="I34" s="63">
        <f>GEW!$E$12+($F34-GEW!$E$12)*SUM(Fasering!$D$5)</f>
        <v>1751.1635679999999</v>
      </c>
      <c r="J34" s="63">
        <f>GEW!$E$12+($F34-GEW!$E$12)*SUM(Fasering!$D$5:$D$6)</f>
        <v>2097.1476036019494</v>
      </c>
      <c r="K34" s="63">
        <f>GEW!$E$12+($F34-GEW!$E$12)*SUM(Fasering!$D$5:$D$7)</f>
        <v>2295.6600161352681</v>
      </c>
      <c r="L34" s="63">
        <f>GEW!$E$12+($F34-GEW!$E$12)*SUM(Fasering!$D$5:$D$8)</f>
        <v>2494.1724286685871</v>
      </c>
      <c r="M34" s="63">
        <f>GEW!$E$12+($F34-GEW!$E$12)*SUM(Fasering!$D$5:$D$9)</f>
        <v>2692.6848412019062</v>
      </c>
      <c r="N34" s="63">
        <f>GEW!$E$12+($F34-GEW!$E$12)*SUM(Fasering!$D$5:$D$10)</f>
        <v>2890.7509954666812</v>
      </c>
      <c r="O34" s="76">
        <f>GEW!$E$12+($F34-GEW!$E$12)*SUM(Fasering!$D$5:$D$11)</f>
        <v>3089.2634080000003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5"/>
        <v>0</v>
      </c>
      <c r="Z34" s="127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525.95963200671747</v>
      </c>
      <c r="AJ34" s="9">
        <f>($AK$2+(K34+T34)*12*7.57%)*SUM(Fasering!$D$5:$D$7)</f>
        <v>901.11408288385201</v>
      </c>
      <c r="AK34" s="9">
        <f>($AK$2+(L34+U34)*12*7.57%)*SUM(Fasering!$D$5:$D$8)</f>
        <v>1329.7734806436185</v>
      </c>
      <c r="AL34" s="9">
        <f>($AK$2+(M34+V34)*12*7.57%)*SUM(Fasering!$D$5:$D$9)</f>
        <v>1811.9378252860167</v>
      </c>
      <c r="AM34" s="9">
        <f>($AK$2+(N34+W34)*12*7.57%)*SUM(Fasering!$D$5:$D$10)</f>
        <v>2346.3429211776133</v>
      </c>
      <c r="AN34" s="86">
        <f>($AK$2+(O34+X34)*12*7.57%)*SUM(Fasering!$D$5:$D$11)</f>
        <v>2935.3968798272003</v>
      </c>
      <c r="AO34" s="5">
        <f>($AK$2+(I34+AA34)*12*7.57%)*SUM(Fasering!$D$5)</f>
        <v>0</v>
      </c>
      <c r="AP34" s="9">
        <f>($AK$2+(J34+AB34)*12*7.57%)*SUM(Fasering!$D$5:$D$6)</f>
        <v>525.95963200671747</v>
      </c>
      <c r="AQ34" s="9">
        <f>($AK$2+(K34+AC34)*12*7.57%)*SUM(Fasering!$D$5:$D$7)</f>
        <v>901.11408288385201</v>
      </c>
      <c r="AR34" s="9">
        <f>($AK$2+(L34+AD34)*12*7.57%)*SUM(Fasering!$D$5:$D$8)</f>
        <v>1329.7734806436185</v>
      </c>
      <c r="AS34" s="9">
        <f>($AK$2+(M34+AE34)*12*7.57%)*SUM(Fasering!$D$5:$D$9)</f>
        <v>1811.9378252860167</v>
      </c>
      <c r="AT34" s="9">
        <f>($AK$2+(N34+AF34)*12*7.57%)*SUM(Fasering!$D$5:$D$10)</f>
        <v>2346.3429211776133</v>
      </c>
      <c r="AU34" s="86">
        <f>($AK$2+(O34+AG34)*12*7.57%)*SUM(Fasering!$D$5:$D$11)</f>
        <v>2935.3968798272003</v>
      </c>
    </row>
    <row r="35" spans="1:47" x14ac:dyDescent="0.3">
      <c r="A35" s="32">
        <f t="shared" si="7"/>
        <v>27</v>
      </c>
      <c r="B35" s="125">
        <v>28667.360000000001</v>
      </c>
      <c r="C35" s="126"/>
      <c r="D35" s="125">
        <f t="shared" si="0"/>
        <v>37084.096896000003</v>
      </c>
      <c r="E35" s="127">
        <f t="shared" si="1"/>
        <v>919.29074925817872</v>
      </c>
      <c r="F35" s="125">
        <f t="shared" si="2"/>
        <v>3090.3414080000002</v>
      </c>
      <c r="G35" s="127">
        <f t="shared" si="8"/>
        <v>76.60756243818156</v>
      </c>
      <c r="H35" s="63">
        <f>'L4'!$H$10</f>
        <v>1641.55</v>
      </c>
      <c r="I35" s="63">
        <f>GEW!$E$12+($F35-GEW!$E$12)*SUM(Fasering!$D$5)</f>
        <v>1751.1635679999999</v>
      </c>
      <c r="J35" s="63">
        <f>GEW!$E$12+($F35-GEW!$E$12)*SUM(Fasering!$D$5:$D$6)</f>
        <v>2097.4263352624948</v>
      </c>
      <c r="K35" s="63">
        <f>GEW!$E$12+($F35-GEW!$E$12)*SUM(Fasering!$D$5:$D$7)</f>
        <v>2296.0986733666223</v>
      </c>
      <c r="L35" s="63">
        <f>GEW!$E$12+($F35-GEW!$E$12)*SUM(Fasering!$D$5:$D$8)</f>
        <v>2494.7710114707497</v>
      </c>
      <c r="M35" s="63">
        <f>GEW!$E$12+($F35-GEW!$E$12)*SUM(Fasering!$D$5:$D$9)</f>
        <v>2693.4433495748776</v>
      </c>
      <c r="N35" s="63">
        <f>GEW!$E$12+($F35-GEW!$E$12)*SUM(Fasering!$D$5:$D$10)</f>
        <v>2891.6690698958728</v>
      </c>
      <c r="O35" s="76">
        <f>GEW!$E$12+($F35-GEW!$E$12)*SUM(Fasering!$D$5:$D$11)</f>
        <v>3090.3414080000002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5"/>
        <v>0</v>
      </c>
      <c r="Z35" s="127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526.02510029240898</v>
      </c>
      <c r="AJ35" s="9">
        <f>($AK$2+(K35+T35)*12*7.57%)*SUM(Fasering!$D$5:$D$7)</f>
        <v>901.27622989624263</v>
      </c>
      <c r="AK35" s="9">
        <f>($AK$2+(L35+U35)*12*7.57%)*SUM(Fasering!$D$5:$D$8)</f>
        <v>1330.0754110382913</v>
      </c>
      <c r="AL35" s="9">
        <f>($AK$2+(M35+V35)*12*7.57%)*SUM(Fasering!$D$5:$D$9)</f>
        <v>1812.4226437185555</v>
      </c>
      <c r="AM35" s="9">
        <f>($AK$2+(N35+W35)*12*7.57%)*SUM(Fasering!$D$5:$D$10)</f>
        <v>2347.0531759283604</v>
      </c>
      <c r="AN35" s="86">
        <f>($AK$2+(O35+X35)*12*7.57%)*SUM(Fasering!$D$5:$D$11)</f>
        <v>2936.3761350272002</v>
      </c>
      <c r="AO35" s="5">
        <f>($AK$2+(I35+AA35)*12*7.57%)*SUM(Fasering!$D$5)</f>
        <v>0</v>
      </c>
      <c r="AP35" s="9">
        <f>($AK$2+(J35+AB35)*12*7.57%)*SUM(Fasering!$D$5:$D$6)</f>
        <v>526.02510029240898</v>
      </c>
      <c r="AQ35" s="9">
        <f>($AK$2+(K35+AC35)*12*7.57%)*SUM(Fasering!$D$5:$D$7)</f>
        <v>901.27622989624263</v>
      </c>
      <c r="AR35" s="9">
        <f>($AK$2+(L35+AD35)*12*7.57%)*SUM(Fasering!$D$5:$D$8)</f>
        <v>1330.0754110382913</v>
      </c>
      <c r="AS35" s="9">
        <f>($AK$2+(M35+AE35)*12*7.57%)*SUM(Fasering!$D$5:$D$9)</f>
        <v>1812.4226437185555</v>
      </c>
      <c r="AT35" s="9">
        <f>($AK$2+(N35+AF35)*12*7.57%)*SUM(Fasering!$D$5:$D$10)</f>
        <v>2347.0531759283604</v>
      </c>
      <c r="AU35" s="86">
        <f>($AK$2+(O35+AG35)*12*7.57%)*SUM(Fasering!$D$5:$D$11)</f>
        <v>2936.3761350272002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73"/>
      <c r="P36" s="128"/>
      <c r="Q36" s="129"/>
      <c r="R36" s="46"/>
      <c r="S36" s="46"/>
      <c r="T36" s="46"/>
      <c r="U36" s="46"/>
      <c r="V36" s="46"/>
      <c r="W36" s="46"/>
      <c r="X36" s="73"/>
      <c r="Y36" s="128"/>
      <c r="Z36" s="129"/>
      <c r="AA36" s="46"/>
      <c r="AB36" s="46"/>
      <c r="AC36" s="46"/>
      <c r="AD36" s="46"/>
      <c r="AE36" s="46"/>
      <c r="AF36" s="46"/>
      <c r="AG36" s="73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6">
    <mergeCell ref="AH4:AN4"/>
    <mergeCell ref="AO4:AU4"/>
    <mergeCell ref="B6:C6"/>
    <mergeCell ref="D6:E6"/>
    <mergeCell ref="F6:G6"/>
    <mergeCell ref="P6:Q6"/>
    <mergeCell ref="Y6:Z6"/>
    <mergeCell ref="B7:C7"/>
    <mergeCell ref="D7:E7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4.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375" style="23" customWidth="1"/>
    <col min="16" max="17" width="7.75" style="23" customWidth="1"/>
    <col min="18" max="24" width="11.375" style="23" customWidth="1"/>
    <col min="25" max="26" width="7.75" style="23" customWidth="1"/>
    <col min="27" max="33" width="11.375" style="23" customWidth="1"/>
    <col min="34" max="40" width="11.25" customWidth="1"/>
    <col min="41" max="43" width="11.375" customWidth="1"/>
    <col min="44" max="45" width="11.375" style="23" customWidth="1"/>
    <col min="46" max="47" width="11.375" customWidth="1"/>
  </cols>
  <sheetData>
    <row r="1" spans="1:47" s="23" customFormat="1" ht="16.5" x14ac:dyDescent="0.3">
      <c r="A1" s="21" t="s">
        <v>69</v>
      </c>
      <c r="B1" s="21" t="s">
        <v>19</v>
      </c>
      <c r="C1" s="21" t="s">
        <v>123</v>
      </c>
      <c r="D1" s="21"/>
      <c r="E1" s="22"/>
      <c r="G1" s="21"/>
      <c r="H1" s="21"/>
      <c r="I1" s="21"/>
      <c r="L1" s="104">
        <f>D8</f>
        <v>42552</v>
      </c>
      <c r="O1" s="24" t="s">
        <v>70</v>
      </c>
      <c r="AD1"/>
    </row>
    <row r="2" spans="1:47" s="23" customFormat="1" ht="16.5" x14ac:dyDescent="0.3">
      <c r="A2" s="21"/>
      <c r="B2" s="21"/>
      <c r="C2" s="21"/>
      <c r="D2" s="21"/>
      <c r="E2" s="57"/>
      <c r="F2" s="21"/>
      <c r="G2" s="21"/>
      <c r="H2" s="21"/>
      <c r="I2" s="21"/>
      <c r="R2" s="24"/>
      <c r="AG2"/>
      <c r="AH2" s="80" t="str">
        <f>'L4'!$AH$2</f>
        <v>Berekening eindejaarspremie 2015:</v>
      </c>
      <c r="AI2"/>
    </row>
    <row r="3" spans="1:47" s="23" customFormat="1" ht="16.5" x14ac:dyDescent="0.3">
      <c r="A3" s="21"/>
      <c r="B3" s="21"/>
      <c r="C3" s="21"/>
      <c r="D3" s="21"/>
      <c r="E3" s="57"/>
      <c r="F3"/>
      <c r="G3"/>
      <c r="H3"/>
      <c r="I3"/>
      <c r="J3"/>
      <c r="N3" s="23" t="s">
        <v>21</v>
      </c>
      <c r="O3" s="71">
        <f>'L4'!O3</f>
        <v>1.2936000000000001</v>
      </c>
      <c r="R3" s="24"/>
      <c r="AG3"/>
      <c r="AH3" s="81" t="s">
        <v>94</v>
      </c>
      <c r="AI3"/>
      <c r="AK3" s="82">
        <f>'L4'!$AK$3</f>
        <v>129.11000000000001</v>
      </c>
    </row>
    <row r="4" spans="1:47" s="23" customFormat="1" ht="16.5" x14ac:dyDescent="0.3">
      <c r="A4" s="21"/>
      <c r="B4" s="21"/>
      <c r="C4" s="21"/>
      <c r="D4" s="21"/>
      <c r="E4" s="57"/>
      <c r="F4"/>
      <c r="G4"/>
      <c r="H4"/>
      <c r="I4"/>
      <c r="J4"/>
      <c r="K4" s="90"/>
      <c r="L4" s="90"/>
      <c r="R4" s="24"/>
      <c r="AG4"/>
      <c r="AH4" s="81" t="s">
        <v>49</v>
      </c>
      <c r="AI4"/>
    </row>
    <row r="6" spans="1:47" x14ac:dyDescent="0.3">
      <c r="A6" s="28"/>
      <c r="B6" s="134" t="s">
        <v>22</v>
      </c>
      <c r="C6" s="149"/>
      <c r="D6" s="149"/>
      <c r="E6" s="135"/>
      <c r="F6" s="134" t="s">
        <v>23</v>
      </c>
      <c r="G6" s="135"/>
      <c r="H6" s="146" t="s">
        <v>38</v>
      </c>
      <c r="I6" s="147"/>
      <c r="J6" s="147"/>
      <c r="K6" s="147"/>
      <c r="L6" s="147"/>
      <c r="M6" s="147"/>
      <c r="N6" s="147"/>
      <c r="O6" s="148"/>
      <c r="P6" s="134" t="s">
        <v>24</v>
      </c>
      <c r="Q6" s="137"/>
      <c r="R6" s="146" t="s">
        <v>39</v>
      </c>
      <c r="S6" s="147"/>
      <c r="T6" s="147"/>
      <c r="U6" s="147"/>
      <c r="V6" s="147"/>
      <c r="W6" s="147"/>
      <c r="X6" s="148"/>
      <c r="Y6" s="134" t="s">
        <v>25</v>
      </c>
      <c r="Z6" s="135"/>
      <c r="AA6" s="146" t="s">
        <v>40</v>
      </c>
      <c r="AB6" s="147"/>
      <c r="AC6" s="147"/>
      <c r="AD6" s="147"/>
      <c r="AE6" s="147"/>
      <c r="AF6" s="147"/>
      <c r="AG6" s="148"/>
      <c r="AH6" s="146" t="s">
        <v>101</v>
      </c>
      <c r="AI6" s="147"/>
      <c r="AJ6" s="147"/>
      <c r="AK6" s="147"/>
      <c r="AL6" s="147"/>
      <c r="AM6" s="147"/>
      <c r="AN6" s="148"/>
      <c r="AO6" s="146" t="s">
        <v>102</v>
      </c>
      <c r="AP6" s="147"/>
      <c r="AQ6" s="147"/>
      <c r="AR6" s="147"/>
      <c r="AS6" s="147"/>
      <c r="AT6" s="147"/>
      <c r="AU6" s="148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0"/>
      <c r="Q7" s="151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2" t="s">
        <v>27</v>
      </c>
      <c r="Z7" s="151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38" t="s">
        <v>30</v>
      </c>
      <c r="C8" s="139"/>
      <c r="D8" s="144">
        <f>'L4'!$D$8</f>
        <v>42552</v>
      </c>
      <c r="E8" s="143"/>
      <c r="F8" s="144">
        <f>D8</f>
        <v>42552</v>
      </c>
      <c r="G8" s="145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2"/>
      <c r="Q8" s="143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2"/>
      <c r="Z8" s="143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4"/>
      <c r="C9" s="135"/>
      <c r="D9" s="136"/>
      <c r="E9" s="137"/>
      <c r="F9" s="61"/>
      <c r="G9" s="62"/>
      <c r="H9" s="65"/>
      <c r="I9" s="65"/>
      <c r="J9" s="65"/>
      <c r="K9" s="65"/>
      <c r="L9" s="65"/>
      <c r="M9" s="65"/>
      <c r="N9" s="65"/>
      <c r="O9" s="62"/>
      <c r="P9" s="61"/>
      <c r="Q9" s="62"/>
      <c r="R9" s="44"/>
      <c r="S9" s="44"/>
      <c r="T9" s="44"/>
      <c r="U9" s="44"/>
      <c r="V9" s="44"/>
      <c r="W9" s="44"/>
      <c r="X9" s="78"/>
      <c r="Y9" s="61"/>
      <c r="Z9" s="62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5">
        <v>17110.62</v>
      </c>
      <c r="C10" s="126"/>
      <c r="D10" s="125">
        <f t="shared" ref="D10:D37" si="0">B10*$O$3</f>
        <v>22134.298031999999</v>
      </c>
      <c r="E10" s="127">
        <f t="shared" ref="E10:E37" si="1">D10/40.3399</f>
        <v>548.69491575338554</v>
      </c>
      <c r="F10" s="130">
        <f t="shared" ref="F10:F37" si="2">B10/12*$O$3</f>
        <v>1844.5248360000001</v>
      </c>
      <c r="G10" s="131"/>
      <c r="H10" s="63">
        <f>'L4'!$H$10</f>
        <v>1641.55</v>
      </c>
      <c r="I10" s="63">
        <f>GEW!$E$12+($F10-GEW!$E$12)*SUM(Fasering!$D$5)</f>
        <v>1751.1635679999999</v>
      </c>
      <c r="J10" s="63">
        <f>GEW!$E$12+($F10-GEW!$E$12)*SUM(Fasering!$D$5:$D$6)</f>
        <v>1775.3034021932058</v>
      </c>
      <c r="K10" s="63">
        <f>GEW!$E$12+($F10-GEW!$E$12)*SUM(Fasering!$D$5:$D$7)</f>
        <v>1789.1539161786568</v>
      </c>
      <c r="L10" s="63">
        <f>GEW!$E$12+($F10-GEW!$E$12)*SUM(Fasering!$D$5:$D$8)</f>
        <v>1803.0044301641078</v>
      </c>
      <c r="M10" s="63">
        <f>GEW!$E$12+($F10-GEW!$E$12)*SUM(Fasering!$D$5:$D$9)</f>
        <v>1816.8549441495588</v>
      </c>
      <c r="N10" s="63">
        <f>GEW!$E$12+($F10-GEW!$E$12)*SUM(Fasering!$D$5:$D$10)</f>
        <v>1830.674322014549</v>
      </c>
      <c r="O10" s="76">
        <f>GEW!$E$12+($F10-GEW!$E$12)*SUM(Fasering!$D$5:$D$11)</f>
        <v>1844.5248360000001</v>
      </c>
      <c r="P10" s="130">
        <f t="shared" ref="P10:P37" si="3">((B10&lt;19968.2)*913.03+(B10&gt;19968.2)*(B10&lt;20424.71)*(20424.71-B10+456.51)+(B10&gt;20424.71)*(B10&lt;22659.62)*456.51+(B10&gt;22659.62)*(B10&lt;23116.13)*(23116.13-B10))/12*$O$3</f>
        <v>98.424633999999998</v>
      </c>
      <c r="Q10" s="131">
        <f t="shared" ref="Q10:Q37" si="4">P10/40.3399</f>
        <v>2.4398829446776018</v>
      </c>
      <c r="R10" s="45">
        <f>$P10*SUM(Fasering!$D$5)</f>
        <v>0</v>
      </c>
      <c r="S10" s="45">
        <f>$P10*SUM(Fasering!$D$5:$D$6)</f>
        <v>25.449036802788072</v>
      </c>
      <c r="T10" s="45">
        <f>$P10*SUM(Fasering!$D$5:$D$7)</f>
        <v>40.050721194327139</v>
      </c>
      <c r="U10" s="45">
        <f>$P10*SUM(Fasering!$D$5:$D$8)</f>
        <v>54.652405585866212</v>
      </c>
      <c r="V10" s="45">
        <f>$P10*SUM(Fasering!$D$5:$D$9)</f>
        <v>69.254089977405272</v>
      </c>
      <c r="W10" s="45">
        <f>$P10*SUM(Fasering!$D$5:$D$10)</f>
        <v>83.822949608460945</v>
      </c>
      <c r="X10" s="75">
        <f>$P10*SUM(Fasering!$D$5:$D$11)</f>
        <v>98.424633999999998</v>
      </c>
      <c r="Y10" s="130">
        <f t="shared" ref="Y10:Y37" si="5">((B10&lt;19968.2)*456.51+(B10&gt;19968.2)*(B10&lt;20196.46)*(20196.46-B10+228.26)+(B10&gt;20196.46)*(B10&lt;22659.62)*228.26+(B10&gt;22659.62)*(B10&lt;22887.88)*(22887.88-B10))/12*$O$3</f>
        <v>49.211778000000002</v>
      </c>
      <c r="Z10" s="131">
        <f t="shared" ref="Z10:Z37" si="6">Y10/40.3399</f>
        <v>1.2199281108778157</v>
      </c>
      <c r="AA10" s="74">
        <f>$Y10*SUM(Fasering!$D$5)</f>
        <v>0</v>
      </c>
      <c r="AB10" s="45">
        <f>$Y10*SUM(Fasering!$D$5:$D$6)</f>
        <v>12.724379035563764</v>
      </c>
      <c r="AC10" s="45">
        <f>$Y10*SUM(Fasering!$D$5:$D$7)</f>
        <v>20.025141268547895</v>
      </c>
      <c r="AD10" s="45">
        <f>$Y10*SUM(Fasering!$D$5:$D$8)</f>
        <v>27.325903501532025</v>
      </c>
      <c r="AE10" s="45">
        <f>$Y10*SUM(Fasering!$D$5:$D$9)</f>
        <v>34.626665734516159</v>
      </c>
      <c r="AF10" s="45">
        <f>$Y10*SUM(Fasering!$D$5:$D$10)</f>
        <v>41.911015767015876</v>
      </c>
      <c r="AG10" s="75">
        <f>$Y10*SUM(Fasering!$D$5:$D$11)</f>
        <v>49.211778000000002</v>
      </c>
      <c r="AH10" s="5">
        <f>($AK$3+(I10+R10)*12*7.57%)*SUM(Fasering!$D$5)</f>
        <v>0</v>
      </c>
      <c r="AI10" s="9">
        <f>($AK$3+(J10+S10)*12*7.57%)*SUM(Fasering!$D$5:$D$6)</f>
        <v>456.34255558252113</v>
      </c>
      <c r="AJ10" s="9">
        <f>($AK$3+(K10+T10)*12*7.57%)*SUM(Fasering!$D$5:$D$7)</f>
        <v>728.69165217115824</v>
      </c>
      <c r="AK10" s="9">
        <f>($AK$3+(L10+U10)*12*7.57%)*SUM(Fasering!$D$5:$D$8)</f>
        <v>1008.7094549299925</v>
      </c>
      <c r="AL10" s="9">
        <f>($AK$3+(M10+V10)*12*7.57%)*SUM(Fasering!$D$5:$D$9)</f>
        <v>1296.3959638590234</v>
      </c>
      <c r="AM10" s="9">
        <f>($AK$3+(N10+W10)*12*7.57%)*SUM(Fasering!$D$5:$D$10)</f>
        <v>1591.0786166214145</v>
      </c>
      <c r="AN10" s="86">
        <f>($AK$3+(O10+X10)*12*7.57%)*SUM(Fasering!$D$5:$D$11)</f>
        <v>1894.0852985480001</v>
      </c>
      <c r="AO10" s="5">
        <f>($AK$3+(I10+AA10)*12*7.57%)*SUM(Fasering!$D$5)</f>
        <v>0</v>
      </c>
      <c r="AP10" s="9">
        <f>($AK$3+(J10+AB10)*12*7.57%)*SUM(Fasering!$D$5:$D$6)</f>
        <v>453.35379740412674</v>
      </c>
      <c r="AQ10" s="9">
        <f>($AK$3+(K10+AC10)*12*7.57%)*SUM(Fasering!$D$5:$D$7)</f>
        <v>721.28931676150739</v>
      </c>
      <c r="AR10" s="9">
        <f>($AK$3+(L10+AD10)*12*7.57%)*SUM(Fasering!$D$5:$D$8)</f>
        <v>994.92572855238916</v>
      </c>
      <c r="AS10" s="9">
        <f>($AK$3+(M10+AE10)*12*7.57%)*SUM(Fasering!$D$5:$D$9)</f>
        <v>1274.2630327767718</v>
      </c>
      <c r="AT10" s="9">
        <f>($AK$3+(N10+AF10)*12*7.57%)*SUM(Fasering!$D$5:$D$10)</f>
        <v>1558.6540667403292</v>
      </c>
      <c r="AU10" s="86">
        <f>($AK$3+(O10+AG10)*12*7.57%)*SUM(Fasering!$D$5:$D$11)</f>
        <v>1849.3803401576001</v>
      </c>
    </row>
    <row r="11" spans="1:47" x14ac:dyDescent="0.3">
      <c r="A11" s="32">
        <f t="shared" ref="A11:A37" si="7">+A10+1</f>
        <v>1</v>
      </c>
      <c r="B11" s="125">
        <v>17440.61</v>
      </c>
      <c r="C11" s="126"/>
      <c r="D11" s="125">
        <f t="shared" si="0"/>
        <v>22561.173096000002</v>
      </c>
      <c r="E11" s="127">
        <f t="shared" si="1"/>
        <v>559.27687217866185</v>
      </c>
      <c r="F11" s="130">
        <f t="shared" si="2"/>
        <v>1880.0977580000001</v>
      </c>
      <c r="G11" s="131">
        <f t="shared" ref="G11:G37" si="8">F11/40.3399</f>
        <v>46.606406014888485</v>
      </c>
      <c r="H11" s="63">
        <f>'L4'!$H$10</f>
        <v>1641.55</v>
      </c>
      <c r="I11" s="63">
        <f>GEW!$E$12+($F11-GEW!$E$12)*SUM(Fasering!$D$5)</f>
        <v>1751.1635679999999</v>
      </c>
      <c r="J11" s="63">
        <f>GEW!$E$12+($F11-GEW!$E$12)*SUM(Fasering!$D$5:$D$6)</f>
        <v>1784.5012682595475</v>
      </c>
      <c r="K11" s="63">
        <f>GEW!$E$12+($F11-GEW!$E$12)*SUM(Fasering!$D$5:$D$7)</f>
        <v>1803.629166156112</v>
      </c>
      <c r="L11" s="63">
        <f>GEW!$E$12+($F11-GEW!$E$12)*SUM(Fasering!$D$5:$D$8)</f>
        <v>1822.7570640526767</v>
      </c>
      <c r="M11" s="63">
        <f>GEW!$E$12+($F11-GEW!$E$12)*SUM(Fasering!$D$5:$D$9)</f>
        <v>1841.8849619492412</v>
      </c>
      <c r="N11" s="63">
        <f>GEW!$E$12+($F11-GEW!$E$12)*SUM(Fasering!$D$5:$D$10)</f>
        <v>1860.9698601034356</v>
      </c>
      <c r="O11" s="76">
        <f>GEW!$E$12+($F11-GEW!$E$12)*SUM(Fasering!$D$5:$D$11)</f>
        <v>1880.0977580000001</v>
      </c>
      <c r="P11" s="130">
        <f t="shared" si="3"/>
        <v>98.424633999999998</v>
      </c>
      <c r="Q11" s="131">
        <f t="shared" si="4"/>
        <v>2.4398829446776018</v>
      </c>
      <c r="R11" s="45">
        <f>$P11*SUM(Fasering!$D$5)</f>
        <v>0</v>
      </c>
      <c r="S11" s="45">
        <f>$P11*SUM(Fasering!$D$5:$D$6)</f>
        <v>25.449036802788072</v>
      </c>
      <c r="T11" s="45">
        <f>$P11*SUM(Fasering!$D$5:$D$7)</f>
        <v>40.050721194327139</v>
      </c>
      <c r="U11" s="45">
        <f>$P11*SUM(Fasering!$D$5:$D$8)</f>
        <v>54.652405585866212</v>
      </c>
      <c r="V11" s="45">
        <f>$P11*SUM(Fasering!$D$5:$D$9)</f>
        <v>69.254089977405272</v>
      </c>
      <c r="W11" s="45">
        <f>$P11*SUM(Fasering!$D$5:$D$10)</f>
        <v>83.822949608460945</v>
      </c>
      <c r="X11" s="75">
        <f>$P11*SUM(Fasering!$D$5:$D$11)</f>
        <v>98.424633999999998</v>
      </c>
      <c r="Y11" s="130">
        <f t="shared" si="5"/>
        <v>49.211778000000002</v>
      </c>
      <c r="Z11" s="131">
        <f t="shared" si="6"/>
        <v>1.2199281108778157</v>
      </c>
      <c r="AA11" s="74">
        <f>$Y11*SUM(Fasering!$D$5)</f>
        <v>0</v>
      </c>
      <c r="AB11" s="45">
        <f>$Y11*SUM(Fasering!$D$5:$D$6)</f>
        <v>12.724379035563764</v>
      </c>
      <c r="AC11" s="45">
        <f>$Y11*SUM(Fasering!$D$5:$D$7)</f>
        <v>20.025141268547895</v>
      </c>
      <c r="AD11" s="45">
        <f>$Y11*SUM(Fasering!$D$5:$D$8)</f>
        <v>27.325903501532025</v>
      </c>
      <c r="AE11" s="45">
        <f>$Y11*SUM(Fasering!$D$5:$D$9)</f>
        <v>34.626665734516159</v>
      </c>
      <c r="AF11" s="45">
        <f>$Y11*SUM(Fasering!$D$5:$D$10)</f>
        <v>41.911015767015876</v>
      </c>
      <c r="AG11" s="75">
        <f>$Y11*SUM(Fasering!$D$5:$D$11)</f>
        <v>49.211778000000002</v>
      </c>
      <c r="AH11" s="5">
        <f>($AK$3+(I11+R11)*12*7.57%)*SUM(Fasering!$D$5)</f>
        <v>0</v>
      </c>
      <c r="AI11" s="9">
        <f>($AK$3+(J11+S11)*12*7.57%)*SUM(Fasering!$D$5:$D$6)</f>
        <v>458.50294354205931</v>
      </c>
      <c r="AJ11" s="9">
        <f>($AK$3+(K11+T11)*12*7.57%)*SUM(Fasering!$D$5:$D$7)</f>
        <v>734.04234143303222</v>
      </c>
      <c r="AK11" s="9">
        <f>($AK$3+(L11+U11)*12*7.57%)*SUM(Fasering!$D$5:$D$8)</f>
        <v>1018.6728560238007</v>
      </c>
      <c r="AL11" s="9">
        <f>($AK$3+(M11+V11)*12*7.57%)*SUM(Fasering!$D$5:$D$9)</f>
        <v>1312.3944873143646</v>
      </c>
      <c r="AM11" s="9">
        <f>($AK$3+(N11+W11)*12*7.57%)*SUM(Fasering!$D$5:$D$10)</f>
        <v>1614.5163131413026</v>
      </c>
      <c r="AN11" s="86">
        <f>($AK$3+(O11+X11)*12*7.57%)*SUM(Fasering!$D$5:$D$11)</f>
        <v>1926.3997408928003</v>
      </c>
      <c r="AO11" s="5">
        <f>($AK$3+(I11+AA11)*12*7.57%)*SUM(Fasering!$D$5)</f>
        <v>0</v>
      </c>
      <c r="AP11" s="9">
        <f>($AK$3+(J11+AB11)*12*7.57%)*SUM(Fasering!$D$5:$D$6)</f>
        <v>455.51418536366481</v>
      </c>
      <c r="AQ11" s="9">
        <f>($AK$3+(K11+AC11)*12*7.57%)*SUM(Fasering!$D$5:$D$7)</f>
        <v>726.64000602338126</v>
      </c>
      <c r="AR11" s="9">
        <f>($AK$3+(L11+AD11)*12*7.57%)*SUM(Fasering!$D$5:$D$8)</f>
        <v>1004.8891296461974</v>
      </c>
      <c r="AS11" s="9">
        <f>($AK$3+(M11+AE11)*12*7.57%)*SUM(Fasering!$D$5:$D$9)</f>
        <v>1290.2615562321128</v>
      </c>
      <c r="AT11" s="9">
        <f>($AK$3+(N11+AF11)*12*7.57%)*SUM(Fasering!$D$5:$D$10)</f>
        <v>1582.0917632602172</v>
      </c>
      <c r="AU11" s="86">
        <f>($AK$3+(O11+AG11)*12*7.57%)*SUM(Fasering!$D$5:$D$11)</f>
        <v>1881.6947825024004</v>
      </c>
    </row>
    <row r="12" spans="1:47" x14ac:dyDescent="0.3">
      <c r="A12" s="32">
        <f t="shared" si="7"/>
        <v>2</v>
      </c>
      <c r="B12" s="125">
        <v>17814.82</v>
      </c>
      <c r="C12" s="126"/>
      <c r="D12" s="125">
        <f t="shared" si="0"/>
        <v>23045.251152000001</v>
      </c>
      <c r="E12" s="127">
        <f t="shared" si="1"/>
        <v>571.27685373538361</v>
      </c>
      <c r="F12" s="130">
        <f t="shared" si="2"/>
        <v>1920.4375960000002</v>
      </c>
      <c r="G12" s="131">
        <f t="shared" si="8"/>
        <v>47.606404477948637</v>
      </c>
      <c r="H12" s="63">
        <f>'L4'!$H$10</f>
        <v>1641.55</v>
      </c>
      <c r="I12" s="63">
        <f>GEW!$E$12+($F12-GEW!$E$12)*SUM(Fasering!$D$5)</f>
        <v>1751.1635679999999</v>
      </c>
      <c r="J12" s="63">
        <f>GEW!$E$12+($F12-GEW!$E$12)*SUM(Fasering!$D$5:$D$6)</f>
        <v>1794.9316857288215</v>
      </c>
      <c r="K12" s="63">
        <f>GEW!$E$12+($F12-GEW!$E$12)*SUM(Fasering!$D$5:$D$7)</f>
        <v>1820.0441584106154</v>
      </c>
      <c r="L12" s="63">
        <f>GEW!$E$12+($F12-GEW!$E$12)*SUM(Fasering!$D$5:$D$8)</f>
        <v>1845.1566310924093</v>
      </c>
      <c r="M12" s="63">
        <f>GEW!$E$12+($F12-GEW!$E$12)*SUM(Fasering!$D$5:$D$9)</f>
        <v>1870.2691037742029</v>
      </c>
      <c r="N12" s="63">
        <f>GEW!$E$12+($F12-GEW!$E$12)*SUM(Fasering!$D$5:$D$10)</f>
        <v>1895.3251233182064</v>
      </c>
      <c r="O12" s="76">
        <f>GEW!$E$12+($F12-GEW!$E$12)*SUM(Fasering!$D$5:$D$11)</f>
        <v>1920.4375960000002</v>
      </c>
      <c r="P12" s="130">
        <f t="shared" si="3"/>
        <v>98.424633999999998</v>
      </c>
      <c r="Q12" s="131">
        <f t="shared" si="4"/>
        <v>2.4398829446776018</v>
      </c>
      <c r="R12" s="45">
        <f>$P12*SUM(Fasering!$D$5)</f>
        <v>0</v>
      </c>
      <c r="S12" s="45">
        <f>$P12*SUM(Fasering!$D$5:$D$6)</f>
        <v>25.449036802788072</v>
      </c>
      <c r="T12" s="45">
        <f>$P12*SUM(Fasering!$D$5:$D$7)</f>
        <v>40.050721194327139</v>
      </c>
      <c r="U12" s="45">
        <f>$P12*SUM(Fasering!$D$5:$D$8)</f>
        <v>54.652405585866212</v>
      </c>
      <c r="V12" s="45">
        <f>$P12*SUM(Fasering!$D$5:$D$9)</f>
        <v>69.254089977405272</v>
      </c>
      <c r="W12" s="45">
        <f>$P12*SUM(Fasering!$D$5:$D$10)</f>
        <v>83.822949608460945</v>
      </c>
      <c r="X12" s="75">
        <f>$P12*SUM(Fasering!$D$5:$D$11)</f>
        <v>98.424633999999998</v>
      </c>
      <c r="Y12" s="130">
        <f t="shared" si="5"/>
        <v>49.211778000000002</v>
      </c>
      <c r="Z12" s="131">
        <f t="shared" si="6"/>
        <v>1.2199281108778157</v>
      </c>
      <c r="AA12" s="74">
        <f>$Y12*SUM(Fasering!$D$5)</f>
        <v>0</v>
      </c>
      <c r="AB12" s="45">
        <f>$Y12*SUM(Fasering!$D$5:$D$6)</f>
        <v>12.724379035563764</v>
      </c>
      <c r="AC12" s="45">
        <f>$Y12*SUM(Fasering!$D$5:$D$7)</f>
        <v>20.025141268547895</v>
      </c>
      <c r="AD12" s="45">
        <f>$Y12*SUM(Fasering!$D$5:$D$8)</f>
        <v>27.325903501532025</v>
      </c>
      <c r="AE12" s="45">
        <f>$Y12*SUM(Fasering!$D$5:$D$9)</f>
        <v>34.626665734516159</v>
      </c>
      <c r="AF12" s="45">
        <f>$Y12*SUM(Fasering!$D$5:$D$10)</f>
        <v>41.911015767015876</v>
      </c>
      <c r="AG12" s="75">
        <f>$Y12*SUM(Fasering!$D$5:$D$11)</f>
        <v>49.211778000000002</v>
      </c>
      <c r="AH12" s="5">
        <f>($AK$3+(I12+R12)*12*7.57%)*SUM(Fasering!$D$5)</f>
        <v>0</v>
      </c>
      <c r="AI12" s="9">
        <f>($AK$3+(J12+S12)*12*7.57%)*SUM(Fasering!$D$5:$D$6)</f>
        <v>460.95283226092573</v>
      </c>
      <c r="AJ12" s="9">
        <f>($AK$3+(K12+T12)*12*7.57%)*SUM(Fasering!$D$5:$D$7)</f>
        <v>740.11004478369694</v>
      </c>
      <c r="AK12" s="9">
        <f>($AK$3+(L12+U12)*12*7.57%)*SUM(Fasering!$D$5:$D$8)</f>
        <v>1029.9713933228522</v>
      </c>
      <c r="AL12" s="9">
        <f>($AK$3+(M12+V12)*12*7.57%)*SUM(Fasering!$D$5:$D$9)</f>
        <v>1330.5368778783914</v>
      </c>
      <c r="AM12" s="9">
        <f>($AK$3+(N12+W12)*12*7.57%)*SUM(Fasering!$D$5:$D$10)</f>
        <v>1641.0947561689923</v>
      </c>
      <c r="AN12" s="86">
        <f>($AK$3+(O12+X12)*12*7.57%)*SUM(Fasering!$D$5:$D$11)</f>
        <v>1963.044449732</v>
      </c>
      <c r="AO12" s="5">
        <f>($AK$3+(I12+AA12)*12*7.57%)*SUM(Fasering!$D$5)</f>
        <v>0</v>
      </c>
      <c r="AP12" s="9">
        <f>($AK$3+(J12+AB12)*12*7.57%)*SUM(Fasering!$D$5:$D$6)</f>
        <v>457.9640740825314</v>
      </c>
      <c r="AQ12" s="9">
        <f>($AK$3+(K12+AC12)*12*7.57%)*SUM(Fasering!$D$5:$D$7)</f>
        <v>732.70770937404609</v>
      </c>
      <c r="AR12" s="9">
        <f>($AK$3+(L12+AD12)*12*7.57%)*SUM(Fasering!$D$5:$D$8)</f>
        <v>1016.1876669452487</v>
      </c>
      <c r="AS12" s="9">
        <f>($AK$3+(M12+AE12)*12*7.57%)*SUM(Fasering!$D$5:$D$9)</f>
        <v>1308.4039467961393</v>
      </c>
      <c r="AT12" s="9">
        <f>($AK$3+(N12+AF12)*12*7.57%)*SUM(Fasering!$D$5:$D$10)</f>
        <v>1608.6702062879069</v>
      </c>
      <c r="AU12" s="86">
        <f>($AK$3+(O12+AG12)*12*7.57%)*SUM(Fasering!$D$5:$D$11)</f>
        <v>1918.3394913416005</v>
      </c>
    </row>
    <row r="13" spans="1:47" x14ac:dyDescent="0.3">
      <c r="A13" s="32">
        <f t="shared" si="7"/>
        <v>3</v>
      </c>
      <c r="B13" s="125">
        <v>18486.04</v>
      </c>
      <c r="C13" s="126"/>
      <c r="D13" s="125">
        <f t="shared" si="0"/>
        <v>23913.541344000001</v>
      </c>
      <c r="E13" s="127">
        <f t="shared" si="1"/>
        <v>592.80120535747483</v>
      </c>
      <c r="F13" s="130">
        <f t="shared" si="2"/>
        <v>1992.795112</v>
      </c>
      <c r="G13" s="131">
        <f t="shared" si="8"/>
        <v>49.400100446456236</v>
      </c>
      <c r="H13" s="63">
        <f>'L4'!$H$10</f>
        <v>1641.55</v>
      </c>
      <c r="I13" s="63">
        <f>GEW!$E$12+($F13-GEW!$E$12)*SUM(Fasering!$D$5)</f>
        <v>1751.1635679999999</v>
      </c>
      <c r="J13" s="63">
        <f>GEW!$E$12+($F13-GEW!$E$12)*SUM(Fasering!$D$5:$D$6)</f>
        <v>1813.6407122479584</v>
      </c>
      <c r="K13" s="63">
        <f>GEW!$E$12+($F13-GEW!$E$12)*SUM(Fasering!$D$5:$D$7)</f>
        <v>1849.4877090935679</v>
      </c>
      <c r="L13" s="63">
        <f>GEW!$E$12+($F13-GEW!$E$12)*SUM(Fasering!$D$5:$D$8)</f>
        <v>1885.3347059391776</v>
      </c>
      <c r="M13" s="63">
        <f>GEW!$E$12+($F13-GEW!$E$12)*SUM(Fasering!$D$5:$D$9)</f>
        <v>1921.1817027847874</v>
      </c>
      <c r="N13" s="63">
        <f>GEW!$E$12+($F13-GEW!$E$12)*SUM(Fasering!$D$5:$D$10)</f>
        <v>1956.9481151543903</v>
      </c>
      <c r="O13" s="76">
        <f>GEW!$E$12+($F13-GEW!$E$12)*SUM(Fasering!$D$5:$D$11)</f>
        <v>1992.795112</v>
      </c>
      <c r="P13" s="130">
        <f t="shared" si="3"/>
        <v>98.424633999999998</v>
      </c>
      <c r="Q13" s="131">
        <f t="shared" si="4"/>
        <v>2.4398829446776018</v>
      </c>
      <c r="R13" s="45">
        <f>$P13*SUM(Fasering!$D$5)</f>
        <v>0</v>
      </c>
      <c r="S13" s="45">
        <f>$P13*SUM(Fasering!$D$5:$D$6)</f>
        <v>25.449036802788072</v>
      </c>
      <c r="T13" s="45">
        <f>$P13*SUM(Fasering!$D$5:$D$7)</f>
        <v>40.050721194327139</v>
      </c>
      <c r="U13" s="45">
        <f>$P13*SUM(Fasering!$D$5:$D$8)</f>
        <v>54.652405585866212</v>
      </c>
      <c r="V13" s="45">
        <f>$P13*SUM(Fasering!$D$5:$D$9)</f>
        <v>69.254089977405272</v>
      </c>
      <c r="W13" s="45">
        <f>$P13*SUM(Fasering!$D$5:$D$10)</f>
        <v>83.822949608460945</v>
      </c>
      <c r="X13" s="75">
        <f>$P13*SUM(Fasering!$D$5:$D$11)</f>
        <v>98.424633999999998</v>
      </c>
      <c r="Y13" s="130">
        <f t="shared" si="5"/>
        <v>49.211778000000002</v>
      </c>
      <c r="Z13" s="131">
        <f t="shared" si="6"/>
        <v>1.2199281108778157</v>
      </c>
      <c r="AA13" s="74">
        <f>$Y13*SUM(Fasering!$D$5)</f>
        <v>0</v>
      </c>
      <c r="AB13" s="45">
        <f>$Y13*SUM(Fasering!$D$5:$D$6)</f>
        <v>12.724379035563764</v>
      </c>
      <c r="AC13" s="45">
        <f>$Y13*SUM(Fasering!$D$5:$D$7)</f>
        <v>20.025141268547895</v>
      </c>
      <c r="AD13" s="45">
        <f>$Y13*SUM(Fasering!$D$5:$D$8)</f>
        <v>27.325903501532025</v>
      </c>
      <c r="AE13" s="45">
        <f>$Y13*SUM(Fasering!$D$5:$D$9)</f>
        <v>34.626665734516159</v>
      </c>
      <c r="AF13" s="45">
        <f>$Y13*SUM(Fasering!$D$5:$D$10)</f>
        <v>41.911015767015876</v>
      </c>
      <c r="AG13" s="75">
        <f>$Y13*SUM(Fasering!$D$5:$D$11)</f>
        <v>49.211778000000002</v>
      </c>
      <c r="AH13" s="5">
        <f>($AK$3+(I13+R13)*12*7.57%)*SUM(Fasering!$D$5)</f>
        <v>0</v>
      </c>
      <c r="AI13" s="9">
        <f>($AK$3+(J13+S13)*12*7.57%)*SUM(Fasering!$D$5:$D$6)</f>
        <v>465.34719453311948</v>
      </c>
      <c r="AJ13" s="9">
        <f>($AK$3+(K13+T13)*12*7.57%)*SUM(Fasering!$D$5:$D$7)</f>
        <v>750.9936765493718</v>
      </c>
      <c r="AK13" s="9">
        <f>($AK$3+(L13+U13)*12*7.57%)*SUM(Fasering!$D$5:$D$8)</f>
        <v>1050.2375652740807</v>
      </c>
      <c r="AL13" s="9">
        <f>($AK$3+(M13+V13)*12*7.57%)*SUM(Fasering!$D$5:$D$9)</f>
        <v>1363.0788607072461</v>
      </c>
      <c r="AM13" s="9">
        <f>($AK$3+(N13+W13)*12*7.57%)*SUM(Fasering!$D$5:$D$10)</f>
        <v>1688.7684755486077</v>
      </c>
      <c r="AN13" s="86">
        <f>($AK$3+(O13+X13)*12*7.57%)*SUM(Fasering!$D$5:$D$11)</f>
        <v>2028.7740172664003</v>
      </c>
      <c r="AO13" s="5">
        <f>($AK$3+(I13+AA13)*12*7.57%)*SUM(Fasering!$D$5)</f>
        <v>0</v>
      </c>
      <c r="AP13" s="9">
        <f>($AK$3+(J13+AB13)*12*7.57%)*SUM(Fasering!$D$5:$D$6)</f>
        <v>462.3584363547252</v>
      </c>
      <c r="AQ13" s="9">
        <f>($AK$3+(K13+AC13)*12*7.57%)*SUM(Fasering!$D$5:$D$7)</f>
        <v>743.59134113972073</v>
      </c>
      <c r="AR13" s="9">
        <f>($AK$3+(L13+AD13)*12*7.57%)*SUM(Fasering!$D$5:$D$8)</f>
        <v>1036.4538388964775</v>
      </c>
      <c r="AS13" s="9">
        <f>($AK$3+(M13+AE13)*12*7.57%)*SUM(Fasering!$D$5:$D$9)</f>
        <v>1340.9459296249945</v>
      </c>
      <c r="AT13" s="9">
        <f>($AK$3+(N13+AF13)*12*7.57%)*SUM(Fasering!$D$5:$D$10)</f>
        <v>1656.3439256675224</v>
      </c>
      <c r="AU13" s="86">
        <f>($AK$3+(O13+AG13)*12*7.57%)*SUM(Fasering!$D$5:$D$11)</f>
        <v>1984.0690588759999</v>
      </c>
    </row>
    <row r="14" spans="1:47" x14ac:dyDescent="0.3">
      <c r="A14" s="32">
        <f t="shared" si="7"/>
        <v>4</v>
      </c>
      <c r="B14" s="125">
        <v>19153.23</v>
      </c>
      <c r="C14" s="126"/>
      <c r="D14" s="125">
        <f t="shared" si="0"/>
        <v>24776.618328</v>
      </c>
      <c r="E14" s="127">
        <f t="shared" si="1"/>
        <v>614.19632492891651</v>
      </c>
      <c r="F14" s="130">
        <f t="shared" si="2"/>
        <v>2064.718194</v>
      </c>
      <c r="G14" s="131">
        <f t="shared" si="8"/>
        <v>51.183027077409712</v>
      </c>
      <c r="H14" s="63">
        <f>'L4'!$H$10</f>
        <v>1641.55</v>
      </c>
      <c r="I14" s="63">
        <f>GEW!$E$12+($F14-GEW!$E$12)*SUM(Fasering!$D$5)</f>
        <v>1751.1635679999999</v>
      </c>
      <c r="J14" s="63">
        <f>GEW!$E$12+($F14-GEW!$E$12)*SUM(Fasering!$D$5:$D$6)</f>
        <v>1832.2374099078952</v>
      </c>
      <c r="K14" s="63">
        <f>GEW!$E$12+($F14-GEW!$E$12)*SUM(Fasering!$D$5:$D$7)</f>
        <v>1878.7544809122849</v>
      </c>
      <c r="L14" s="63">
        <f>GEW!$E$12+($F14-GEW!$E$12)*SUM(Fasering!$D$5:$D$8)</f>
        <v>1925.2715519166748</v>
      </c>
      <c r="M14" s="63">
        <f>GEW!$E$12+($F14-GEW!$E$12)*SUM(Fasering!$D$5:$D$9)</f>
        <v>1971.7886229210644</v>
      </c>
      <c r="N14" s="63">
        <f>GEW!$E$12+($F14-GEW!$E$12)*SUM(Fasering!$D$5:$D$10)</f>
        <v>2018.2011229956104</v>
      </c>
      <c r="O14" s="76">
        <f>GEW!$E$12+($F14-GEW!$E$12)*SUM(Fasering!$D$5:$D$11)</f>
        <v>2064.718194</v>
      </c>
      <c r="P14" s="130">
        <f t="shared" si="3"/>
        <v>98.424633999999998</v>
      </c>
      <c r="Q14" s="131">
        <f t="shared" si="4"/>
        <v>2.4398829446776018</v>
      </c>
      <c r="R14" s="45">
        <f>$P14*SUM(Fasering!$D$5)</f>
        <v>0</v>
      </c>
      <c r="S14" s="45">
        <f>$P14*SUM(Fasering!$D$5:$D$6)</f>
        <v>25.449036802788072</v>
      </c>
      <c r="T14" s="45">
        <f>$P14*SUM(Fasering!$D$5:$D$7)</f>
        <v>40.050721194327139</v>
      </c>
      <c r="U14" s="45">
        <f>$P14*SUM(Fasering!$D$5:$D$8)</f>
        <v>54.652405585866212</v>
      </c>
      <c r="V14" s="45">
        <f>$P14*SUM(Fasering!$D$5:$D$9)</f>
        <v>69.254089977405272</v>
      </c>
      <c r="W14" s="45">
        <f>$P14*SUM(Fasering!$D$5:$D$10)</f>
        <v>83.822949608460945</v>
      </c>
      <c r="X14" s="75">
        <f>$P14*SUM(Fasering!$D$5:$D$11)</f>
        <v>98.424633999999998</v>
      </c>
      <c r="Y14" s="130">
        <f t="shared" si="5"/>
        <v>49.211778000000002</v>
      </c>
      <c r="Z14" s="131">
        <f t="shared" si="6"/>
        <v>1.2199281108778157</v>
      </c>
      <c r="AA14" s="74">
        <f>$Y14*SUM(Fasering!$D$5)</f>
        <v>0</v>
      </c>
      <c r="AB14" s="45">
        <f>$Y14*SUM(Fasering!$D$5:$D$6)</f>
        <v>12.724379035563764</v>
      </c>
      <c r="AC14" s="45">
        <f>$Y14*SUM(Fasering!$D$5:$D$7)</f>
        <v>20.025141268547895</v>
      </c>
      <c r="AD14" s="45">
        <f>$Y14*SUM(Fasering!$D$5:$D$8)</f>
        <v>27.325903501532025</v>
      </c>
      <c r="AE14" s="45">
        <f>$Y14*SUM(Fasering!$D$5:$D$9)</f>
        <v>34.626665734516159</v>
      </c>
      <c r="AF14" s="45">
        <f>$Y14*SUM(Fasering!$D$5:$D$10)</f>
        <v>41.911015767015876</v>
      </c>
      <c r="AG14" s="75">
        <f>$Y14*SUM(Fasering!$D$5:$D$11)</f>
        <v>49.211778000000002</v>
      </c>
      <c r="AH14" s="5">
        <f>($AK$3+(I14+R14)*12*7.57%)*SUM(Fasering!$D$5)</f>
        <v>0</v>
      </c>
      <c r="AI14" s="9">
        <f>($AK$3+(J14+S14)*12*7.57%)*SUM(Fasering!$D$5:$D$6)</f>
        <v>469.71517308617956</v>
      </c>
      <c r="AJ14" s="9">
        <f>($AK$3+(K14+T14)*12*7.57%)*SUM(Fasering!$D$5:$D$7)</f>
        <v>761.81196306905326</v>
      </c>
      <c r="AK14" s="9">
        <f>($AK$3+(L14+U14)*12*7.57%)*SUM(Fasering!$D$5:$D$8)</f>
        <v>1070.3820592762563</v>
      </c>
      <c r="AL14" s="9">
        <f>($AK$3+(M14+V14)*12*7.57%)*SUM(Fasering!$D$5:$D$9)</f>
        <v>1395.4254617077886</v>
      </c>
      <c r="AM14" s="9">
        <f>($AK$3+(N14+W14)*12*7.57%)*SUM(Fasering!$D$5:$D$10)</f>
        <v>1736.1559622636726</v>
      </c>
      <c r="AN14" s="86">
        <f>($AK$3+(O14+X14)*12*7.57%)*SUM(Fasering!$D$5:$D$11)</f>
        <v>2094.1089449552001</v>
      </c>
      <c r="AO14" s="5">
        <f>($AK$3+(I14+AA14)*12*7.57%)*SUM(Fasering!$D$5)</f>
        <v>0</v>
      </c>
      <c r="AP14" s="9">
        <f>($AK$3+(J14+AB14)*12*7.57%)*SUM(Fasering!$D$5:$D$6)</f>
        <v>466.72641490778506</v>
      </c>
      <c r="AQ14" s="9">
        <f>($AK$3+(K14+AC14)*12*7.57%)*SUM(Fasering!$D$5:$D$7)</f>
        <v>754.40962765940242</v>
      </c>
      <c r="AR14" s="9">
        <f>($AK$3+(L14+AD14)*12*7.57%)*SUM(Fasering!$D$5:$D$8)</f>
        <v>1056.5983328986529</v>
      </c>
      <c r="AS14" s="9">
        <f>($AK$3+(M14+AE14)*12*7.57%)*SUM(Fasering!$D$5:$D$9)</f>
        <v>1373.292530625537</v>
      </c>
      <c r="AT14" s="9">
        <f>($AK$3+(N14+AF14)*12*7.57%)*SUM(Fasering!$D$5:$D$10)</f>
        <v>1703.7314123825872</v>
      </c>
      <c r="AU14" s="86">
        <f>($AK$3+(O14+AG14)*12*7.57%)*SUM(Fasering!$D$5:$D$11)</f>
        <v>2049.4039865648001</v>
      </c>
    </row>
    <row r="15" spans="1:47" x14ac:dyDescent="0.3">
      <c r="A15" s="32">
        <f t="shared" si="7"/>
        <v>5</v>
      </c>
      <c r="B15" s="125">
        <v>19157.259999999998</v>
      </c>
      <c r="C15" s="126"/>
      <c r="D15" s="125">
        <f t="shared" si="0"/>
        <v>24781.831535999998</v>
      </c>
      <c r="E15" s="127">
        <f t="shared" si="1"/>
        <v>614.32555697956604</v>
      </c>
      <c r="F15" s="130">
        <f t="shared" si="2"/>
        <v>2065.1526280000003</v>
      </c>
      <c r="G15" s="131">
        <f t="shared" si="8"/>
        <v>51.193796414963849</v>
      </c>
      <c r="H15" s="63">
        <f>'L4'!$H$10</f>
        <v>1641.55</v>
      </c>
      <c r="I15" s="63">
        <f>GEW!$E$12+($F15-GEW!$E$12)*SUM(Fasering!$D$5)</f>
        <v>1751.1635679999999</v>
      </c>
      <c r="J15" s="63">
        <f>GEW!$E$12+($F15-GEW!$E$12)*SUM(Fasering!$D$5:$D$6)</f>
        <v>1832.349738767095</v>
      </c>
      <c r="K15" s="63">
        <f>GEW!$E$12+($F15-GEW!$E$12)*SUM(Fasering!$D$5:$D$7)</f>
        <v>1878.9312597765208</v>
      </c>
      <c r="L15" s="63">
        <f>GEW!$E$12+($F15-GEW!$E$12)*SUM(Fasering!$D$5:$D$8)</f>
        <v>1925.5127807859465</v>
      </c>
      <c r="M15" s="63">
        <f>GEW!$E$12+($F15-GEW!$E$12)*SUM(Fasering!$D$5:$D$9)</f>
        <v>1972.0943017953721</v>
      </c>
      <c r="N15" s="63">
        <f>GEW!$E$12+($F15-GEW!$E$12)*SUM(Fasering!$D$5:$D$10)</f>
        <v>2018.5711069905747</v>
      </c>
      <c r="O15" s="76">
        <f>GEW!$E$12+($F15-GEW!$E$12)*SUM(Fasering!$D$5:$D$11)</f>
        <v>2065.1526280000003</v>
      </c>
      <c r="P15" s="130">
        <f t="shared" si="3"/>
        <v>98.424633999999998</v>
      </c>
      <c r="Q15" s="131">
        <f t="shared" si="4"/>
        <v>2.4398829446776018</v>
      </c>
      <c r="R15" s="45">
        <f>$P15*SUM(Fasering!$D$5)</f>
        <v>0</v>
      </c>
      <c r="S15" s="45">
        <f>$P15*SUM(Fasering!$D$5:$D$6)</f>
        <v>25.449036802788072</v>
      </c>
      <c r="T15" s="45">
        <f>$P15*SUM(Fasering!$D$5:$D$7)</f>
        <v>40.050721194327139</v>
      </c>
      <c r="U15" s="45">
        <f>$P15*SUM(Fasering!$D$5:$D$8)</f>
        <v>54.652405585866212</v>
      </c>
      <c r="V15" s="45">
        <f>$P15*SUM(Fasering!$D$5:$D$9)</f>
        <v>69.254089977405272</v>
      </c>
      <c r="W15" s="45">
        <f>$P15*SUM(Fasering!$D$5:$D$10)</f>
        <v>83.822949608460945</v>
      </c>
      <c r="X15" s="75">
        <f>$P15*SUM(Fasering!$D$5:$D$11)</f>
        <v>98.424633999999998</v>
      </c>
      <c r="Y15" s="130">
        <f t="shared" si="5"/>
        <v>49.211778000000002</v>
      </c>
      <c r="Z15" s="131">
        <f t="shared" si="6"/>
        <v>1.2199281108778157</v>
      </c>
      <c r="AA15" s="74">
        <f>$Y15*SUM(Fasering!$D$5)</f>
        <v>0</v>
      </c>
      <c r="AB15" s="45">
        <f>$Y15*SUM(Fasering!$D$5:$D$6)</f>
        <v>12.724379035563764</v>
      </c>
      <c r="AC15" s="45">
        <f>$Y15*SUM(Fasering!$D$5:$D$7)</f>
        <v>20.025141268547895</v>
      </c>
      <c r="AD15" s="45">
        <f>$Y15*SUM(Fasering!$D$5:$D$8)</f>
        <v>27.325903501532025</v>
      </c>
      <c r="AE15" s="45">
        <f>$Y15*SUM(Fasering!$D$5:$D$9)</f>
        <v>34.626665734516159</v>
      </c>
      <c r="AF15" s="45">
        <f>$Y15*SUM(Fasering!$D$5:$D$10)</f>
        <v>41.911015767015876</v>
      </c>
      <c r="AG15" s="75">
        <f>$Y15*SUM(Fasering!$D$5:$D$11)</f>
        <v>49.211778000000002</v>
      </c>
      <c r="AH15" s="5">
        <f>($AK$3+(I15+R15)*12*7.57%)*SUM(Fasering!$D$5)</f>
        <v>0</v>
      </c>
      <c r="AI15" s="9">
        <f>($AK$3+(J15+S15)*12*7.57%)*SUM(Fasering!$D$5:$D$6)</f>
        <v>469.74155680531317</v>
      </c>
      <c r="AJ15" s="9">
        <f>($AK$3+(K15+T15)*12*7.57%)*SUM(Fasering!$D$5:$D$7)</f>
        <v>761.87730831504666</v>
      </c>
      <c r="AK15" s="9">
        <f>($AK$3+(L15+U15)*12*7.57%)*SUM(Fasering!$D$5:$D$8)</f>
        <v>1070.5037372253096</v>
      </c>
      <c r="AL15" s="9">
        <f>($AK$3+(M15+V15)*12*7.57%)*SUM(Fasering!$D$5:$D$9)</f>
        <v>1395.6208435361018</v>
      </c>
      <c r="AM15" s="9">
        <f>($AK$3+(N15+W15)*12*7.57%)*SUM(Fasering!$D$5:$D$10)</f>
        <v>1736.4421949282237</v>
      </c>
      <c r="AN15" s="86">
        <f>($AK$3+(O15+X15)*12*7.57%)*SUM(Fasering!$D$5:$D$11)</f>
        <v>2094.5035848008001</v>
      </c>
      <c r="AO15" s="5">
        <f>($AK$3+(I15+AA15)*12*7.57%)*SUM(Fasering!$D$5)</f>
        <v>0</v>
      </c>
      <c r="AP15" s="9">
        <f>($AK$3+(J15+AB15)*12*7.57%)*SUM(Fasering!$D$5:$D$6)</f>
        <v>466.75279862691895</v>
      </c>
      <c r="AQ15" s="9">
        <f>($AK$3+(K15+AC15)*12*7.57%)*SUM(Fasering!$D$5:$D$7)</f>
        <v>754.47497290539582</v>
      </c>
      <c r="AR15" s="9">
        <f>($AK$3+(L15+AD15)*12*7.57%)*SUM(Fasering!$D$5:$D$8)</f>
        <v>1056.7200108477061</v>
      </c>
      <c r="AS15" s="9">
        <f>($AK$3+(M15+AE15)*12*7.57%)*SUM(Fasering!$D$5:$D$9)</f>
        <v>1373.48791245385</v>
      </c>
      <c r="AT15" s="9">
        <f>($AK$3+(N15+AF15)*12*7.57%)*SUM(Fasering!$D$5:$D$10)</f>
        <v>1704.0176450471383</v>
      </c>
      <c r="AU15" s="86">
        <f>($AK$3+(O15+AG15)*12*7.57%)*SUM(Fasering!$D$5:$D$11)</f>
        <v>2049.7986264104002</v>
      </c>
    </row>
    <row r="16" spans="1:47" x14ac:dyDescent="0.3">
      <c r="A16" s="32">
        <f t="shared" si="7"/>
        <v>6</v>
      </c>
      <c r="B16" s="125">
        <v>20108.48</v>
      </c>
      <c r="C16" s="126"/>
      <c r="D16" s="125">
        <f t="shared" si="0"/>
        <v>26012.329728000001</v>
      </c>
      <c r="E16" s="127">
        <f t="shared" si="1"/>
        <v>644.82881038376399</v>
      </c>
      <c r="F16" s="125">
        <f t="shared" si="2"/>
        <v>2167.6941440000001</v>
      </c>
      <c r="G16" s="127">
        <f t="shared" si="8"/>
        <v>53.735734198646995</v>
      </c>
      <c r="H16" s="63">
        <f>'L4'!$H$10</f>
        <v>1641.55</v>
      </c>
      <c r="I16" s="63">
        <f>GEW!$E$12+($F16-GEW!$E$12)*SUM(Fasering!$D$5)</f>
        <v>1751.1635679999999</v>
      </c>
      <c r="J16" s="63">
        <f>GEW!$E$12+($F16-GEW!$E$12)*SUM(Fasering!$D$5:$D$6)</f>
        <v>1858.8632517815065</v>
      </c>
      <c r="K16" s="63">
        <f>GEW!$E$12+($F16-GEW!$E$12)*SUM(Fasering!$D$5:$D$7)</f>
        <v>1920.6572129373892</v>
      </c>
      <c r="L16" s="63">
        <f>GEW!$E$12+($F16-GEW!$E$12)*SUM(Fasering!$D$5:$D$8)</f>
        <v>1982.4511740932721</v>
      </c>
      <c r="M16" s="63">
        <f>GEW!$E$12+($F16-GEW!$E$12)*SUM(Fasering!$D$5:$D$9)</f>
        <v>2044.2451352491548</v>
      </c>
      <c r="N16" s="63">
        <f>GEW!$E$12+($F16-GEW!$E$12)*SUM(Fasering!$D$5:$D$10)</f>
        <v>2105.9001828441174</v>
      </c>
      <c r="O16" s="76">
        <f>GEW!$E$12+($F16-GEW!$E$12)*SUM(Fasering!$D$5:$D$11)</f>
        <v>2167.6941440000001</v>
      </c>
      <c r="P16" s="130">
        <f t="shared" si="3"/>
        <v>83.301371999999958</v>
      </c>
      <c r="Q16" s="131">
        <f t="shared" si="4"/>
        <v>2.064987072352682</v>
      </c>
      <c r="R16" s="45">
        <f>$P16*SUM(Fasering!$D$5)</f>
        <v>0</v>
      </c>
      <c r="S16" s="45">
        <f>$P16*SUM(Fasering!$D$5:$D$6)</f>
        <v>21.538710336994889</v>
      </c>
      <c r="T16" s="45">
        <f>$P16*SUM(Fasering!$D$5:$D$7)</f>
        <v>33.896798895659877</v>
      </c>
      <c r="U16" s="45">
        <f>$P16*SUM(Fasering!$D$5:$D$8)</f>
        <v>46.254887454324866</v>
      </c>
      <c r="V16" s="45">
        <f>$P16*SUM(Fasering!$D$5:$D$9)</f>
        <v>58.612976012989854</v>
      </c>
      <c r="W16" s="45">
        <f>$P16*SUM(Fasering!$D$5:$D$10)</f>
        <v>70.943283441334984</v>
      </c>
      <c r="X16" s="75">
        <f>$P16*SUM(Fasering!$D$5:$D$11)</f>
        <v>83.301371999999958</v>
      </c>
      <c r="Y16" s="130">
        <f t="shared" si="5"/>
        <v>34.090671999999955</v>
      </c>
      <c r="Z16" s="131">
        <f t="shared" si="6"/>
        <v>0.84508568439683673</v>
      </c>
      <c r="AA16" s="74">
        <f>$Y16*SUM(Fasering!$D$5)</f>
        <v>0</v>
      </c>
      <c r="AB16" s="45">
        <f>$Y16*SUM(Fasering!$D$5:$D$6)</f>
        <v>8.8146100330916717</v>
      </c>
      <c r="AC16" s="45">
        <f>$Y16*SUM(Fasering!$D$5:$D$7)</f>
        <v>13.872096284343339</v>
      </c>
      <c r="AD16" s="45">
        <f>$Y16*SUM(Fasering!$D$5:$D$8)</f>
        <v>18.929582535595006</v>
      </c>
      <c r="AE16" s="45">
        <f>$Y16*SUM(Fasering!$D$5:$D$9)</f>
        <v>23.987068786846674</v>
      </c>
      <c r="AF16" s="45">
        <f>$Y16*SUM(Fasering!$D$5:$D$10)</f>
        <v>29.033185748748291</v>
      </c>
      <c r="AG16" s="75">
        <f>$Y16*SUM(Fasering!$D$5:$D$11)</f>
        <v>34.090671999999955</v>
      </c>
      <c r="AH16" s="5">
        <f>($AK$3+(I16+R16)*12*7.57%)*SUM(Fasering!$D$5)</f>
        <v>0</v>
      </c>
      <c r="AI16" s="9">
        <f>($AK$3+(J16+S16)*12*7.57%)*SUM(Fasering!$D$5:$D$6)</f>
        <v>475.05057649690474</v>
      </c>
      <c r="AJ16" s="9">
        <f>($AK$3+(K16+T16)*12*7.57%)*SUM(Fasering!$D$5:$D$7)</f>
        <v>775.02629599082923</v>
      </c>
      <c r="AK16" s="9">
        <f>($AK$3+(L16+U16)*12*7.57%)*SUM(Fasering!$D$5:$D$8)</f>
        <v>1094.9881787205122</v>
      </c>
      <c r="AL16" s="9">
        <f>($AK$3+(M16+V16)*12*7.57%)*SUM(Fasering!$D$5:$D$9)</f>
        <v>1434.9362246859532</v>
      </c>
      <c r="AM16" s="9">
        <f>($AK$3+(N16+W16)*12*7.57%)*SUM(Fasering!$D$5:$D$10)</f>
        <v>1794.0388834305206</v>
      </c>
      <c r="AN16" s="86">
        <f>($AK$3+(O16+X16)*12*7.57%)*SUM(Fasering!$D$5:$D$11)</f>
        <v>2173.9143267344002</v>
      </c>
      <c r="AO16" s="5">
        <f>($AK$3+(I16+AA16)*12*7.57%)*SUM(Fasering!$D$5)</f>
        <v>0</v>
      </c>
      <c r="AP16" s="9">
        <f>($AK$3+(J16+AB16)*12*7.57%)*SUM(Fasering!$D$5:$D$6)</f>
        <v>472.0619492550818</v>
      </c>
      <c r="AQ16" s="9">
        <f>($AK$3+(K16+AC16)*12*7.57%)*SUM(Fasering!$D$5:$D$7)</f>
        <v>767.62428487520299</v>
      </c>
      <c r="AR16" s="9">
        <f>($AK$3+(L16+AD16)*12*7.57%)*SUM(Fasering!$D$5:$D$8)</f>
        <v>1081.2050562036979</v>
      </c>
      <c r="AS16" s="9">
        <f>($AK$3+(M16+AE16)*12*7.57%)*SUM(Fasering!$D$5:$D$9)</f>
        <v>1412.8042632405668</v>
      </c>
      <c r="AT16" s="9">
        <f>($AK$3+(N16+AF16)*12*7.57%)*SUM(Fasering!$D$5:$D$10)</f>
        <v>1761.6157540589363</v>
      </c>
      <c r="AU16" s="86">
        <f>($AK$3+(O16+AG16)*12*7.57%)*SUM(Fasering!$D$5:$D$11)</f>
        <v>2129.2113268544003</v>
      </c>
    </row>
    <row r="17" spans="1:47" x14ac:dyDescent="0.3">
      <c r="A17" s="32">
        <f t="shared" si="7"/>
        <v>7</v>
      </c>
      <c r="B17" s="125">
        <v>20116.03</v>
      </c>
      <c r="C17" s="126"/>
      <c r="D17" s="125">
        <f t="shared" si="0"/>
        <v>26022.096408000001</v>
      </c>
      <c r="E17" s="127">
        <f t="shared" si="1"/>
        <v>645.07092005681727</v>
      </c>
      <c r="F17" s="125">
        <f t="shared" si="2"/>
        <v>2168.508034</v>
      </c>
      <c r="G17" s="127">
        <f t="shared" si="8"/>
        <v>53.755910004734766</v>
      </c>
      <c r="H17" s="63">
        <f>'L4'!$H$10</f>
        <v>1641.55</v>
      </c>
      <c r="I17" s="63">
        <f>GEW!$E$12+($F17-GEW!$E$12)*SUM(Fasering!$D$5)</f>
        <v>1751.1635679999999</v>
      </c>
      <c r="J17" s="63">
        <f>GEW!$E$12+($F17-GEW!$E$12)*SUM(Fasering!$D$5:$D$6)</f>
        <v>1859.0736941852183</v>
      </c>
      <c r="K17" s="63">
        <f>GEW!$E$12+($F17-GEW!$E$12)*SUM(Fasering!$D$5:$D$7)</f>
        <v>1920.9883991470615</v>
      </c>
      <c r="L17" s="63">
        <f>GEW!$E$12+($F17-GEW!$E$12)*SUM(Fasering!$D$5:$D$8)</f>
        <v>1982.9031041089049</v>
      </c>
      <c r="M17" s="63">
        <f>GEW!$E$12+($F17-GEW!$E$12)*SUM(Fasering!$D$5:$D$9)</f>
        <v>2044.8178090707481</v>
      </c>
      <c r="N17" s="63">
        <f>GEW!$E$12+($F17-GEW!$E$12)*SUM(Fasering!$D$5:$D$10)</f>
        <v>2106.5933290381568</v>
      </c>
      <c r="O17" s="76">
        <f>GEW!$E$12+($F17-GEW!$E$12)*SUM(Fasering!$D$5:$D$11)</f>
        <v>2168.508034</v>
      </c>
      <c r="P17" s="130">
        <f t="shared" si="3"/>
        <v>82.487482000000028</v>
      </c>
      <c r="Q17" s="131">
        <f t="shared" si="4"/>
        <v>2.0448112662649147</v>
      </c>
      <c r="R17" s="45">
        <f>$P17*SUM(Fasering!$D$5)</f>
        <v>0</v>
      </c>
      <c r="S17" s="45">
        <f>$P17*SUM(Fasering!$D$5:$D$6)</f>
        <v>21.328267933283037</v>
      </c>
      <c r="T17" s="45">
        <f>$P17*SUM(Fasering!$D$5:$D$7)</f>
        <v>33.565612685987531</v>
      </c>
      <c r="U17" s="45">
        <f>$P17*SUM(Fasering!$D$5:$D$8)</f>
        <v>45.802957438692026</v>
      </c>
      <c r="V17" s="45">
        <f>$P17*SUM(Fasering!$D$5:$D$9)</f>
        <v>58.04030219139652</v>
      </c>
      <c r="W17" s="45">
        <f>$P17*SUM(Fasering!$D$5:$D$10)</f>
        <v>70.250137247295541</v>
      </c>
      <c r="X17" s="75">
        <f>$P17*SUM(Fasering!$D$5:$D$11)</f>
        <v>82.487482000000028</v>
      </c>
      <c r="Y17" s="130">
        <f t="shared" si="5"/>
        <v>33.276782000000033</v>
      </c>
      <c r="Z17" s="131">
        <f t="shared" si="6"/>
        <v>0.82490987830906948</v>
      </c>
      <c r="AA17" s="74">
        <f>$Y17*SUM(Fasering!$D$5)</f>
        <v>0</v>
      </c>
      <c r="AB17" s="45">
        <f>$Y17*SUM(Fasering!$D$5:$D$6)</f>
        <v>8.6041676293798197</v>
      </c>
      <c r="AC17" s="45">
        <f>$Y17*SUM(Fasering!$D$5:$D$7)</f>
        <v>13.540910074670993</v>
      </c>
      <c r="AD17" s="45">
        <f>$Y17*SUM(Fasering!$D$5:$D$8)</f>
        <v>18.477652519962167</v>
      </c>
      <c r="AE17" s="45">
        <f>$Y17*SUM(Fasering!$D$5:$D$9)</f>
        <v>23.41439496525334</v>
      </c>
      <c r="AF17" s="45">
        <f>$Y17*SUM(Fasering!$D$5:$D$10)</f>
        <v>28.340039554708863</v>
      </c>
      <c r="AG17" s="75">
        <f>$Y17*SUM(Fasering!$D$5:$D$11)</f>
        <v>33.276782000000033</v>
      </c>
      <c r="AH17" s="5">
        <f>($AK$3+(I17+R17)*12*7.57%)*SUM(Fasering!$D$5)</f>
        <v>0</v>
      </c>
      <c r="AI17" s="9">
        <f>($AK$3+(J17+S17)*12*7.57%)*SUM(Fasering!$D$5:$D$6)</f>
        <v>475.05057649690474</v>
      </c>
      <c r="AJ17" s="9">
        <f>($AK$3+(K17+T17)*12*7.57%)*SUM(Fasering!$D$5:$D$7)</f>
        <v>775.02629599082923</v>
      </c>
      <c r="AK17" s="9">
        <f>($AK$3+(L17+U17)*12*7.57%)*SUM(Fasering!$D$5:$D$8)</f>
        <v>1094.988178720512</v>
      </c>
      <c r="AL17" s="9">
        <f>($AK$3+(M17+V17)*12*7.57%)*SUM(Fasering!$D$5:$D$9)</f>
        <v>1434.9362246859532</v>
      </c>
      <c r="AM17" s="9">
        <f>($AK$3+(N17+W17)*12*7.57%)*SUM(Fasering!$D$5:$D$10)</f>
        <v>1794.0388834305206</v>
      </c>
      <c r="AN17" s="86">
        <f>($AK$3+(O17+X17)*12*7.57%)*SUM(Fasering!$D$5:$D$11)</f>
        <v>2173.9143267344002</v>
      </c>
      <c r="AO17" s="5">
        <f>($AK$3+(I17+AA17)*12*7.57%)*SUM(Fasering!$D$5)</f>
        <v>0</v>
      </c>
      <c r="AP17" s="9">
        <f>($AK$3+(J17+AB17)*12*7.57%)*SUM(Fasering!$D$5:$D$6)</f>
        <v>472.0619492550818</v>
      </c>
      <c r="AQ17" s="9">
        <f>($AK$3+(K17+AC17)*12*7.57%)*SUM(Fasering!$D$5:$D$7)</f>
        <v>767.62428487520299</v>
      </c>
      <c r="AR17" s="9">
        <f>($AK$3+(L17+AD17)*12*7.57%)*SUM(Fasering!$D$5:$D$8)</f>
        <v>1081.2050562036979</v>
      </c>
      <c r="AS17" s="9">
        <f>($AK$3+(M17+AE17)*12*7.57%)*SUM(Fasering!$D$5:$D$9)</f>
        <v>1412.8042632405668</v>
      </c>
      <c r="AT17" s="9">
        <f>($AK$3+(N17+AF17)*12*7.57%)*SUM(Fasering!$D$5:$D$10)</f>
        <v>1761.6157540589363</v>
      </c>
      <c r="AU17" s="86">
        <f>($AK$3+(O17+AG17)*12*7.57%)*SUM(Fasering!$D$5:$D$11)</f>
        <v>2129.2113268544003</v>
      </c>
    </row>
    <row r="18" spans="1:47" x14ac:dyDescent="0.3">
      <c r="A18" s="32">
        <f t="shared" si="7"/>
        <v>8</v>
      </c>
      <c r="B18" s="125">
        <v>21066.97</v>
      </c>
      <c r="C18" s="126"/>
      <c r="D18" s="125">
        <f t="shared" si="0"/>
        <v>27252.232392000002</v>
      </c>
      <c r="E18" s="127">
        <f t="shared" si="1"/>
        <v>675.56519455923296</v>
      </c>
      <c r="F18" s="125">
        <f t="shared" si="2"/>
        <v>2271.0193660000004</v>
      </c>
      <c r="G18" s="127">
        <f t="shared" si="8"/>
        <v>56.297099546602752</v>
      </c>
      <c r="H18" s="63">
        <f>'L4'!$H$10</f>
        <v>1641.55</v>
      </c>
      <c r="I18" s="63">
        <f>GEW!$E$12+($F18-GEW!$E$12)*SUM(Fasering!$D$5)</f>
        <v>1751.1635679999999</v>
      </c>
      <c r="J18" s="63">
        <f>GEW!$E$12+($F18-GEW!$E$12)*SUM(Fasering!$D$5:$D$6)</f>
        <v>1885.5794027131346</v>
      </c>
      <c r="K18" s="63">
        <f>GEW!$E$12+($F18-GEW!$E$12)*SUM(Fasering!$D$5:$D$7)</f>
        <v>1962.7020699054524</v>
      </c>
      <c r="L18" s="63">
        <f>GEW!$E$12+($F18-GEW!$E$12)*SUM(Fasering!$D$5:$D$8)</f>
        <v>2039.8247370977704</v>
      </c>
      <c r="M18" s="63">
        <f>GEW!$E$12+($F18-GEW!$E$12)*SUM(Fasering!$D$5:$D$9)</f>
        <v>2116.9474042900883</v>
      </c>
      <c r="N18" s="63">
        <f>GEW!$E$12+($F18-GEW!$E$12)*SUM(Fasering!$D$5:$D$10)</f>
        <v>2193.8966988076827</v>
      </c>
      <c r="O18" s="76">
        <f>GEW!$E$12+($F18-GEW!$E$12)*SUM(Fasering!$D$5:$D$11)</f>
        <v>2271.0193660000004</v>
      </c>
      <c r="P18" s="130">
        <f t="shared" si="3"/>
        <v>49.211778000000002</v>
      </c>
      <c r="Q18" s="131">
        <f t="shared" si="4"/>
        <v>1.2199281108778157</v>
      </c>
      <c r="R18" s="45">
        <f>$P18*SUM(Fasering!$D$5)</f>
        <v>0</v>
      </c>
      <c r="S18" s="45">
        <f>$P18*SUM(Fasering!$D$5:$D$6)</f>
        <v>12.724379035563764</v>
      </c>
      <c r="T18" s="45">
        <f>$P18*SUM(Fasering!$D$5:$D$7)</f>
        <v>20.025141268547895</v>
      </c>
      <c r="U18" s="45">
        <f>$P18*SUM(Fasering!$D$5:$D$8)</f>
        <v>27.325903501532025</v>
      </c>
      <c r="V18" s="45">
        <f>$P18*SUM(Fasering!$D$5:$D$9)</f>
        <v>34.626665734516159</v>
      </c>
      <c r="W18" s="45">
        <f>$P18*SUM(Fasering!$D$5:$D$10)</f>
        <v>41.911015767015876</v>
      </c>
      <c r="X18" s="75">
        <f>$P18*SUM(Fasering!$D$5:$D$11)</f>
        <v>49.211778000000002</v>
      </c>
      <c r="Y18" s="130">
        <f t="shared" si="5"/>
        <v>24.606427999999998</v>
      </c>
      <c r="Z18" s="131">
        <f t="shared" si="6"/>
        <v>0.60997741689989304</v>
      </c>
      <c r="AA18" s="74">
        <f>$Y18*SUM(Fasering!$D$5)</f>
        <v>0</v>
      </c>
      <c r="AB18" s="45">
        <f>$Y18*SUM(Fasering!$D$5:$D$6)</f>
        <v>6.3623288836121539</v>
      </c>
      <c r="AC18" s="45">
        <f>$Y18*SUM(Fasering!$D$5:$D$7)</f>
        <v>10.012789962889622</v>
      </c>
      <c r="AD18" s="45">
        <f>$Y18*SUM(Fasering!$D$5:$D$8)</f>
        <v>13.663251042167092</v>
      </c>
      <c r="AE18" s="45">
        <f>$Y18*SUM(Fasering!$D$5:$D$9)</f>
        <v>17.31371212144456</v>
      </c>
      <c r="AF18" s="45">
        <f>$Y18*SUM(Fasering!$D$5:$D$10)</f>
        <v>20.955966920722531</v>
      </c>
      <c r="AG18" s="75">
        <f>$Y18*SUM(Fasering!$D$5:$D$11)</f>
        <v>24.606427999999998</v>
      </c>
      <c r="AH18" s="5">
        <f>($AK$3+(I18+R18)*12*7.57%)*SUM(Fasering!$D$5)</f>
        <v>0</v>
      </c>
      <c r="AI18" s="9">
        <f>($AK$3+(J18+S18)*12*7.57%)*SUM(Fasering!$D$5:$D$6)</f>
        <v>479.25534261373554</v>
      </c>
      <c r="AJ18" s="9">
        <f>($AK$3+(K18+T18)*12*7.57%)*SUM(Fasering!$D$5:$D$7)</f>
        <v>785.44035000862107</v>
      </c>
      <c r="AK18" s="9">
        <f>($AK$3+(L18+U18)*12*7.57%)*SUM(Fasering!$D$5:$D$8)</f>
        <v>1114.3799602487682</v>
      </c>
      <c r="AL18" s="9">
        <f>($AK$3+(M18+V18)*12*7.57%)*SUM(Fasering!$D$5:$D$9)</f>
        <v>1466.0741733341774</v>
      </c>
      <c r="AM18" s="9">
        <f>($AK$3+(N18+W18)*12*7.57%)*SUM(Fasering!$D$5:$D$10)</f>
        <v>1839.6557050519741</v>
      </c>
      <c r="AN18" s="86">
        <f>($AK$3+(O18+X18)*12*7.57%)*SUM(Fasering!$D$5:$D$11)</f>
        <v>2236.8079712096005</v>
      </c>
      <c r="AO18" s="5">
        <f>($AK$3+(I18+AA18)*12*7.57%)*SUM(Fasering!$D$5)</f>
        <v>0</v>
      </c>
      <c r="AP18" s="9">
        <f>($AK$3+(J18+AB18)*12*7.57%)*SUM(Fasering!$D$5:$D$6)</f>
        <v>477.76102899282409</v>
      </c>
      <c r="AQ18" s="9">
        <f>($AK$3+(K18+AC18)*12*7.57%)*SUM(Fasering!$D$5:$D$7)</f>
        <v>781.73934445080818</v>
      </c>
      <c r="AR18" s="9">
        <f>($AK$3+(L18+AD18)*12*7.57%)*SUM(Fasering!$D$5:$D$8)</f>
        <v>1107.4883989903615</v>
      </c>
      <c r="AS18" s="9">
        <f>($AK$3+(M18+AE18)*12*7.57%)*SUM(Fasering!$D$5:$D$9)</f>
        <v>1455.008192611484</v>
      </c>
      <c r="AT18" s="9">
        <f>($AK$3+(N18+AF18)*12*7.57%)*SUM(Fasering!$D$5:$D$10)</f>
        <v>1823.4441403661817</v>
      </c>
      <c r="AU18" s="86">
        <f>($AK$3+(O18+AG18)*12*7.57%)*SUM(Fasering!$D$5:$D$11)</f>
        <v>2214.4564712696006</v>
      </c>
    </row>
    <row r="19" spans="1:47" x14ac:dyDescent="0.3">
      <c r="A19" s="32">
        <f t="shared" si="7"/>
        <v>9</v>
      </c>
      <c r="B19" s="125">
        <v>21077.29</v>
      </c>
      <c r="C19" s="126"/>
      <c r="D19" s="125">
        <f t="shared" si="0"/>
        <v>27265.582344000002</v>
      </c>
      <c r="E19" s="127">
        <f t="shared" si="1"/>
        <v>675.8961312249163</v>
      </c>
      <c r="F19" s="125">
        <f t="shared" si="2"/>
        <v>2272.1318620000002</v>
      </c>
      <c r="G19" s="127">
        <f t="shared" si="8"/>
        <v>56.324677602076363</v>
      </c>
      <c r="H19" s="63">
        <f>'L4'!$H$10</f>
        <v>1641.55</v>
      </c>
      <c r="I19" s="63">
        <f>GEW!$E$12+($F19-GEW!$E$12)*SUM(Fasering!$D$5)</f>
        <v>1751.1635679999999</v>
      </c>
      <c r="J19" s="63">
        <f>GEW!$E$12+($F19-GEW!$E$12)*SUM(Fasering!$D$5:$D$6)</f>
        <v>1885.8670537868175</v>
      </c>
      <c r="K19" s="63">
        <f>GEW!$E$12+($F19-GEW!$E$12)*SUM(Fasering!$D$5:$D$7)</f>
        <v>1963.1547641682098</v>
      </c>
      <c r="L19" s="63">
        <f>GEW!$E$12+($F19-GEW!$E$12)*SUM(Fasering!$D$5:$D$8)</f>
        <v>2040.4424745496021</v>
      </c>
      <c r="M19" s="63">
        <f>GEW!$E$12+($F19-GEW!$E$12)*SUM(Fasering!$D$5:$D$9)</f>
        <v>2117.7301849309947</v>
      </c>
      <c r="N19" s="63">
        <f>GEW!$E$12+($F19-GEW!$E$12)*SUM(Fasering!$D$5:$D$10)</f>
        <v>2194.8441516186081</v>
      </c>
      <c r="O19" s="76">
        <f>GEW!$E$12+($F19-GEW!$E$12)*SUM(Fasering!$D$5:$D$11)</f>
        <v>2272.1318620000002</v>
      </c>
      <c r="P19" s="130">
        <f t="shared" si="3"/>
        <v>49.211778000000002</v>
      </c>
      <c r="Q19" s="131">
        <f t="shared" si="4"/>
        <v>1.2199281108778157</v>
      </c>
      <c r="R19" s="45">
        <f>$P19*SUM(Fasering!$D$5)</f>
        <v>0</v>
      </c>
      <c r="S19" s="45">
        <f>$P19*SUM(Fasering!$D$5:$D$6)</f>
        <v>12.724379035563764</v>
      </c>
      <c r="T19" s="45">
        <f>$P19*SUM(Fasering!$D$5:$D$7)</f>
        <v>20.025141268547895</v>
      </c>
      <c r="U19" s="45">
        <f>$P19*SUM(Fasering!$D$5:$D$8)</f>
        <v>27.325903501532025</v>
      </c>
      <c r="V19" s="45">
        <f>$P19*SUM(Fasering!$D$5:$D$9)</f>
        <v>34.626665734516159</v>
      </c>
      <c r="W19" s="45">
        <f>$P19*SUM(Fasering!$D$5:$D$10)</f>
        <v>41.911015767015876</v>
      </c>
      <c r="X19" s="75">
        <f>$P19*SUM(Fasering!$D$5:$D$11)</f>
        <v>49.211778000000002</v>
      </c>
      <c r="Y19" s="130">
        <f t="shared" si="5"/>
        <v>24.606427999999998</v>
      </c>
      <c r="Z19" s="131">
        <f t="shared" si="6"/>
        <v>0.60997741689989304</v>
      </c>
      <c r="AA19" s="74">
        <f>$Y19*SUM(Fasering!$D$5)</f>
        <v>0</v>
      </c>
      <c r="AB19" s="45">
        <f>$Y19*SUM(Fasering!$D$5:$D$6)</f>
        <v>6.3623288836121539</v>
      </c>
      <c r="AC19" s="45">
        <f>$Y19*SUM(Fasering!$D$5:$D$7)</f>
        <v>10.012789962889622</v>
      </c>
      <c r="AD19" s="45">
        <f>$Y19*SUM(Fasering!$D$5:$D$8)</f>
        <v>13.663251042167092</v>
      </c>
      <c r="AE19" s="45">
        <f>$Y19*SUM(Fasering!$D$5:$D$9)</f>
        <v>17.31371212144456</v>
      </c>
      <c r="AF19" s="45">
        <f>$Y19*SUM(Fasering!$D$5:$D$10)</f>
        <v>20.955966920722531</v>
      </c>
      <c r="AG19" s="75">
        <f>$Y19*SUM(Fasering!$D$5:$D$11)</f>
        <v>24.606427999999998</v>
      </c>
      <c r="AH19" s="5">
        <f>($AK$3+(I19+R19)*12*7.57%)*SUM(Fasering!$D$5)</f>
        <v>0</v>
      </c>
      <c r="AI19" s="9">
        <f>($AK$3+(J19+S19)*12*7.57%)*SUM(Fasering!$D$5:$D$6)</f>
        <v>479.32290588456925</v>
      </c>
      <c r="AJ19" s="9">
        <f>($AK$3+(K19+T19)*12*7.57%)*SUM(Fasering!$D$5:$D$7)</f>
        <v>785.60768572540803</v>
      </c>
      <c r="AK19" s="9">
        <f>($AK$3+(L19+U19)*12*7.57%)*SUM(Fasering!$D$5:$D$8)</f>
        <v>1114.6915524160706</v>
      </c>
      <c r="AL19" s="9">
        <f>($AK$3+(M19+V19)*12*7.57%)*SUM(Fasering!$D$5:$D$9)</f>
        <v>1466.5745059565572</v>
      </c>
      <c r="AM19" s="9">
        <f>($AK$3+(N19+W19)*12*7.57%)*SUM(Fasering!$D$5:$D$10)</f>
        <v>1840.3886879547445</v>
      </c>
      <c r="AN19" s="86">
        <f>($AK$3+(O19+X19)*12*7.57%)*SUM(Fasering!$D$5:$D$11)</f>
        <v>2237.8185625760002</v>
      </c>
      <c r="AO19" s="5">
        <f>($AK$3+(I19+AA19)*12*7.57%)*SUM(Fasering!$D$5)</f>
        <v>0</v>
      </c>
      <c r="AP19" s="9">
        <f>($AK$3+(J19+AB19)*12*7.57%)*SUM(Fasering!$D$5:$D$6)</f>
        <v>477.8285922636577</v>
      </c>
      <c r="AQ19" s="9">
        <f>($AK$3+(K19+AC19)*12*7.57%)*SUM(Fasering!$D$5:$D$7)</f>
        <v>781.90668016759503</v>
      </c>
      <c r="AR19" s="9">
        <f>($AK$3+(L19+AD19)*12*7.57%)*SUM(Fasering!$D$5:$D$8)</f>
        <v>1107.7999911576635</v>
      </c>
      <c r="AS19" s="9">
        <f>($AK$3+(M19+AE19)*12*7.57%)*SUM(Fasering!$D$5:$D$9)</f>
        <v>1455.5085252338636</v>
      </c>
      <c r="AT19" s="9">
        <f>($AK$3+(N19+AF19)*12*7.57%)*SUM(Fasering!$D$5:$D$10)</f>
        <v>1824.1771232689523</v>
      </c>
      <c r="AU19" s="86">
        <f>($AK$3+(O19+AG19)*12*7.57%)*SUM(Fasering!$D$5:$D$11)</f>
        <v>2215.4670626360003</v>
      </c>
    </row>
    <row r="20" spans="1:47" x14ac:dyDescent="0.3">
      <c r="A20" s="32">
        <f t="shared" si="7"/>
        <v>10</v>
      </c>
      <c r="B20" s="125">
        <v>22028.23</v>
      </c>
      <c r="C20" s="126"/>
      <c r="D20" s="125">
        <f t="shared" si="0"/>
        <v>28495.718328000003</v>
      </c>
      <c r="E20" s="127">
        <f t="shared" si="1"/>
        <v>706.39040572733211</v>
      </c>
      <c r="F20" s="125">
        <f t="shared" si="2"/>
        <v>2374.6431940000002</v>
      </c>
      <c r="G20" s="127">
        <f t="shared" si="8"/>
        <v>58.865867143944335</v>
      </c>
      <c r="H20" s="63">
        <f>'L4'!$H$10</f>
        <v>1641.55</v>
      </c>
      <c r="I20" s="63">
        <f>GEW!$E$12+($F20-GEW!$E$12)*SUM(Fasering!$D$5)</f>
        <v>1751.1635679999999</v>
      </c>
      <c r="J20" s="63">
        <f>GEW!$E$12+($F20-GEW!$E$12)*SUM(Fasering!$D$5:$D$6)</f>
        <v>1912.3727623147338</v>
      </c>
      <c r="K20" s="63">
        <f>GEW!$E$12+($F20-GEW!$E$12)*SUM(Fasering!$D$5:$D$7)</f>
        <v>2004.8684349266005</v>
      </c>
      <c r="L20" s="63">
        <f>GEW!$E$12+($F20-GEW!$E$12)*SUM(Fasering!$D$5:$D$8)</f>
        <v>2097.3641075384676</v>
      </c>
      <c r="M20" s="63">
        <f>GEW!$E$12+($F20-GEW!$E$12)*SUM(Fasering!$D$5:$D$9)</f>
        <v>2189.8597801503342</v>
      </c>
      <c r="N20" s="63">
        <f>GEW!$E$12+($F20-GEW!$E$12)*SUM(Fasering!$D$5:$D$10)</f>
        <v>2282.1475213881336</v>
      </c>
      <c r="O20" s="76">
        <f>GEW!$E$12+($F20-GEW!$E$12)*SUM(Fasering!$D$5:$D$11)</f>
        <v>2374.6431940000002</v>
      </c>
      <c r="P20" s="125">
        <f t="shared" si="3"/>
        <v>49.211778000000002</v>
      </c>
      <c r="Q20" s="127">
        <f t="shared" si="4"/>
        <v>1.2199281108778157</v>
      </c>
      <c r="R20" s="45">
        <f>$P20*SUM(Fasering!$D$5)</f>
        <v>0</v>
      </c>
      <c r="S20" s="45">
        <f>$P20*SUM(Fasering!$D$5:$D$6)</f>
        <v>12.724379035563764</v>
      </c>
      <c r="T20" s="45">
        <f>$P20*SUM(Fasering!$D$5:$D$7)</f>
        <v>20.025141268547895</v>
      </c>
      <c r="U20" s="45">
        <f>$P20*SUM(Fasering!$D$5:$D$8)</f>
        <v>27.325903501532025</v>
      </c>
      <c r="V20" s="45">
        <f>$P20*SUM(Fasering!$D$5:$D$9)</f>
        <v>34.626665734516159</v>
      </c>
      <c r="W20" s="45">
        <f>$P20*SUM(Fasering!$D$5:$D$10)</f>
        <v>41.911015767015876</v>
      </c>
      <c r="X20" s="75">
        <f>$P20*SUM(Fasering!$D$5:$D$11)</f>
        <v>49.211778000000002</v>
      </c>
      <c r="Y20" s="125">
        <f t="shared" si="5"/>
        <v>24.606427999999998</v>
      </c>
      <c r="Z20" s="127">
        <f t="shared" si="6"/>
        <v>0.60997741689989304</v>
      </c>
      <c r="AA20" s="74">
        <f>$Y20*SUM(Fasering!$D$5)</f>
        <v>0</v>
      </c>
      <c r="AB20" s="45">
        <f>$Y20*SUM(Fasering!$D$5:$D$6)</f>
        <v>6.3623288836121539</v>
      </c>
      <c r="AC20" s="45">
        <f>$Y20*SUM(Fasering!$D$5:$D$7)</f>
        <v>10.012789962889622</v>
      </c>
      <c r="AD20" s="45">
        <f>$Y20*SUM(Fasering!$D$5:$D$8)</f>
        <v>13.663251042167092</v>
      </c>
      <c r="AE20" s="45">
        <f>$Y20*SUM(Fasering!$D$5:$D$9)</f>
        <v>17.31371212144456</v>
      </c>
      <c r="AF20" s="45">
        <f>$Y20*SUM(Fasering!$D$5:$D$10)</f>
        <v>20.955966920722531</v>
      </c>
      <c r="AG20" s="75">
        <f>$Y20*SUM(Fasering!$D$5:$D$11)</f>
        <v>24.606427999999998</v>
      </c>
      <c r="AH20" s="5">
        <f>($AK$3+(I20+R20)*12*7.57%)*SUM(Fasering!$D$5)</f>
        <v>0</v>
      </c>
      <c r="AI20" s="9">
        <f>($AK$3+(J20+S20)*12*7.57%)*SUM(Fasering!$D$5:$D$6)</f>
        <v>485.54854704412929</v>
      </c>
      <c r="AJ20" s="9">
        <f>($AK$3+(K20+T20)*12*7.57%)*SUM(Fasering!$D$5:$D$7)</f>
        <v>801.02689372166981</v>
      </c>
      <c r="AK20" s="9">
        <f>($AK$3+(L20+U20)*12*7.57%)*SUM(Fasering!$D$5:$D$8)</f>
        <v>1143.4033213670873</v>
      </c>
      <c r="AL20" s="9">
        <f>($AK$3+(M20+V20)*12*7.57%)*SUM(Fasering!$D$5:$D$9)</f>
        <v>1512.6778299803816</v>
      </c>
      <c r="AM20" s="9">
        <f>($AK$3+(N20+W20)*12*7.57%)*SUM(Fasering!$D$5:$D$10)</f>
        <v>1907.9296532222445</v>
      </c>
      <c r="AN20" s="86">
        <f>($AK$3+(O20+X20)*12*7.57%)*SUM(Fasering!$D$5:$D$11)</f>
        <v>2330.9398565648003</v>
      </c>
      <c r="AO20" s="5">
        <f>($AK$3+(I20+AA20)*12*7.57%)*SUM(Fasering!$D$5)</f>
        <v>0</v>
      </c>
      <c r="AP20" s="9">
        <f>($AK$3+(J20+AB20)*12*7.57%)*SUM(Fasering!$D$5:$D$6)</f>
        <v>484.05423342321791</v>
      </c>
      <c r="AQ20" s="9">
        <f>($AK$3+(K20+AC20)*12*7.57%)*SUM(Fasering!$D$5:$D$7)</f>
        <v>797.32588816385692</v>
      </c>
      <c r="AR20" s="9">
        <f>($AK$3+(L20+AD20)*12*7.57%)*SUM(Fasering!$D$5:$D$8)</f>
        <v>1136.5117601086806</v>
      </c>
      <c r="AS20" s="9">
        <f>($AK$3+(M20+AE20)*12*7.57%)*SUM(Fasering!$D$5:$D$9)</f>
        <v>1501.6118492576879</v>
      </c>
      <c r="AT20" s="9">
        <f>($AK$3+(N20+AF20)*12*7.57%)*SUM(Fasering!$D$5:$D$10)</f>
        <v>1891.718088536453</v>
      </c>
      <c r="AU20" s="86">
        <f>($AK$3+(O20+AG20)*12*7.57%)*SUM(Fasering!$D$5:$D$11)</f>
        <v>2308.5883566248003</v>
      </c>
    </row>
    <row r="21" spans="1:47" x14ac:dyDescent="0.3">
      <c r="A21" s="32">
        <f t="shared" si="7"/>
        <v>11</v>
      </c>
      <c r="B21" s="125">
        <v>22038.57</v>
      </c>
      <c r="C21" s="126"/>
      <c r="D21" s="125">
        <f t="shared" si="0"/>
        <v>28509.094152000001</v>
      </c>
      <c r="E21" s="127">
        <f t="shared" si="1"/>
        <v>706.72198374314269</v>
      </c>
      <c r="F21" s="125">
        <f t="shared" si="2"/>
        <v>2375.757846</v>
      </c>
      <c r="G21" s="127">
        <f t="shared" si="8"/>
        <v>58.893498645261886</v>
      </c>
      <c r="H21" s="63">
        <f>'L4'!$H$10</f>
        <v>1641.55</v>
      </c>
      <c r="I21" s="63">
        <f>GEW!$E$12+($F21-GEW!$E$12)*SUM(Fasering!$D$5)</f>
        <v>1751.1635679999999</v>
      </c>
      <c r="J21" s="63">
        <f>GEW!$E$12+($F21-GEW!$E$12)*SUM(Fasering!$D$5:$D$6)</f>
        <v>1912.6609708517376</v>
      </c>
      <c r="K21" s="63">
        <f>GEW!$E$12+($F21-GEW!$E$12)*SUM(Fasering!$D$5:$D$7)</f>
        <v>2005.3220065038206</v>
      </c>
      <c r="L21" s="63">
        <f>GEW!$E$12+($F21-GEW!$E$12)*SUM(Fasering!$D$5:$D$8)</f>
        <v>2097.9830421559036</v>
      </c>
      <c r="M21" s="63">
        <f>GEW!$E$12+($F21-GEW!$E$12)*SUM(Fasering!$D$5:$D$9)</f>
        <v>2190.6440778079864</v>
      </c>
      <c r="N21" s="63">
        <f>GEW!$E$12+($F21-GEW!$E$12)*SUM(Fasering!$D$5:$D$10)</f>
        <v>2283.0968103479172</v>
      </c>
      <c r="O21" s="76">
        <f>GEW!$E$12+($F21-GEW!$E$12)*SUM(Fasering!$D$5:$D$11)</f>
        <v>2375.757846</v>
      </c>
      <c r="P21" s="125">
        <f t="shared" si="3"/>
        <v>49.211778000000002</v>
      </c>
      <c r="Q21" s="127">
        <f t="shared" si="4"/>
        <v>1.2199281108778157</v>
      </c>
      <c r="R21" s="45">
        <f>$P21*SUM(Fasering!$D$5)</f>
        <v>0</v>
      </c>
      <c r="S21" s="45">
        <f>$P21*SUM(Fasering!$D$5:$D$6)</f>
        <v>12.724379035563764</v>
      </c>
      <c r="T21" s="45">
        <f>$P21*SUM(Fasering!$D$5:$D$7)</f>
        <v>20.025141268547895</v>
      </c>
      <c r="U21" s="45">
        <f>$P21*SUM(Fasering!$D$5:$D$8)</f>
        <v>27.325903501532025</v>
      </c>
      <c r="V21" s="45">
        <f>$P21*SUM(Fasering!$D$5:$D$9)</f>
        <v>34.626665734516159</v>
      </c>
      <c r="W21" s="45">
        <f>$P21*SUM(Fasering!$D$5:$D$10)</f>
        <v>41.911015767015876</v>
      </c>
      <c r="X21" s="75">
        <f>$P21*SUM(Fasering!$D$5:$D$11)</f>
        <v>49.211778000000002</v>
      </c>
      <c r="Y21" s="125">
        <f t="shared" si="5"/>
        <v>24.606427999999998</v>
      </c>
      <c r="Z21" s="127">
        <f t="shared" si="6"/>
        <v>0.60997741689989304</v>
      </c>
      <c r="AA21" s="74">
        <f>$Y21*SUM(Fasering!$D$5)</f>
        <v>0</v>
      </c>
      <c r="AB21" s="45">
        <f>$Y21*SUM(Fasering!$D$5:$D$6)</f>
        <v>6.3623288836121539</v>
      </c>
      <c r="AC21" s="45">
        <f>$Y21*SUM(Fasering!$D$5:$D$7)</f>
        <v>10.012789962889622</v>
      </c>
      <c r="AD21" s="45">
        <f>$Y21*SUM(Fasering!$D$5:$D$8)</f>
        <v>13.663251042167092</v>
      </c>
      <c r="AE21" s="45">
        <f>$Y21*SUM(Fasering!$D$5:$D$9)</f>
        <v>17.31371212144456</v>
      </c>
      <c r="AF21" s="45">
        <f>$Y21*SUM(Fasering!$D$5:$D$10)</f>
        <v>20.955966920722531</v>
      </c>
      <c r="AG21" s="75">
        <f>$Y21*SUM(Fasering!$D$5:$D$11)</f>
        <v>24.606427999999998</v>
      </c>
      <c r="AH21" s="5">
        <f>($AK$3+(I21+R21)*12*7.57%)*SUM(Fasering!$D$5)</f>
        <v>0</v>
      </c>
      <c r="AI21" s="9">
        <f>($AK$3+(J21+S21)*12*7.57%)*SUM(Fasering!$D$5:$D$6)</f>
        <v>485.61624125153446</v>
      </c>
      <c r="AJ21" s="9">
        <f>($AK$3+(K21+T21)*12*7.57%)*SUM(Fasering!$D$5:$D$7)</f>
        <v>801.19455373248161</v>
      </c>
      <c r="AK21" s="9">
        <f>($AK$3+(L21+U21)*12*7.57%)*SUM(Fasering!$D$5:$D$8)</f>
        <v>1143.7155173951789</v>
      </c>
      <c r="AL21" s="9">
        <f>($AK$3+(M21+V21)*12*7.57%)*SUM(Fasering!$D$5:$D$9)</f>
        <v>1513.1791322396264</v>
      </c>
      <c r="AM21" s="9">
        <f>($AK$3+(N21+W21)*12*7.57%)*SUM(Fasering!$D$5:$D$10)</f>
        <v>1908.6640566345166</v>
      </c>
      <c r="AN21" s="86">
        <f>($AK$3+(O21+X21)*12*7.57%)*SUM(Fasering!$D$5:$D$11)</f>
        <v>2331.9524064416</v>
      </c>
      <c r="AO21" s="5">
        <f>($AK$3+(I21+AA21)*12*7.57%)*SUM(Fasering!$D$5)</f>
        <v>0</v>
      </c>
      <c r="AP21" s="9">
        <f>($AK$3+(J21+AB21)*12*7.57%)*SUM(Fasering!$D$5:$D$6)</f>
        <v>484.12192763062302</v>
      </c>
      <c r="AQ21" s="9">
        <f>($AK$3+(K21+AC21)*12*7.57%)*SUM(Fasering!$D$5:$D$7)</f>
        <v>797.4935481746686</v>
      </c>
      <c r="AR21" s="9">
        <f>($AK$3+(L21+AD21)*12*7.57%)*SUM(Fasering!$D$5:$D$8)</f>
        <v>1136.823956136772</v>
      </c>
      <c r="AS21" s="9">
        <f>($AK$3+(M21+AE21)*12*7.57%)*SUM(Fasering!$D$5:$D$9)</f>
        <v>1502.1131515169327</v>
      </c>
      <c r="AT21" s="9">
        <f>($AK$3+(N21+AF21)*12*7.57%)*SUM(Fasering!$D$5:$D$10)</f>
        <v>1892.4524919487246</v>
      </c>
      <c r="AU21" s="86">
        <f>($AK$3+(O21+AG21)*12*7.57%)*SUM(Fasering!$D$5:$D$11)</f>
        <v>2309.6009065016005</v>
      </c>
    </row>
    <row r="22" spans="1:47" x14ac:dyDescent="0.3">
      <c r="A22" s="32">
        <f t="shared" si="7"/>
        <v>12</v>
      </c>
      <c r="B22" s="125">
        <v>22989.52</v>
      </c>
      <c r="C22" s="126"/>
      <c r="D22" s="125">
        <f t="shared" si="0"/>
        <v>29739.243072000001</v>
      </c>
      <c r="E22" s="127">
        <f t="shared" si="1"/>
        <v>737.21657892062206</v>
      </c>
      <c r="F22" s="125">
        <f t="shared" si="2"/>
        <v>2478.2702560000002</v>
      </c>
      <c r="G22" s="127">
        <f t="shared" si="8"/>
        <v>61.434714910051838</v>
      </c>
      <c r="H22" s="63">
        <f>'L4'!$H$10</f>
        <v>1641.55</v>
      </c>
      <c r="I22" s="63">
        <f>GEW!$E$12+($F22-GEW!$E$12)*SUM(Fasering!$D$5)</f>
        <v>1751.1635679999999</v>
      </c>
      <c r="J22" s="63">
        <f>GEW!$E$12+($F22-GEW!$E$12)*SUM(Fasering!$D$5:$D$6)</f>
        <v>1939.1669581113144</v>
      </c>
      <c r="K22" s="63">
        <f>GEW!$E$12+($F22-GEW!$E$12)*SUM(Fasering!$D$5:$D$7)</f>
        <v>2047.0361159194429</v>
      </c>
      <c r="L22" s="63">
        <f>GEW!$E$12+($F22-GEW!$E$12)*SUM(Fasering!$D$5:$D$8)</f>
        <v>2154.9052737275711</v>
      </c>
      <c r="M22" s="63">
        <f>GEW!$E$12+($F22-GEW!$E$12)*SUM(Fasering!$D$5:$D$9)</f>
        <v>2262.7744315356995</v>
      </c>
      <c r="N22" s="63">
        <f>GEW!$E$12+($F22-GEW!$E$12)*SUM(Fasering!$D$5:$D$10)</f>
        <v>2370.4010981918718</v>
      </c>
      <c r="O22" s="76">
        <f>GEW!$E$12+($F22-GEW!$E$12)*SUM(Fasering!$D$5:$D$11)</f>
        <v>2478.2702560000002</v>
      </c>
      <c r="P22" s="125">
        <f t="shared" si="3"/>
        <v>13.648558000000063</v>
      </c>
      <c r="Q22" s="127">
        <f t="shared" si="4"/>
        <v>0.33833891506920105</v>
      </c>
      <c r="R22" s="45">
        <f>$P22*SUM(Fasering!$D$5)</f>
        <v>0</v>
      </c>
      <c r="S22" s="45">
        <f>$P22*SUM(Fasering!$D$5:$D$6)</f>
        <v>3.5290215541669085</v>
      </c>
      <c r="T22" s="45">
        <f>$P22*SUM(Fasering!$D$5:$D$7)</f>
        <v>5.5538392061748061</v>
      </c>
      <c r="U22" s="45">
        <f>$P22*SUM(Fasering!$D$5:$D$8)</f>
        <v>7.5786568581827032</v>
      </c>
      <c r="V22" s="45">
        <f>$P22*SUM(Fasering!$D$5:$D$9)</f>
        <v>9.6034745101905994</v>
      </c>
      <c r="W22" s="45">
        <f>$P22*SUM(Fasering!$D$5:$D$10)</f>
        <v>11.623740347992168</v>
      </c>
      <c r="X22" s="75">
        <f>$P22*SUM(Fasering!$D$5:$D$11)</f>
        <v>13.648558000000063</v>
      </c>
      <c r="Y22" s="125">
        <f t="shared" si="5"/>
        <v>0</v>
      </c>
      <c r="Z22" s="127">
        <f t="shared" si="6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489.68214913441329</v>
      </c>
      <c r="AJ22" s="9">
        <f>($AK$3+(K22+T22)*12*7.57%)*SUM(Fasering!$D$5:$D$7)</f>
        <v>811.26469393699347</v>
      </c>
      <c r="AK22" s="9">
        <f>($AK$3+(L22+U22)*12*7.57%)*SUM(Fasering!$D$5:$D$8)</f>
        <v>1162.4669045563342</v>
      </c>
      <c r="AL22" s="9">
        <f>($AK$3+(M22+V22)*12*7.57%)*SUM(Fasering!$D$5:$D$9)</f>
        <v>1543.2887809924357</v>
      </c>
      <c r="AM22" s="9">
        <f>($AK$3+(N22+W22)*12*7.57%)*SUM(Fasering!$D$5:$D$10)</f>
        <v>1952.7744279296364</v>
      </c>
      <c r="AN22" s="86">
        <f>($AK$3+(O22+X22)*12*7.57%)*SUM(Fasering!$D$5:$D$11)</f>
        <v>2392.7690506376002</v>
      </c>
      <c r="AO22" s="5">
        <f>($AK$3+(I22+AA22)*12*7.57%)*SUM(Fasering!$D$5)</f>
        <v>0</v>
      </c>
      <c r="AP22" s="9">
        <f>($AK$3+(J22+AB22)*12*7.57%)*SUM(Fasering!$D$5:$D$6)</f>
        <v>488.85325516927156</v>
      </c>
      <c r="AQ22" s="9">
        <f>($AK$3+(K22+AC22)*12*7.57%)*SUM(Fasering!$D$5:$D$7)</f>
        <v>809.21175061311737</v>
      </c>
      <c r="AR22" s="9">
        <f>($AK$3+(L22+AD22)*12*7.57%)*SUM(Fasering!$D$5:$D$8)</f>
        <v>1158.6441638293818</v>
      </c>
      <c r="AS22" s="9">
        <f>($AK$3+(M22+AE22)*12*7.57%)*SUM(Fasering!$D$5:$D$9)</f>
        <v>1537.1504948180645</v>
      </c>
      <c r="AT22" s="9">
        <f>($AK$3+(N22+AF22)*12*7.57%)*SUM(Fasering!$D$5:$D$10)</f>
        <v>1943.7818925304334</v>
      </c>
      <c r="AU22" s="86">
        <f>($AK$3+(O22+AG22)*12*7.57%)*SUM(Fasering!$D$5:$D$11)</f>
        <v>2380.3707005504007</v>
      </c>
    </row>
    <row r="23" spans="1:47" x14ac:dyDescent="0.3">
      <c r="A23" s="32">
        <f t="shared" si="7"/>
        <v>13</v>
      </c>
      <c r="B23" s="125">
        <v>22999.83</v>
      </c>
      <c r="C23" s="126"/>
      <c r="D23" s="125">
        <f t="shared" si="0"/>
        <v>29752.580088000002</v>
      </c>
      <c r="E23" s="127">
        <f t="shared" si="1"/>
        <v>737.54719491124183</v>
      </c>
      <c r="F23" s="125">
        <f t="shared" si="2"/>
        <v>2479.3816740000002</v>
      </c>
      <c r="G23" s="127">
        <f t="shared" si="8"/>
        <v>61.462266242603484</v>
      </c>
      <c r="H23" s="63">
        <f>'L4'!$H$10</f>
        <v>1641.55</v>
      </c>
      <c r="I23" s="63">
        <f>GEW!$E$12+($F23-GEW!$E$12)*SUM(Fasering!$D$5)</f>
        <v>1751.1635679999999</v>
      </c>
      <c r="J23" s="63">
        <f>GEW!$E$12+($F23-GEW!$E$12)*SUM(Fasering!$D$5:$D$6)</f>
        <v>1939.454330453337</v>
      </c>
      <c r="K23" s="63">
        <f>GEW!$E$12+($F23-GEW!$E$12)*SUM(Fasering!$D$5:$D$7)</f>
        <v>2047.4883715249689</v>
      </c>
      <c r="L23" s="63">
        <f>GEW!$E$12+($F23-GEW!$E$12)*SUM(Fasering!$D$5:$D$8)</f>
        <v>2155.522412596601</v>
      </c>
      <c r="M23" s="63">
        <f>GEW!$E$12+($F23-GEW!$E$12)*SUM(Fasering!$D$5:$D$9)</f>
        <v>2263.5564536682327</v>
      </c>
      <c r="N23" s="63">
        <f>GEW!$E$12+($F23-GEW!$E$12)*SUM(Fasering!$D$5:$D$10)</f>
        <v>2371.3476329283685</v>
      </c>
      <c r="O23" s="76">
        <f>GEW!$E$12+($F23-GEW!$E$12)*SUM(Fasering!$D$5:$D$11)</f>
        <v>2479.3816740000002</v>
      </c>
      <c r="P23" s="125">
        <f t="shared" si="3"/>
        <v>12.537139999999923</v>
      </c>
      <c r="Q23" s="127">
        <f t="shared" si="4"/>
        <v>0.31078758251755512</v>
      </c>
      <c r="R23" s="45">
        <f>$P23*SUM(Fasering!$D$5)</f>
        <v>0</v>
      </c>
      <c r="S23" s="45">
        <f>$P23*SUM(Fasering!$D$5:$D$6)</f>
        <v>3.241649212144436</v>
      </c>
      <c r="T23" s="45">
        <f>$P23*SUM(Fasering!$D$5:$D$7)</f>
        <v>5.1015836006486293</v>
      </c>
      <c r="U23" s="45">
        <f>$P23*SUM(Fasering!$D$5:$D$8)</f>
        <v>6.9615179891528216</v>
      </c>
      <c r="V23" s="45">
        <f>$P23*SUM(Fasering!$D$5:$D$9)</f>
        <v>8.8214523776570157</v>
      </c>
      <c r="W23" s="45">
        <f>$P23*SUM(Fasering!$D$5:$D$10)</f>
        <v>10.677205611495731</v>
      </c>
      <c r="X23" s="75">
        <f>$P23*SUM(Fasering!$D$5:$D$11)</f>
        <v>12.537139999999923</v>
      </c>
      <c r="Y23" s="125">
        <f t="shared" si="5"/>
        <v>0</v>
      </c>
      <c r="Z23" s="127">
        <f t="shared" si="6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489.68214913441329</v>
      </c>
      <c r="AJ23" s="9">
        <f>($AK$3+(K23+T23)*12*7.57%)*SUM(Fasering!$D$5:$D$7)</f>
        <v>811.26469393699347</v>
      </c>
      <c r="AK23" s="9">
        <f>($AK$3+(L23+U23)*12*7.57%)*SUM(Fasering!$D$5:$D$8)</f>
        <v>1162.4669045563344</v>
      </c>
      <c r="AL23" s="9">
        <f>($AK$3+(M23+V23)*12*7.57%)*SUM(Fasering!$D$5:$D$9)</f>
        <v>1543.2887809924355</v>
      </c>
      <c r="AM23" s="9">
        <f>($AK$3+(N23+W23)*12*7.57%)*SUM(Fasering!$D$5:$D$10)</f>
        <v>1952.7744279296364</v>
      </c>
      <c r="AN23" s="86">
        <f>($AK$3+(O23+X23)*12*7.57%)*SUM(Fasering!$D$5:$D$11)</f>
        <v>2392.7690506376002</v>
      </c>
      <c r="AO23" s="5">
        <f>($AK$3+(I23+AA23)*12*7.57%)*SUM(Fasering!$D$5)</f>
        <v>0</v>
      </c>
      <c r="AP23" s="9">
        <f>($AK$3+(J23+AB23)*12*7.57%)*SUM(Fasering!$D$5:$D$6)</f>
        <v>488.92075297181964</v>
      </c>
      <c r="AQ23" s="9">
        <f>($AK$3+(K23+AC23)*12*7.57%)*SUM(Fasering!$D$5:$D$7)</f>
        <v>809.37892418289198</v>
      </c>
      <c r="AR23" s="9">
        <f>($AK$3+(L23+AD23)*12*7.57%)*SUM(Fasering!$D$5:$D$8)</f>
        <v>1158.9554540662893</v>
      </c>
      <c r="AS23" s="9">
        <f>($AK$3+(M23+AE23)*12*7.57%)*SUM(Fasering!$D$5:$D$9)</f>
        <v>1537.6503426220117</v>
      </c>
      <c r="AT23" s="9">
        <f>($AK$3+(N23+AF23)*12*7.57%)*SUM(Fasering!$D$5:$D$10)</f>
        <v>1944.5141651784536</v>
      </c>
      <c r="AU23" s="86">
        <f>($AK$3+(O23+AG23)*12*7.57%)*SUM(Fasering!$D$5:$D$11)</f>
        <v>2381.3803126616003</v>
      </c>
    </row>
    <row r="24" spans="1:47" x14ac:dyDescent="0.3">
      <c r="A24" s="32">
        <f t="shared" si="7"/>
        <v>14</v>
      </c>
      <c r="B24" s="125">
        <v>23950.78</v>
      </c>
      <c r="C24" s="126"/>
      <c r="D24" s="125">
        <f t="shared" si="0"/>
        <v>30982.729008000002</v>
      </c>
      <c r="E24" s="127">
        <f t="shared" si="1"/>
        <v>768.04179008872109</v>
      </c>
      <c r="F24" s="125">
        <f t="shared" si="2"/>
        <v>2581.894084</v>
      </c>
      <c r="G24" s="127">
        <f t="shared" si="8"/>
        <v>64.003482507393429</v>
      </c>
      <c r="H24" s="63">
        <f>'L4'!$H$10</f>
        <v>1641.55</v>
      </c>
      <c r="I24" s="63">
        <f>GEW!$E$12+($F24-GEW!$E$12)*SUM(Fasering!$D$5)</f>
        <v>1751.1635679999999</v>
      </c>
      <c r="J24" s="63">
        <f>GEW!$E$12+($F24-GEW!$E$12)*SUM(Fasering!$D$5:$D$6)</f>
        <v>1965.9603177129136</v>
      </c>
      <c r="K24" s="63">
        <f>GEW!$E$12+($F24-GEW!$E$12)*SUM(Fasering!$D$5:$D$7)</f>
        <v>2089.2024809405907</v>
      </c>
      <c r="L24" s="63">
        <f>GEW!$E$12+($F24-GEW!$E$12)*SUM(Fasering!$D$5:$D$8)</f>
        <v>2212.444644168268</v>
      </c>
      <c r="M24" s="63">
        <f>GEW!$E$12+($F24-GEW!$E$12)*SUM(Fasering!$D$5:$D$9)</f>
        <v>2335.6868073959454</v>
      </c>
      <c r="N24" s="63">
        <f>GEW!$E$12+($F24-GEW!$E$12)*SUM(Fasering!$D$5:$D$10)</f>
        <v>2458.6519207723227</v>
      </c>
      <c r="O24" s="76">
        <f>GEW!$E$12+($F24-GEW!$E$12)*SUM(Fasering!$D$5:$D$11)</f>
        <v>2581.894084</v>
      </c>
      <c r="P24" s="125">
        <f t="shared" si="3"/>
        <v>0</v>
      </c>
      <c r="Q24" s="127">
        <f t="shared" si="4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5"/>
        <v>0</v>
      </c>
      <c r="Z24" s="127">
        <f t="shared" si="6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495.14645959966532</v>
      </c>
      <c r="AJ24" s="9">
        <f>($AK$3+(K24+T24)*12*7.57%)*SUM(Fasering!$D$5:$D$7)</f>
        <v>824.798294326166</v>
      </c>
      <c r="AK24" s="9">
        <f>($AK$3+(L24+U24)*12*7.57%)*SUM(Fasering!$D$5:$D$8)</f>
        <v>1187.6675249477005</v>
      </c>
      <c r="AL24" s="9">
        <f>($AK$3+(M24+V24)*12*7.57%)*SUM(Fasering!$D$5:$D$9)</f>
        <v>1583.7541514642689</v>
      </c>
      <c r="AM24" s="9">
        <f>($AK$3+(N24+W24)*12*7.57%)*SUM(Fasering!$D$5:$D$10)</f>
        <v>2012.0558407007043</v>
      </c>
      <c r="AN24" s="86">
        <f>($AK$3+(O24+X24)*12*7.57%)*SUM(Fasering!$D$5:$D$11)</f>
        <v>2474.5025859056004</v>
      </c>
      <c r="AO24" s="5">
        <f>($AK$3+(I24+AA24)*12*7.57%)*SUM(Fasering!$D$5)</f>
        <v>0</v>
      </c>
      <c r="AP24" s="9">
        <f>($AK$3+(J24+AB24)*12*7.57%)*SUM(Fasering!$D$5:$D$6)</f>
        <v>495.14645959966532</v>
      </c>
      <c r="AQ24" s="9">
        <f>($AK$3+(K24+AC24)*12*7.57%)*SUM(Fasering!$D$5:$D$7)</f>
        <v>824.798294326166</v>
      </c>
      <c r="AR24" s="9">
        <f>($AK$3+(L24+AD24)*12*7.57%)*SUM(Fasering!$D$5:$D$8)</f>
        <v>1187.6675249477005</v>
      </c>
      <c r="AS24" s="9">
        <f>($AK$3+(M24+AE24)*12*7.57%)*SUM(Fasering!$D$5:$D$9)</f>
        <v>1583.7541514642689</v>
      </c>
      <c r="AT24" s="9">
        <f>($AK$3+(N24+AF24)*12*7.57%)*SUM(Fasering!$D$5:$D$10)</f>
        <v>2012.0558407007043</v>
      </c>
      <c r="AU24" s="86">
        <f>($AK$3+(O24+AG24)*12*7.57%)*SUM(Fasering!$D$5:$D$11)</f>
        <v>2474.5025859056004</v>
      </c>
    </row>
    <row r="25" spans="1:47" x14ac:dyDescent="0.3">
      <c r="A25" s="32">
        <f t="shared" si="7"/>
        <v>15</v>
      </c>
      <c r="B25" s="125">
        <v>23961.119999999999</v>
      </c>
      <c r="C25" s="126"/>
      <c r="D25" s="125">
        <f t="shared" si="0"/>
        <v>30996.104832000001</v>
      </c>
      <c r="E25" s="127">
        <f t="shared" si="1"/>
        <v>768.37336810453178</v>
      </c>
      <c r="F25" s="125">
        <f t="shared" si="2"/>
        <v>2583.0087360000002</v>
      </c>
      <c r="G25" s="127">
        <f t="shared" si="8"/>
        <v>64.031114008710986</v>
      </c>
      <c r="H25" s="63">
        <f>'L4'!$H$10</f>
        <v>1641.55</v>
      </c>
      <c r="I25" s="63">
        <f>GEW!$E$12+($F25-GEW!$E$12)*SUM(Fasering!$D$5)</f>
        <v>1751.1635679999999</v>
      </c>
      <c r="J25" s="63">
        <f>GEW!$E$12+($F25-GEW!$E$12)*SUM(Fasering!$D$5:$D$6)</f>
        <v>1966.2485262499176</v>
      </c>
      <c r="K25" s="63">
        <f>GEW!$E$12+($F25-GEW!$E$12)*SUM(Fasering!$D$5:$D$7)</f>
        <v>2089.6560525178111</v>
      </c>
      <c r="L25" s="63">
        <f>GEW!$E$12+($F25-GEW!$E$12)*SUM(Fasering!$D$5:$D$8)</f>
        <v>2213.0635787857045</v>
      </c>
      <c r="M25" s="63">
        <f>GEW!$E$12+($F25-GEW!$E$12)*SUM(Fasering!$D$5:$D$9)</f>
        <v>2336.471105053598</v>
      </c>
      <c r="N25" s="63">
        <f>GEW!$E$12+($F25-GEW!$E$12)*SUM(Fasering!$D$5:$D$10)</f>
        <v>2459.6012097321068</v>
      </c>
      <c r="O25" s="76">
        <f>GEW!$E$12+($F25-GEW!$E$12)*SUM(Fasering!$D$5:$D$11)</f>
        <v>2583.0087360000002</v>
      </c>
      <c r="P25" s="125">
        <f t="shared" si="3"/>
        <v>0</v>
      </c>
      <c r="Q25" s="127">
        <f t="shared" si="4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5"/>
        <v>0</v>
      </c>
      <c r="Z25" s="127">
        <f t="shared" si="6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495.21415380707043</v>
      </c>
      <c r="AJ25" s="9">
        <f>($AK$3+(K25+T25)*12*7.57%)*SUM(Fasering!$D$5:$D$7)</f>
        <v>824.96595433697792</v>
      </c>
      <c r="AK25" s="9">
        <f>($AK$3+(L25+U25)*12*7.57%)*SUM(Fasering!$D$5:$D$8)</f>
        <v>1187.9797209757924</v>
      </c>
      <c r="AL25" s="9">
        <f>($AK$3+(M25+V25)*12*7.57%)*SUM(Fasering!$D$5:$D$9)</f>
        <v>1584.2554537235139</v>
      </c>
      <c r="AM25" s="9">
        <f>($AK$3+(N25+W25)*12*7.57%)*SUM(Fasering!$D$5:$D$10)</f>
        <v>2012.7902441129763</v>
      </c>
      <c r="AN25" s="86">
        <f>($AK$3+(O25+X25)*12*7.57%)*SUM(Fasering!$D$5:$D$11)</f>
        <v>2475.5151357824006</v>
      </c>
      <c r="AO25" s="5">
        <f>($AK$3+(I25+AA25)*12*7.57%)*SUM(Fasering!$D$5)</f>
        <v>0</v>
      </c>
      <c r="AP25" s="9">
        <f>($AK$3+(J25+AB25)*12*7.57%)*SUM(Fasering!$D$5:$D$6)</f>
        <v>495.21415380707043</v>
      </c>
      <c r="AQ25" s="9">
        <f>($AK$3+(K25+AC25)*12*7.57%)*SUM(Fasering!$D$5:$D$7)</f>
        <v>824.96595433697792</v>
      </c>
      <c r="AR25" s="9">
        <f>($AK$3+(L25+AD25)*12*7.57%)*SUM(Fasering!$D$5:$D$8)</f>
        <v>1187.9797209757924</v>
      </c>
      <c r="AS25" s="9">
        <f>($AK$3+(M25+AE25)*12*7.57%)*SUM(Fasering!$D$5:$D$9)</f>
        <v>1584.2554537235139</v>
      </c>
      <c r="AT25" s="9">
        <f>($AK$3+(N25+AF25)*12*7.57%)*SUM(Fasering!$D$5:$D$10)</f>
        <v>2012.7902441129763</v>
      </c>
      <c r="AU25" s="86">
        <f>($AK$3+(O25+AG25)*12*7.57%)*SUM(Fasering!$D$5:$D$11)</f>
        <v>2475.5151357824006</v>
      </c>
    </row>
    <row r="26" spans="1:47" x14ac:dyDescent="0.3">
      <c r="A26" s="32">
        <f t="shared" si="7"/>
        <v>16</v>
      </c>
      <c r="B26" s="125">
        <v>24912.06</v>
      </c>
      <c r="C26" s="126"/>
      <c r="D26" s="125">
        <f t="shared" si="0"/>
        <v>32226.240816000005</v>
      </c>
      <c r="E26" s="127">
        <f t="shared" si="1"/>
        <v>798.86764260694758</v>
      </c>
      <c r="F26" s="125">
        <f t="shared" si="2"/>
        <v>2685.5200680000003</v>
      </c>
      <c r="G26" s="127">
        <f t="shared" si="8"/>
        <v>66.572303550578965</v>
      </c>
      <c r="H26" s="63">
        <f>'L4'!$H$10</f>
        <v>1641.55</v>
      </c>
      <c r="I26" s="63">
        <f>GEW!$E$12+($F26-GEW!$E$12)*SUM(Fasering!$D$5)</f>
        <v>1751.1635679999999</v>
      </c>
      <c r="J26" s="63">
        <f>GEW!$E$12+($F26-GEW!$E$12)*SUM(Fasering!$D$5:$D$6)</f>
        <v>1992.7542347778337</v>
      </c>
      <c r="K26" s="63">
        <f>GEW!$E$12+($F26-GEW!$E$12)*SUM(Fasering!$D$5:$D$7)</f>
        <v>2131.369723276202</v>
      </c>
      <c r="L26" s="63">
        <f>GEW!$E$12+($F26-GEW!$E$12)*SUM(Fasering!$D$5:$D$8)</f>
        <v>2269.98521177457</v>
      </c>
      <c r="M26" s="63">
        <f>GEW!$E$12+($F26-GEW!$E$12)*SUM(Fasering!$D$5:$D$9)</f>
        <v>2408.600700272938</v>
      </c>
      <c r="N26" s="63">
        <f>GEW!$E$12+($F26-GEW!$E$12)*SUM(Fasering!$D$5:$D$10)</f>
        <v>2546.9045795016323</v>
      </c>
      <c r="O26" s="76">
        <f>GEW!$E$12+($F26-GEW!$E$12)*SUM(Fasering!$D$5:$D$11)</f>
        <v>2685.5200680000003</v>
      </c>
      <c r="P26" s="125">
        <f t="shared" si="3"/>
        <v>0</v>
      </c>
      <c r="Q26" s="127">
        <f t="shared" si="4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5"/>
        <v>0</v>
      </c>
      <c r="Z26" s="127">
        <f t="shared" si="6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501.43979496663053</v>
      </c>
      <c r="AJ26" s="9">
        <f>($AK$3+(K26+T26)*12*7.57%)*SUM(Fasering!$D$5:$D$7)</f>
        <v>840.3851623332398</v>
      </c>
      <c r="AK26" s="9">
        <f>($AK$3+(L26+U26)*12*7.57%)*SUM(Fasering!$D$5:$D$8)</f>
        <v>1216.6914899268093</v>
      </c>
      <c r="AL26" s="9">
        <f>($AK$3+(M26+V26)*12*7.57%)*SUM(Fasering!$D$5:$D$9)</f>
        <v>1630.3587777473385</v>
      </c>
      <c r="AM26" s="9">
        <f>($AK$3+(N26+W26)*12*7.57%)*SUM(Fasering!$D$5:$D$10)</f>
        <v>2080.331209380477</v>
      </c>
      <c r="AN26" s="86">
        <f>($AK$3+(O26+X26)*12*7.57%)*SUM(Fasering!$D$5:$D$11)</f>
        <v>2568.6364297712007</v>
      </c>
      <c r="AO26" s="5">
        <f>($AK$3+(I26+AA26)*12*7.57%)*SUM(Fasering!$D$5)</f>
        <v>0</v>
      </c>
      <c r="AP26" s="9">
        <f>($AK$3+(J26+AB26)*12*7.57%)*SUM(Fasering!$D$5:$D$6)</f>
        <v>501.43979496663053</v>
      </c>
      <c r="AQ26" s="9">
        <f>($AK$3+(K26+AC26)*12*7.57%)*SUM(Fasering!$D$5:$D$7)</f>
        <v>840.3851623332398</v>
      </c>
      <c r="AR26" s="9">
        <f>($AK$3+(L26+AD26)*12*7.57%)*SUM(Fasering!$D$5:$D$8)</f>
        <v>1216.6914899268093</v>
      </c>
      <c r="AS26" s="9">
        <f>($AK$3+(M26+AE26)*12*7.57%)*SUM(Fasering!$D$5:$D$9)</f>
        <v>1630.3587777473385</v>
      </c>
      <c r="AT26" s="9">
        <f>($AK$3+(N26+AF26)*12*7.57%)*SUM(Fasering!$D$5:$D$10)</f>
        <v>2080.331209380477</v>
      </c>
      <c r="AU26" s="86">
        <f>($AK$3+(O26+AG26)*12*7.57%)*SUM(Fasering!$D$5:$D$11)</f>
        <v>2568.6364297712007</v>
      </c>
    </row>
    <row r="27" spans="1:47" x14ac:dyDescent="0.3">
      <c r="A27" s="32">
        <f t="shared" si="7"/>
        <v>17</v>
      </c>
      <c r="B27" s="125">
        <v>24922.38</v>
      </c>
      <c r="C27" s="126"/>
      <c r="D27" s="125">
        <f t="shared" si="0"/>
        <v>32239.590768000002</v>
      </c>
      <c r="E27" s="127">
        <f t="shared" si="1"/>
        <v>799.19857927263081</v>
      </c>
      <c r="F27" s="125">
        <f t="shared" si="2"/>
        <v>2686.6325640000005</v>
      </c>
      <c r="G27" s="127">
        <f t="shared" si="8"/>
        <v>66.599881606052577</v>
      </c>
      <c r="H27" s="63">
        <f>'L4'!$H$10</f>
        <v>1641.55</v>
      </c>
      <c r="I27" s="63">
        <f>GEW!$E$12+($F27-GEW!$E$12)*SUM(Fasering!$D$5)</f>
        <v>1751.1635679999999</v>
      </c>
      <c r="J27" s="63">
        <f>GEW!$E$12+($F27-GEW!$E$12)*SUM(Fasering!$D$5:$D$6)</f>
        <v>1993.0418858515168</v>
      </c>
      <c r="K27" s="63">
        <f>GEW!$E$12+($F27-GEW!$E$12)*SUM(Fasering!$D$5:$D$7)</f>
        <v>2131.8224175389596</v>
      </c>
      <c r="L27" s="63">
        <f>GEW!$E$12+($F27-GEW!$E$12)*SUM(Fasering!$D$5:$D$8)</f>
        <v>2270.602949226402</v>
      </c>
      <c r="M27" s="63">
        <f>GEW!$E$12+($F27-GEW!$E$12)*SUM(Fasering!$D$5:$D$9)</f>
        <v>2409.3834809138443</v>
      </c>
      <c r="N27" s="63">
        <f>GEW!$E$12+($F27-GEW!$E$12)*SUM(Fasering!$D$5:$D$10)</f>
        <v>2547.8520323125581</v>
      </c>
      <c r="O27" s="76">
        <f>GEW!$E$12+($F27-GEW!$E$12)*SUM(Fasering!$D$5:$D$11)</f>
        <v>2686.6325640000005</v>
      </c>
      <c r="P27" s="125">
        <f t="shared" si="3"/>
        <v>0</v>
      </c>
      <c r="Q27" s="127">
        <f t="shared" si="4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5"/>
        <v>0</v>
      </c>
      <c r="Z27" s="127">
        <f t="shared" si="6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501.50735823746425</v>
      </c>
      <c r="AJ27" s="9">
        <f>($AK$3+(K27+T27)*12*7.57%)*SUM(Fasering!$D$5:$D$7)</f>
        <v>840.55249805002677</v>
      </c>
      <c r="AK27" s="9">
        <f>($AK$3+(L27+U27)*12*7.57%)*SUM(Fasering!$D$5:$D$8)</f>
        <v>1217.0030820941115</v>
      </c>
      <c r="AL27" s="9">
        <f>($AK$3+(M27+V27)*12*7.57%)*SUM(Fasering!$D$5:$D$9)</f>
        <v>1630.8591103697186</v>
      </c>
      <c r="AM27" s="9">
        <f>($AK$3+(N27+W27)*12*7.57%)*SUM(Fasering!$D$5:$D$10)</f>
        <v>2081.0641922832478</v>
      </c>
      <c r="AN27" s="86">
        <f>($AK$3+(O27+X27)*12*7.57%)*SUM(Fasering!$D$5:$D$11)</f>
        <v>2569.6470211376009</v>
      </c>
      <c r="AO27" s="5">
        <f>($AK$3+(I27+AA27)*12*7.57%)*SUM(Fasering!$D$5)</f>
        <v>0</v>
      </c>
      <c r="AP27" s="9">
        <f>($AK$3+(J27+AB27)*12*7.57%)*SUM(Fasering!$D$5:$D$6)</f>
        <v>501.50735823746425</v>
      </c>
      <c r="AQ27" s="9">
        <f>($AK$3+(K27+AC27)*12*7.57%)*SUM(Fasering!$D$5:$D$7)</f>
        <v>840.55249805002677</v>
      </c>
      <c r="AR27" s="9">
        <f>($AK$3+(L27+AD27)*12*7.57%)*SUM(Fasering!$D$5:$D$8)</f>
        <v>1217.0030820941115</v>
      </c>
      <c r="AS27" s="9">
        <f>($AK$3+(M27+AE27)*12*7.57%)*SUM(Fasering!$D$5:$D$9)</f>
        <v>1630.8591103697186</v>
      </c>
      <c r="AT27" s="9">
        <f>($AK$3+(N27+AF27)*12*7.57%)*SUM(Fasering!$D$5:$D$10)</f>
        <v>2081.0641922832478</v>
      </c>
      <c r="AU27" s="86">
        <f>($AK$3+(O27+AG27)*12*7.57%)*SUM(Fasering!$D$5:$D$11)</f>
        <v>2569.6470211376009</v>
      </c>
    </row>
    <row r="28" spans="1:47" x14ac:dyDescent="0.3">
      <c r="A28" s="32">
        <f t="shared" si="7"/>
        <v>18</v>
      </c>
      <c r="B28" s="125">
        <v>25873.32</v>
      </c>
      <c r="C28" s="126"/>
      <c r="D28" s="125">
        <f t="shared" si="0"/>
        <v>33469.726752000002</v>
      </c>
      <c r="E28" s="127">
        <f t="shared" si="1"/>
        <v>829.69285377504661</v>
      </c>
      <c r="F28" s="125">
        <f t="shared" si="2"/>
        <v>2789.1438960000005</v>
      </c>
      <c r="G28" s="127">
        <f t="shared" si="8"/>
        <v>69.141071147920556</v>
      </c>
      <c r="H28" s="63">
        <f>'L4'!$H$10</f>
        <v>1641.55</v>
      </c>
      <c r="I28" s="63">
        <f>GEW!$E$12+($F28-GEW!$E$12)*SUM(Fasering!$D$5)</f>
        <v>1751.1635679999999</v>
      </c>
      <c r="J28" s="63">
        <f>GEW!$E$12+($F28-GEW!$E$12)*SUM(Fasering!$D$5:$D$6)</f>
        <v>2019.5475943794331</v>
      </c>
      <c r="K28" s="63">
        <f>GEW!$E$12+($F28-GEW!$E$12)*SUM(Fasering!$D$5:$D$7)</f>
        <v>2173.53608829735</v>
      </c>
      <c r="L28" s="63">
        <f>GEW!$E$12+($F28-GEW!$E$12)*SUM(Fasering!$D$5:$D$8)</f>
        <v>2327.5245822152674</v>
      </c>
      <c r="M28" s="63">
        <f>GEW!$E$12+($F28-GEW!$E$12)*SUM(Fasering!$D$5:$D$9)</f>
        <v>2481.5130761331843</v>
      </c>
      <c r="N28" s="63">
        <f>GEW!$E$12+($F28-GEW!$E$12)*SUM(Fasering!$D$5:$D$10)</f>
        <v>2635.1554020820836</v>
      </c>
      <c r="O28" s="76">
        <f>GEW!$E$12+($F28-GEW!$E$12)*SUM(Fasering!$D$5:$D$11)</f>
        <v>2789.1438960000005</v>
      </c>
      <c r="P28" s="125">
        <f t="shared" si="3"/>
        <v>0</v>
      </c>
      <c r="Q28" s="127">
        <f t="shared" si="4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5"/>
        <v>0</v>
      </c>
      <c r="Z28" s="127">
        <f t="shared" si="6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507.73299939702429</v>
      </c>
      <c r="AJ28" s="9">
        <f>($AK$3+(K28+T28)*12*7.57%)*SUM(Fasering!$D$5:$D$7)</f>
        <v>855.97170604628843</v>
      </c>
      <c r="AK28" s="9">
        <f>($AK$3+(L28+U28)*12*7.57%)*SUM(Fasering!$D$5:$D$8)</f>
        <v>1245.7148510451284</v>
      </c>
      <c r="AL28" s="9">
        <f>($AK$3+(M28+V28)*12*7.57%)*SUM(Fasering!$D$5:$D$9)</f>
        <v>1676.9624343935436</v>
      </c>
      <c r="AM28" s="9">
        <f>($AK$3+(N28+W28)*12*7.57%)*SUM(Fasering!$D$5:$D$10)</f>
        <v>2148.6051575507477</v>
      </c>
      <c r="AN28" s="86">
        <f>($AK$3+(O28+X28)*12*7.57%)*SUM(Fasering!$D$5:$D$11)</f>
        <v>2662.7683151264005</v>
      </c>
      <c r="AO28" s="5">
        <f>($AK$3+(I28+AA28)*12*7.57%)*SUM(Fasering!$D$5)</f>
        <v>0</v>
      </c>
      <c r="AP28" s="9">
        <f>($AK$3+(J28+AB28)*12*7.57%)*SUM(Fasering!$D$5:$D$6)</f>
        <v>507.73299939702429</v>
      </c>
      <c r="AQ28" s="9">
        <f>($AK$3+(K28+AC28)*12*7.57%)*SUM(Fasering!$D$5:$D$7)</f>
        <v>855.97170604628843</v>
      </c>
      <c r="AR28" s="9">
        <f>($AK$3+(L28+AD28)*12*7.57%)*SUM(Fasering!$D$5:$D$8)</f>
        <v>1245.7148510451284</v>
      </c>
      <c r="AS28" s="9">
        <f>($AK$3+(M28+AE28)*12*7.57%)*SUM(Fasering!$D$5:$D$9)</f>
        <v>1676.9624343935436</v>
      </c>
      <c r="AT28" s="9">
        <f>($AK$3+(N28+AF28)*12*7.57%)*SUM(Fasering!$D$5:$D$10)</f>
        <v>2148.6051575507477</v>
      </c>
      <c r="AU28" s="86">
        <f>($AK$3+(O28+AG28)*12*7.57%)*SUM(Fasering!$D$5:$D$11)</f>
        <v>2662.7683151264005</v>
      </c>
    </row>
    <row r="29" spans="1:47" x14ac:dyDescent="0.3">
      <c r="A29" s="32">
        <f t="shared" si="7"/>
        <v>19</v>
      </c>
      <c r="B29" s="125">
        <v>25883.67</v>
      </c>
      <c r="C29" s="126"/>
      <c r="D29" s="125">
        <f t="shared" si="0"/>
        <v>33483.115511999997</v>
      </c>
      <c r="E29" s="127">
        <f t="shared" si="1"/>
        <v>830.02475246592076</v>
      </c>
      <c r="F29" s="125">
        <f t="shared" si="2"/>
        <v>2790.259626</v>
      </c>
      <c r="G29" s="127">
        <f t="shared" si="8"/>
        <v>69.168729372160072</v>
      </c>
      <c r="H29" s="63">
        <f>'L4'!$H$10</f>
        <v>1641.55</v>
      </c>
      <c r="I29" s="63">
        <f>GEW!$E$12+($F29-GEW!$E$12)*SUM(Fasering!$D$5)</f>
        <v>1751.1635679999999</v>
      </c>
      <c r="J29" s="63">
        <f>GEW!$E$12+($F29-GEW!$E$12)*SUM(Fasering!$D$5:$D$6)</f>
        <v>2019.8360816480977</v>
      </c>
      <c r="K29" s="63">
        <f>GEW!$E$12+($F29-GEW!$E$12)*SUM(Fasering!$D$5:$D$7)</f>
        <v>2173.9900985318013</v>
      </c>
      <c r="L29" s="63">
        <f>GEW!$E$12+($F29-GEW!$E$12)*SUM(Fasering!$D$5:$D$8)</f>
        <v>2328.1441154155054</v>
      </c>
      <c r="M29" s="63">
        <f>GEW!$E$12+($F29-GEW!$E$12)*SUM(Fasering!$D$5:$D$9)</f>
        <v>2482.2981322992091</v>
      </c>
      <c r="N29" s="63">
        <f>GEW!$E$12+($F29-GEW!$E$12)*SUM(Fasering!$D$5:$D$10)</f>
        <v>2636.1056091162964</v>
      </c>
      <c r="O29" s="76">
        <f>GEW!$E$12+($F29-GEW!$E$12)*SUM(Fasering!$D$5:$D$11)</f>
        <v>2790.259626</v>
      </c>
      <c r="P29" s="125">
        <f t="shared" si="3"/>
        <v>0</v>
      </c>
      <c r="Q29" s="127">
        <f t="shared" si="4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5"/>
        <v>0</v>
      </c>
      <c r="Z29" s="127">
        <f t="shared" si="6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507.80075907271515</v>
      </c>
      <c r="AJ29" s="9">
        <f>($AK$3+(K29+T29)*12*7.57%)*SUM(Fasering!$D$5:$D$7)</f>
        <v>856.13952820411248</v>
      </c>
      <c r="AK29" s="9">
        <f>($AK$3+(L29+U29)*12*7.57%)*SUM(Fasering!$D$5:$D$8)</f>
        <v>1246.0273490036147</v>
      </c>
      <c r="AL29" s="9">
        <f>($AK$3+(M29+V29)*12*7.57%)*SUM(Fasering!$D$5:$D$9)</f>
        <v>1677.4642214712203</v>
      </c>
      <c r="AM29" s="9">
        <f>($AK$3+(N29+W29)*12*7.57%)*SUM(Fasering!$D$5:$D$10)</f>
        <v>2149.3402712177704</v>
      </c>
      <c r="AN29" s="86">
        <f>($AK$3+(O29+X29)*12*7.57%)*SUM(Fasering!$D$5:$D$11)</f>
        <v>2663.7818442584007</v>
      </c>
      <c r="AO29" s="5">
        <f>($AK$3+(I29+AA29)*12*7.57%)*SUM(Fasering!$D$5)</f>
        <v>0</v>
      </c>
      <c r="AP29" s="9">
        <f>($AK$3+(J29+AB29)*12*7.57%)*SUM(Fasering!$D$5:$D$6)</f>
        <v>507.80075907271515</v>
      </c>
      <c r="AQ29" s="9">
        <f>($AK$3+(K29+AC29)*12*7.57%)*SUM(Fasering!$D$5:$D$7)</f>
        <v>856.13952820411248</v>
      </c>
      <c r="AR29" s="9">
        <f>($AK$3+(L29+AD29)*12*7.57%)*SUM(Fasering!$D$5:$D$8)</f>
        <v>1246.0273490036147</v>
      </c>
      <c r="AS29" s="9">
        <f>($AK$3+(M29+AE29)*12*7.57%)*SUM(Fasering!$D$5:$D$9)</f>
        <v>1677.4642214712203</v>
      </c>
      <c r="AT29" s="9">
        <f>($AK$3+(N29+AF29)*12*7.57%)*SUM(Fasering!$D$5:$D$10)</f>
        <v>2149.3402712177704</v>
      </c>
      <c r="AU29" s="86">
        <f>($AK$3+(O29+AG29)*12*7.57%)*SUM(Fasering!$D$5:$D$11)</f>
        <v>2663.7818442584007</v>
      </c>
    </row>
    <row r="30" spans="1:47" x14ac:dyDescent="0.3">
      <c r="A30" s="32">
        <f t="shared" si="7"/>
        <v>20</v>
      </c>
      <c r="B30" s="125">
        <v>26834.61</v>
      </c>
      <c r="C30" s="126"/>
      <c r="D30" s="125">
        <f t="shared" si="0"/>
        <v>34713.251496000004</v>
      </c>
      <c r="E30" s="127">
        <f t="shared" si="1"/>
        <v>860.51902696833668</v>
      </c>
      <c r="F30" s="125">
        <f t="shared" si="2"/>
        <v>2892.7709580000005</v>
      </c>
      <c r="G30" s="127">
        <f t="shared" si="8"/>
        <v>71.709918914028066</v>
      </c>
      <c r="H30" s="63">
        <f>'L4'!$H$10</f>
        <v>1641.55</v>
      </c>
      <c r="I30" s="63">
        <f>GEW!$E$12+($F30-GEW!$E$12)*SUM(Fasering!$D$5)</f>
        <v>1751.1635679999999</v>
      </c>
      <c r="J30" s="63">
        <f>GEW!$E$12+($F30-GEW!$E$12)*SUM(Fasering!$D$5:$D$6)</f>
        <v>2046.3417901760138</v>
      </c>
      <c r="K30" s="63">
        <f>GEW!$E$12+($F30-GEW!$E$12)*SUM(Fasering!$D$5:$D$7)</f>
        <v>2215.7037692901922</v>
      </c>
      <c r="L30" s="63">
        <f>GEW!$E$12+($F30-GEW!$E$12)*SUM(Fasering!$D$5:$D$8)</f>
        <v>2385.0657484043709</v>
      </c>
      <c r="M30" s="63">
        <f>GEW!$E$12+($F30-GEW!$E$12)*SUM(Fasering!$D$5:$D$9)</f>
        <v>2554.4277275185495</v>
      </c>
      <c r="N30" s="63">
        <f>GEW!$E$12+($F30-GEW!$E$12)*SUM(Fasering!$D$5:$D$10)</f>
        <v>2723.4089788858219</v>
      </c>
      <c r="O30" s="76">
        <f>GEW!$E$12+($F30-GEW!$E$12)*SUM(Fasering!$D$5:$D$11)</f>
        <v>2892.7709580000005</v>
      </c>
      <c r="P30" s="125">
        <f t="shared" si="3"/>
        <v>0</v>
      </c>
      <c r="Q30" s="127">
        <f t="shared" si="4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5"/>
        <v>0</v>
      </c>
      <c r="Z30" s="127">
        <f t="shared" si="6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514.02640023227514</v>
      </c>
      <c r="AJ30" s="9">
        <f>($AK$3+(K30+T30)*12*7.57%)*SUM(Fasering!$D$5:$D$7)</f>
        <v>871.5587362003746</v>
      </c>
      <c r="AK30" s="9">
        <f>($AK$3+(L30+U30)*12*7.57%)*SUM(Fasering!$D$5:$D$8)</f>
        <v>1274.7391179546312</v>
      </c>
      <c r="AL30" s="9">
        <f>($AK$3+(M30+V30)*12*7.57%)*SUM(Fasering!$D$5:$D$9)</f>
        <v>1723.5675454950458</v>
      </c>
      <c r="AM30" s="9">
        <f>($AK$3+(N30+W30)*12*7.57%)*SUM(Fasering!$D$5:$D$10)</f>
        <v>2216.8812364852711</v>
      </c>
      <c r="AN30" s="86">
        <f>($AK$3+(O30+X30)*12*7.57%)*SUM(Fasering!$D$5:$D$11)</f>
        <v>2756.9031382472008</v>
      </c>
      <c r="AO30" s="5">
        <f>($AK$3+(I30+AA30)*12*7.57%)*SUM(Fasering!$D$5)</f>
        <v>0</v>
      </c>
      <c r="AP30" s="9">
        <f>($AK$3+(J30+AB30)*12*7.57%)*SUM(Fasering!$D$5:$D$6)</f>
        <v>514.02640023227514</v>
      </c>
      <c r="AQ30" s="9">
        <f>($AK$3+(K30+AC30)*12*7.57%)*SUM(Fasering!$D$5:$D$7)</f>
        <v>871.5587362003746</v>
      </c>
      <c r="AR30" s="9">
        <f>($AK$3+(L30+AD30)*12*7.57%)*SUM(Fasering!$D$5:$D$8)</f>
        <v>1274.7391179546312</v>
      </c>
      <c r="AS30" s="9">
        <f>($AK$3+(M30+AE30)*12*7.57%)*SUM(Fasering!$D$5:$D$9)</f>
        <v>1723.5675454950458</v>
      </c>
      <c r="AT30" s="9">
        <f>($AK$3+(N30+AF30)*12*7.57%)*SUM(Fasering!$D$5:$D$10)</f>
        <v>2216.8812364852711</v>
      </c>
      <c r="AU30" s="86">
        <f>($AK$3+(O30+AG30)*12*7.57%)*SUM(Fasering!$D$5:$D$11)</f>
        <v>2756.9031382472008</v>
      </c>
    </row>
    <row r="31" spans="1:47" x14ac:dyDescent="0.3">
      <c r="A31" s="32">
        <f t="shared" si="7"/>
        <v>21</v>
      </c>
      <c r="B31" s="125">
        <v>26844.92</v>
      </c>
      <c r="C31" s="126"/>
      <c r="D31" s="125">
        <f t="shared" si="0"/>
        <v>34726.588512000002</v>
      </c>
      <c r="E31" s="127">
        <f t="shared" si="1"/>
        <v>860.84964295895634</v>
      </c>
      <c r="F31" s="125">
        <f t="shared" si="2"/>
        <v>2893.882376</v>
      </c>
      <c r="G31" s="127">
        <f t="shared" si="8"/>
        <v>71.73747024657969</v>
      </c>
      <c r="H31" s="63">
        <f>'L4'!$H$10</f>
        <v>1641.55</v>
      </c>
      <c r="I31" s="63">
        <f>GEW!$E$12+($F31-GEW!$E$12)*SUM(Fasering!$D$5)</f>
        <v>1751.1635679999999</v>
      </c>
      <c r="J31" s="63">
        <f>GEW!$E$12+($F31-GEW!$E$12)*SUM(Fasering!$D$5:$D$6)</f>
        <v>2046.6291625180361</v>
      </c>
      <c r="K31" s="63">
        <f>GEW!$E$12+($F31-GEW!$E$12)*SUM(Fasering!$D$5:$D$7)</f>
        <v>2216.1560248957185</v>
      </c>
      <c r="L31" s="63">
        <f>GEW!$E$12+($F31-GEW!$E$12)*SUM(Fasering!$D$5:$D$8)</f>
        <v>2385.6828872734004</v>
      </c>
      <c r="M31" s="63">
        <f>GEW!$E$12+($F31-GEW!$E$12)*SUM(Fasering!$D$5:$D$9)</f>
        <v>2555.2097496510823</v>
      </c>
      <c r="N31" s="63">
        <f>GEW!$E$12+($F31-GEW!$E$12)*SUM(Fasering!$D$5:$D$10)</f>
        <v>2724.3555136223181</v>
      </c>
      <c r="O31" s="76">
        <f>GEW!$E$12+($F31-GEW!$E$12)*SUM(Fasering!$D$5:$D$11)</f>
        <v>2893.882376</v>
      </c>
      <c r="P31" s="125">
        <f t="shared" si="3"/>
        <v>0</v>
      </c>
      <c r="Q31" s="127">
        <f t="shared" si="4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5"/>
        <v>0</v>
      </c>
      <c r="Z31" s="127">
        <f t="shared" si="6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514.09389803482316</v>
      </c>
      <c r="AJ31" s="9">
        <f>($AK$3+(K31+T31)*12*7.57%)*SUM(Fasering!$D$5:$D$7)</f>
        <v>871.7259097701492</v>
      </c>
      <c r="AK31" s="9">
        <f>($AK$3+(L31+U31)*12*7.57%)*SUM(Fasering!$D$5:$D$8)</f>
        <v>1275.0504081915387</v>
      </c>
      <c r="AL31" s="9">
        <f>($AK$3+(M31+V31)*12*7.57%)*SUM(Fasering!$D$5:$D$9)</f>
        <v>1724.0673932989926</v>
      </c>
      <c r="AM31" s="9">
        <f>($AK$3+(N31+W31)*12*7.57%)*SUM(Fasering!$D$5:$D$10)</f>
        <v>2217.6135091332908</v>
      </c>
      <c r="AN31" s="86">
        <f>($AK$3+(O31+X31)*12*7.57%)*SUM(Fasering!$D$5:$D$11)</f>
        <v>2757.9127503584004</v>
      </c>
      <c r="AO31" s="5">
        <f>($AK$3+(I31+AA31)*12*7.57%)*SUM(Fasering!$D$5)</f>
        <v>0</v>
      </c>
      <c r="AP31" s="9">
        <f>($AK$3+(J31+AB31)*12*7.57%)*SUM(Fasering!$D$5:$D$6)</f>
        <v>514.09389803482316</v>
      </c>
      <c r="AQ31" s="9">
        <f>($AK$3+(K31+AC31)*12*7.57%)*SUM(Fasering!$D$5:$D$7)</f>
        <v>871.7259097701492</v>
      </c>
      <c r="AR31" s="9">
        <f>($AK$3+(L31+AD31)*12*7.57%)*SUM(Fasering!$D$5:$D$8)</f>
        <v>1275.0504081915387</v>
      </c>
      <c r="AS31" s="9">
        <f>($AK$3+(M31+AE31)*12*7.57%)*SUM(Fasering!$D$5:$D$9)</f>
        <v>1724.0673932989926</v>
      </c>
      <c r="AT31" s="9">
        <f>($AK$3+(N31+AF31)*12*7.57%)*SUM(Fasering!$D$5:$D$10)</f>
        <v>2217.6135091332908</v>
      </c>
      <c r="AU31" s="86">
        <f>($AK$3+(O31+AG31)*12*7.57%)*SUM(Fasering!$D$5:$D$11)</f>
        <v>2757.9127503584004</v>
      </c>
    </row>
    <row r="32" spans="1:47" x14ac:dyDescent="0.3">
      <c r="A32" s="32">
        <f t="shared" si="7"/>
        <v>22</v>
      </c>
      <c r="B32" s="125">
        <v>27795.87</v>
      </c>
      <c r="C32" s="126"/>
      <c r="D32" s="125">
        <f t="shared" si="0"/>
        <v>35956.737432000002</v>
      </c>
      <c r="E32" s="127">
        <f t="shared" si="1"/>
        <v>891.34423813643571</v>
      </c>
      <c r="F32" s="125">
        <f t="shared" si="2"/>
        <v>2996.3947859999998</v>
      </c>
      <c r="G32" s="127">
        <f t="shared" si="8"/>
        <v>74.278686511369628</v>
      </c>
      <c r="H32" s="63">
        <f>'L4'!$H$10</f>
        <v>1641.55</v>
      </c>
      <c r="I32" s="63">
        <f>GEW!$E$12+($F32-GEW!$E$12)*SUM(Fasering!$D$5)</f>
        <v>1751.1635679999999</v>
      </c>
      <c r="J32" s="63">
        <f>GEW!$E$12+($F32-GEW!$E$12)*SUM(Fasering!$D$5:$D$6)</f>
        <v>2073.1351497776127</v>
      </c>
      <c r="K32" s="63">
        <f>GEW!$E$12+($F32-GEW!$E$12)*SUM(Fasering!$D$5:$D$7)</f>
        <v>2257.8701343113403</v>
      </c>
      <c r="L32" s="63">
        <f>GEW!$E$12+($F32-GEW!$E$12)*SUM(Fasering!$D$5:$D$8)</f>
        <v>2442.6051188450674</v>
      </c>
      <c r="M32" s="63">
        <f>GEW!$E$12+($F32-GEW!$E$12)*SUM(Fasering!$D$5:$D$9)</f>
        <v>2627.340103378795</v>
      </c>
      <c r="N32" s="63">
        <f>GEW!$E$12+($F32-GEW!$E$12)*SUM(Fasering!$D$5:$D$10)</f>
        <v>2811.6598014662723</v>
      </c>
      <c r="O32" s="76">
        <f>GEW!$E$12+($F32-GEW!$E$12)*SUM(Fasering!$D$5:$D$11)</f>
        <v>2996.3947859999998</v>
      </c>
      <c r="P32" s="125">
        <f t="shared" si="3"/>
        <v>0</v>
      </c>
      <c r="Q32" s="127">
        <f t="shared" si="4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5"/>
        <v>0</v>
      </c>
      <c r="Z32" s="127">
        <f t="shared" si="6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520.31960466266901</v>
      </c>
      <c r="AJ32" s="9">
        <f>($AK$3+(K32+T32)*12*7.57%)*SUM(Fasering!$D$5:$D$7)</f>
        <v>887.14527991342322</v>
      </c>
      <c r="AK32" s="9">
        <f>($AK$3+(L32+U32)*12*7.57%)*SUM(Fasering!$D$5:$D$8)</f>
        <v>1303.7624790729501</v>
      </c>
      <c r="AL32" s="9">
        <f>($AK$3+(M32+V32)*12*7.57%)*SUM(Fasering!$D$5:$D$9)</f>
        <v>1770.1712021412495</v>
      </c>
      <c r="AM32" s="9">
        <f>($AK$3+(N32+W32)*12*7.57%)*SUM(Fasering!$D$5:$D$10)</f>
        <v>2285.1551846555412</v>
      </c>
      <c r="AN32" s="86">
        <f>($AK$3+(O32+X32)*12*7.57%)*SUM(Fasering!$D$5:$D$11)</f>
        <v>2851.0350236023996</v>
      </c>
      <c r="AO32" s="5">
        <f>($AK$3+(I32+AA32)*12*7.57%)*SUM(Fasering!$D$5)</f>
        <v>0</v>
      </c>
      <c r="AP32" s="9">
        <f>($AK$3+(J32+AB32)*12*7.57%)*SUM(Fasering!$D$5:$D$6)</f>
        <v>520.31960466266901</v>
      </c>
      <c r="AQ32" s="9">
        <f>($AK$3+(K32+AC32)*12*7.57%)*SUM(Fasering!$D$5:$D$7)</f>
        <v>887.14527991342322</v>
      </c>
      <c r="AR32" s="9">
        <f>($AK$3+(L32+AD32)*12*7.57%)*SUM(Fasering!$D$5:$D$8)</f>
        <v>1303.7624790729501</v>
      </c>
      <c r="AS32" s="9">
        <f>($AK$3+(M32+AE32)*12*7.57%)*SUM(Fasering!$D$5:$D$9)</f>
        <v>1770.1712021412495</v>
      </c>
      <c r="AT32" s="9">
        <f>($AK$3+(N32+AF32)*12*7.57%)*SUM(Fasering!$D$5:$D$10)</f>
        <v>2285.1551846555412</v>
      </c>
      <c r="AU32" s="86">
        <f>($AK$3+(O32+AG32)*12*7.57%)*SUM(Fasering!$D$5:$D$11)</f>
        <v>2851.0350236023996</v>
      </c>
    </row>
    <row r="33" spans="1:47" x14ac:dyDescent="0.3">
      <c r="A33" s="32">
        <f t="shared" si="7"/>
        <v>23</v>
      </c>
      <c r="B33" s="125">
        <v>28757.15</v>
      </c>
      <c r="C33" s="126"/>
      <c r="D33" s="125">
        <f t="shared" si="0"/>
        <v>37200.249240000005</v>
      </c>
      <c r="E33" s="127">
        <f t="shared" si="1"/>
        <v>922.17009065466209</v>
      </c>
      <c r="F33" s="125">
        <f t="shared" si="2"/>
        <v>3100.0207700000005</v>
      </c>
      <c r="G33" s="127">
        <f t="shared" si="8"/>
        <v>76.847507554555179</v>
      </c>
      <c r="H33" s="63">
        <f>'L4'!$H$10</f>
        <v>1641.55</v>
      </c>
      <c r="I33" s="63">
        <f>GEW!$E$12+($F33-GEW!$E$12)*SUM(Fasering!$D$5)</f>
        <v>1751.1635679999999</v>
      </c>
      <c r="J33" s="63">
        <f>GEW!$E$12+($F33-GEW!$E$12)*SUM(Fasering!$D$5:$D$6)</f>
        <v>2099.9290668425333</v>
      </c>
      <c r="K33" s="63">
        <f>GEW!$E$12+($F33-GEW!$E$12)*SUM(Fasering!$D$5:$D$7)</f>
        <v>2300.0373766469511</v>
      </c>
      <c r="L33" s="63">
        <f>GEW!$E$12+($F33-GEW!$E$12)*SUM(Fasering!$D$5:$D$8)</f>
        <v>2500.1456864513693</v>
      </c>
      <c r="M33" s="63">
        <f>GEW!$E$12+($F33-GEW!$E$12)*SUM(Fasering!$D$5:$D$9)</f>
        <v>2700.2539962557876</v>
      </c>
      <c r="N33" s="63">
        <f>GEW!$E$12+($F33-GEW!$E$12)*SUM(Fasering!$D$5:$D$10)</f>
        <v>2899.9124601955828</v>
      </c>
      <c r="O33" s="76">
        <f>GEW!$E$12+($F33-GEW!$E$12)*SUM(Fasering!$D$5:$D$11)</f>
        <v>3100.0207700000005</v>
      </c>
      <c r="P33" s="125">
        <f t="shared" si="3"/>
        <v>0</v>
      </c>
      <c r="Q33" s="127">
        <f t="shared" si="4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5"/>
        <v>0</v>
      </c>
      <c r="Z33" s="127">
        <f t="shared" si="6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526.61294002963416</v>
      </c>
      <c r="AJ33" s="9">
        <f>($AK$3+(K33+T33)*12*7.57%)*SUM(Fasering!$D$5:$D$7)</f>
        <v>902.7321479204968</v>
      </c>
      <c r="AK33" s="9">
        <f>($AK$3+(L33+U33)*12*7.57%)*SUM(Fasering!$D$5:$D$8)</f>
        <v>1332.7864440520586</v>
      </c>
      <c r="AL33" s="9">
        <f>($AK$3+(M33+V33)*12*7.57%)*SUM(Fasering!$D$5:$D$9)</f>
        <v>1816.7758284243193</v>
      </c>
      <c r="AM33" s="9">
        <f>($AK$3+(N33+W33)*12*7.57%)*SUM(Fasering!$D$5:$D$10)</f>
        <v>2353.4305533353149</v>
      </c>
      <c r="AN33" s="86">
        <f>($AK$3+(O33+X33)*12*7.57%)*SUM(Fasering!$D$5:$D$11)</f>
        <v>2945.1688674680008</v>
      </c>
      <c r="AO33" s="5">
        <f>($AK$3+(I33+AA33)*12*7.57%)*SUM(Fasering!$D$5)</f>
        <v>0</v>
      </c>
      <c r="AP33" s="9">
        <f>($AK$3+(J33+AB33)*12*7.57%)*SUM(Fasering!$D$5:$D$6)</f>
        <v>526.61294002963416</v>
      </c>
      <c r="AQ33" s="9">
        <f>($AK$3+(K33+AC33)*12*7.57%)*SUM(Fasering!$D$5:$D$7)</f>
        <v>902.7321479204968</v>
      </c>
      <c r="AR33" s="9">
        <f>($AK$3+(L33+AD33)*12*7.57%)*SUM(Fasering!$D$5:$D$8)</f>
        <v>1332.7864440520586</v>
      </c>
      <c r="AS33" s="9">
        <f>($AK$3+(M33+AE33)*12*7.57%)*SUM(Fasering!$D$5:$D$9)</f>
        <v>1816.7758284243193</v>
      </c>
      <c r="AT33" s="9">
        <f>($AK$3+(N33+AF33)*12*7.57%)*SUM(Fasering!$D$5:$D$10)</f>
        <v>2353.4305533353149</v>
      </c>
      <c r="AU33" s="86">
        <f>($AK$3+(O33+AG33)*12*7.57%)*SUM(Fasering!$D$5:$D$11)</f>
        <v>2945.1688674680008</v>
      </c>
    </row>
    <row r="34" spans="1:47" x14ac:dyDescent="0.3">
      <c r="A34" s="32">
        <f t="shared" si="7"/>
        <v>24</v>
      </c>
      <c r="B34" s="125">
        <v>29708.1</v>
      </c>
      <c r="C34" s="126"/>
      <c r="D34" s="125">
        <f t="shared" si="0"/>
        <v>38430.398159999997</v>
      </c>
      <c r="E34" s="127">
        <f t="shared" si="1"/>
        <v>952.66468583214134</v>
      </c>
      <c r="F34" s="125">
        <f t="shared" si="2"/>
        <v>3202.5331799999999</v>
      </c>
      <c r="G34" s="127">
        <f t="shared" si="8"/>
        <v>79.388723819345117</v>
      </c>
      <c r="H34" s="63">
        <f>'L4'!$H$10</f>
        <v>1641.55</v>
      </c>
      <c r="I34" s="63">
        <f>GEW!$E$12+($F34-GEW!$E$12)*SUM(Fasering!$D$5)</f>
        <v>1751.1635679999999</v>
      </c>
      <c r="J34" s="63">
        <f>GEW!$E$12+($F34-GEW!$E$12)*SUM(Fasering!$D$5:$D$6)</f>
        <v>2126.4350541021099</v>
      </c>
      <c r="K34" s="63">
        <f>GEW!$E$12+($F34-GEW!$E$12)*SUM(Fasering!$D$5:$D$7)</f>
        <v>2341.7514860625733</v>
      </c>
      <c r="L34" s="63">
        <f>GEW!$E$12+($F34-GEW!$E$12)*SUM(Fasering!$D$5:$D$8)</f>
        <v>2557.0679180230363</v>
      </c>
      <c r="M34" s="63">
        <f>GEW!$E$12+($F34-GEW!$E$12)*SUM(Fasering!$D$5:$D$9)</f>
        <v>2772.3843499835002</v>
      </c>
      <c r="N34" s="63">
        <f>GEW!$E$12+($F34-GEW!$E$12)*SUM(Fasering!$D$5:$D$10)</f>
        <v>2987.2167480395365</v>
      </c>
      <c r="O34" s="76">
        <f>GEW!$E$12+($F34-GEW!$E$12)*SUM(Fasering!$D$5:$D$11)</f>
        <v>3202.5331799999999</v>
      </c>
      <c r="P34" s="125">
        <f t="shared" si="3"/>
        <v>0</v>
      </c>
      <c r="Q34" s="127">
        <f t="shared" si="4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5"/>
        <v>0</v>
      </c>
      <c r="Z34" s="127">
        <f t="shared" si="6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532.8386466574799</v>
      </c>
      <c r="AJ34" s="9">
        <f>($AK$3+(K34+T34)*12*7.57%)*SUM(Fasering!$D$5:$D$7)</f>
        <v>918.15151806377105</v>
      </c>
      <c r="AK34" s="9">
        <f>($AK$3+(L34+U34)*12*7.57%)*SUM(Fasering!$D$5:$D$8)</f>
        <v>1361.4985149334698</v>
      </c>
      <c r="AL34" s="9">
        <f>($AK$3+(M34+V34)*12*7.57%)*SUM(Fasering!$D$5:$D$9)</f>
        <v>1862.8796372665768</v>
      </c>
      <c r="AM34" s="9">
        <f>($AK$3+(N34+W34)*12*7.57%)*SUM(Fasering!$D$5:$D$10)</f>
        <v>2420.9722288575654</v>
      </c>
      <c r="AN34" s="86">
        <f>($AK$3+(O34+X34)*12*7.57%)*SUM(Fasering!$D$5:$D$11)</f>
        <v>3038.291140712</v>
      </c>
      <c r="AO34" s="5">
        <f>($AK$3+(I34+AA34)*12*7.57%)*SUM(Fasering!$D$5)</f>
        <v>0</v>
      </c>
      <c r="AP34" s="9">
        <f>($AK$3+(J34+AB34)*12*7.57%)*SUM(Fasering!$D$5:$D$6)</f>
        <v>532.8386466574799</v>
      </c>
      <c r="AQ34" s="9">
        <f>($AK$3+(K34+AC34)*12*7.57%)*SUM(Fasering!$D$5:$D$7)</f>
        <v>918.15151806377105</v>
      </c>
      <c r="AR34" s="9">
        <f>($AK$3+(L34+AD34)*12*7.57%)*SUM(Fasering!$D$5:$D$8)</f>
        <v>1361.4985149334698</v>
      </c>
      <c r="AS34" s="9">
        <f>($AK$3+(M34+AE34)*12*7.57%)*SUM(Fasering!$D$5:$D$9)</f>
        <v>1862.8796372665768</v>
      </c>
      <c r="AT34" s="9">
        <f>($AK$3+(N34+AF34)*12*7.57%)*SUM(Fasering!$D$5:$D$10)</f>
        <v>2420.9722288575654</v>
      </c>
      <c r="AU34" s="86">
        <f>($AK$3+(O34+AG34)*12*7.57%)*SUM(Fasering!$D$5:$D$11)</f>
        <v>3038.291140712</v>
      </c>
    </row>
    <row r="35" spans="1:47" x14ac:dyDescent="0.3">
      <c r="A35" s="32">
        <f t="shared" si="7"/>
        <v>25</v>
      </c>
      <c r="B35" s="125">
        <v>29718.41</v>
      </c>
      <c r="C35" s="126"/>
      <c r="D35" s="125">
        <f t="shared" si="0"/>
        <v>38443.735176000002</v>
      </c>
      <c r="E35" s="127">
        <f t="shared" si="1"/>
        <v>952.99530182276112</v>
      </c>
      <c r="F35" s="125">
        <f t="shared" si="2"/>
        <v>3203.6445980000003</v>
      </c>
      <c r="G35" s="127">
        <f t="shared" si="8"/>
        <v>79.41627515189677</v>
      </c>
      <c r="H35" s="63">
        <f>'L4'!$H$10</f>
        <v>1641.55</v>
      </c>
      <c r="I35" s="63">
        <f>GEW!$E$12+($F35-GEW!$E$12)*SUM(Fasering!$D$5)</f>
        <v>1751.1635679999999</v>
      </c>
      <c r="J35" s="63">
        <f>GEW!$E$12+($F35-GEW!$E$12)*SUM(Fasering!$D$5:$D$6)</f>
        <v>2126.7224264441325</v>
      </c>
      <c r="K35" s="63">
        <f>GEW!$E$12+($F35-GEW!$E$12)*SUM(Fasering!$D$5:$D$7)</f>
        <v>2342.2037416680996</v>
      </c>
      <c r="L35" s="63">
        <f>GEW!$E$12+($F35-GEW!$E$12)*SUM(Fasering!$D$5:$D$8)</f>
        <v>2557.6850568920668</v>
      </c>
      <c r="M35" s="63">
        <f>GEW!$E$12+($F35-GEW!$E$12)*SUM(Fasering!$D$5:$D$9)</f>
        <v>2773.1663721160339</v>
      </c>
      <c r="N35" s="63">
        <f>GEW!$E$12+($F35-GEW!$E$12)*SUM(Fasering!$D$5:$D$10)</f>
        <v>2988.1632827760332</v>
      </c>
      <c r="O35" s="76">
        <f>GEW!$E$12+($F35-GEW!$E$12)*SUM(Fasering!$D$5:$D$11)</f>
        <v>3203.6445980000003</v>
      </c>
      <c r="P35" s="125">
        <f t="shared" si="3"/>
        <v>0</v>
      </c>
      <c r="Q35" s="127">
        <f t="shared" si="4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5"/>
        <v>0</v>
      </c>
      <c r="Z35" s="127">
        <f t="shared" si="6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532.90614446002814</v>
      </c>
      <c r="AJ35" s="9">
        <f>($AK$3+(K35+T35)*12*7.57%)*SUM(Fasering!$D$5:$D$7)</f>
        <v>918.31869163354565</v>
      </c>
      <c r="AK35" s="9">
        <f>($AK$3+(L35+U35)*12*7.57%)*SUM(Fasering!$D$5:$D$8)</f>
        <v>1361.8098051703778</v>
      </c>
      <c r="AL35" s="9">
        <f>($AK$3+(M35+V35)*12*7.57%)*SUM(Fasering!$D$5:$D$9)</f>
        <v>1863.3794850705242</v>
      </c>
      <c r="AM35" s="9">
        <f>($AK$3+(N35+W35)*12*7.57%)*SUM(Fasering!$D$5:$D$10)</f>
        <v>2421.7045015055855</v>
      </c>
      <c r="AN35" s="86">
        <f>($AK$3+(O35+X35)*12*7.57%)*SUM(Fasering!$D$5:$D$11)</f>
        <v>3039.3007528232006</v>
      </c>
      <c r="AO35" s="5">
        <f>($AK$3+(I35+AA35)*12*7.57%)*SUM(Fasering!$D$5)</f>
        <v>0</v>
      </c>
      <c r="AP35" s="9">
        <f>($AK$3+(J35+AB35)*12*7.57%)*SUM(Fasering!$D$5:$D$6)</f>
        <v>532.90614446002814</v>
      </c>
      <c r="AQ35" s="9">
        <f>($AK$3+(K35+AC35)*12*7.57%)*SUM(Fasering!$D$5:$D$7)</f>
        <v>918.31869163354565</v>
      </c>
      <c r="AR35" s="9">
        <f>($AK$3+(L35+AD35)*12*7.57%)*SUM(Fasering!$D$5:$D$8)</f>
        <v>1361.8098051703778</v>
      </c>
      <c r="AS35" s="9">
        <f>($AK$3+(M35+AE35)*12*7.57%)*SUM(Fasering!$D$5:$D$9)</f>
        <v>1863.3794850705242</v>
      </c>
      <c r="AT35" s="9">
        <f>($AK$3+(N35+AF35)*12*7.57%)*SUM(Fasering!$D$5:$D$10)</f>
        <v>2421.7045015055855</v>
      </c>
      <c r="AU35" s="86">
        <f>($AK$3+(O35+AG35)*12*7.57%)*SUM(Fasering!$D$5:$D$11)</f>
        <v>3039.3007528232006</v>
      </c>
    </row>
    <row r="36" spans="1:47" x14ac:dyDescent="0.3">
      <c r="A36" s="32">
        <f t="shared" si="7"/>
        <v>26</v>
      </c>
      <c r="B36" s="125">
        <v>29718.41</v>
      </c>
      <c r="C36" s="126"/>
      <c r="D36" s="125">
        <f t="shared" si="0"/>
        <v>38443.735176000002</v>
      </c>
      <c r="E36" s="127">
        <f t="shared" si="1"/>
        <v>952.99530182276112</v>
      </c>
      <c r="F36" s="125">
        <f t="shared" si="2"/>
        <v>3203.6445980000003</v>
      </c>
      <c r="G36" s="127">
        <f t="shared" si="8"/>
        <v>79.41627515189677</v>
      </c>
      <c r="H36" s="63">
        <f>'L4'!$H$10</f>
        <v>1641.55</v>
      </c>
      <c r="I36" s="63">
        <f>GEW!$E$12+($F36-GEW!$E$12)*SUM(Fasering!$D$5)</f>
        <v>1751.1635679999999</v>
      </c>
      <c r="J36" s="63">
        <f>GEW!$E$12+($F36-GEW!$E$12)*SUM(Fasering!$D$5:$D$6)</f>
        <v>2126.7224264441325</v>
      </c>
      <c r="K36" s="63">
        <f>GEW!$E$12+($F36-GEW!$E$12)*SUM(Fasering!$D$5:$D$7)</f>
        <v>2342.2037416680996</v>
      </c>
      <c r="L36" s="63">
        <f>GEW!$E$12+($F36-GEW!$E$12)*SUM(Fasering!$D$5:$D$8)</f>
        <v>2557.6850568920668</v>
      </c>
      <c r="M36" s="63">
        <f>GEW!$E$12+($F36-GEW!$E$12)*SUM(Fasering!$D$5:$D$9)</f>
        <v>2773.1663721160339</v>
      </c>
      <c r="N36" s="63">
        <f>GEW!$E$12+($F36-GEW!$E$12)*SUM(Fasering!$D$5:$D$10)</f>
        <v>2988.1632827760332</v>
      </c>
      <c r="O36" s="76">
        <f>GEW!$E$12+($F36-GEW!$E$12)*SUM(Fasering!$D$5:$D$11)</f>
        <v>3203.6445980000003</v>
      </c>
      <c r="P36" s="125">
        <f t="shared" si="3"/>
        <v>0</v>
      </c>
      <c r="Q36" s="127">
        <f t="shared" si="4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5">
        <f t="shared" si="5"/>
        <v>0</v>
      </c>
      <c r="Z36" s="127">
        <f t="shared" si="6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532.90614446002814</v>
      </c>
      <c r="AJ36" s="9">
        <f>($AK$3+(K36+T36)*12*7.57%)*SUM(Fasering!$D$5:$D$7)</f>
        <v>918.31869163354565</v>
      </c>
      <c r="AK36" s="9">
        <f>($AK$3+(L36+U36)*12*7.57%)*SUM(Fasering!$D$5:$D$8)</f>
        <v>1361.8098051703778</v>
      </c>
      <c r="AL36" s="9">
        <f>($AK$3+(M36+V36)*12*7.57%)*SUM(Fasering!$D$5:$D$9)</f>
        <v>1863.3794850705242</v>
      </c>
      <c r="AM36" s="9">
        <f>($AK$3+(N36+W36)*12*7.57%)*SUM(Fasering!$D$5:$D$10)</f>
        <v>2421.7045015055855</v>
      </c>
      <c r="AN36" s="86">
        <f>($AK$3+(O36+X36)*12*7.57%)*SUM(Fasering!$D$5:$D$11)</f>
        <v>3039.3007528232006</v>
      </c>
      <c r="AO36" s="5">
        <f>($AK$3+(I36+AA36)*12*7.57%)*SUM(Fasering!$D$5)</f>
        <v>0</v>
      </c>
      <c r="AP36" s="9">
        <f>($AK$3+(J36+AB36)*12*7.57%)*SUM(Fasering!$D$5:$D$6)</f>
        <v>532.90614446002814</v>
      </c>
      <c r="AQ36" s="9">
        <f>($AK$3+(K36+AC36)*12*7.57%)*SUM(Fasering!$D$5:$D$7)</f>
        <v>918.31869163354565</v>
      </c>
      <c r="AR36" s="9">
        <f>($AK$3+(L36+AD36)*12*7.57%)*SUM(Fasering!$D$5:$D$8)</f>
        <v>1361.8098051703778</v>
      </c>
      <c r="AS36" s="9">
        <f>($AK$3+(M36+AE36)*12*7.57%)*SUM(Fasering!$D$5:$D$9)</f>
        <v>1863.3794850705242</v>
      </c>
      <c r="AT36" s="9">
        <f>($AK$3+(N36+AF36)*12*7.57%)*SUM(Fasering!$D$5:$D$10)</f>
        <v>2421.7045015055855</v>
      </c>
      <c r="AU36" s="86">
        <f>($AK$3+(O36+AG36)*12*7.57%)*SUM(Fasering!$D$5:$D$11)</f>
        <v>3039.3007528232006</v>
      </c>
    </row>
    <row r="37" spans="1:47" x14ac:dyDescent="0.3">
      <c r="A37" s="32">
        <f t="shared" si="7"/>
        <v>27</v>
      </c>
      <c r="B37" s="125">
        <v>29728.76</v>
      </c>
      <c r="C37" s="126"/>
      <c r="D37" s="125">
        <f t="shared" si="0"/>
        <v>38457.123936000004</v>
      </c>
      <c r="E37" s="127">
        <f t="shared" si="1"/>
        <v>953.32720051363549</v>
      </c>
      <c r="F37" s="125">
        <f t="shared" si="2"/>
        <v>3204.7603279999998</v>
      </c>
      <c r="G37" s="127">
        <f t="shared" si="8"/>
        <v>79.443933376136272</v>
      </c>
      <c r="H37" s="63">
        <f>'L4'!$H$10</f>
        <v>1641.55</v>
      </c>
      <c r="I37" s="63">
        <f>GEW!$E$12+($F37-GEW!$E$12)*SUM(Fasering!$D$5)</f>
        <v>1751.1635679999999</v>
      </c>
      <c r="J37" s="63">
        <f>GEW!$E$12+($F37-GEW!$E$12)*SUM(Fasering!$D$5:$D$6)</f>
        <v>2127.0109137127965</v>
      </c>
      <c r="K37" s="63">
        <f>GEW!$E$12+($F37-GEW!$E$12)*SUM(Fasering!$D$5:$D$7)</f>
        <v>2342.6577519025509</v>
      </c>
      <c r="L37" s="63">
        <f>GEW!$E$12+($F37-GEW!$E$12)*SUM(Fasering!$D$5:$D$8)</f>
        <v>2558.3045900923048</v>
      </c>
      <c r="M37" s="63">
        <f>GEW!$E$12+($F37-GEW!$E$12)*SUM(Fasering!$D$5:$D$9)</f>
        <v>2773.9514282820587</v>
      </c>
      <c r="N37" s="63">
        <f>GEW!$E$12+($F37-GEW!$E$12)*SUM(Fasering!$D$5:$D$10)</f>
        <v>2989.1134898102459</v>
      </c>
      <c r="O37" s="76">
        <f>GEW!$E$12+($F37-GEW!$E$12)*SUM(Fasering!$D$5:$D$11)</f>
        <v>3204.7603279999998</v>
      </c>
      <c r="P37" s="125">
        <f t="shared" si="3"/>
        <v>0</v>
      </c>
      <c r="Q37" s="127">
        <f t="shared" si="4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5">
        <f t="shared" si="5"/>
        <v>0</v>
      </c>
      <c r="Z37" s="127">
        <f t="shared" si="6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532.97390413571873</v>
      </c>
      <c r="AJ37" s="9">
        <f>($AK$3+(K37+T37)*12*7.57%)*SUM(Fasering!$D$5:$D$7)</f>
        <v>918.48651379136982</v>
      </c>
      <c r="AK37" s="9">
        <f>($AK$3+(L37+U37)*12*7.57%)*SUM(Fasering!$D$5:$D$8)</f>
        <v>1362.1223031288641</v>
      </c>
      <c r="AL37" s="9">
        <f>($AK$3+(M37+V37)*12*7.57%)*SUM(Fasering!$D$5:$D$9)</f>
        <v>1863.8812721482013</v>
      </c>
      <c r="AM37" s="9">
        <f>($AK$3+(N37+W37)*12*7.57%)*SUM(Fasering!$D$5:$D$10)</f>
        <v>2422.4396151726078</v>
      </c>
      <c r="AN37" s="86">
        <f>($AK$3+(O37+X37)*12*7.57%)*SUM(Fasering!$D$5:$D$11)</f>
        <v>3040.3142819551999</v>
      </c>
      <c r="AO37" s="5">
        <f>($AK$3+(I37+AA37)*12*7.57%)*SUM(Fasering!$D$5)</f>
        <v>0</v>
      </c>
      <c r="AP37" s="9">
        <f>($AK$3+(J37+AB37)*12*7.57%)*SUM(Fasering!$D$5:$D$6)</f>
        <v>532.97390413571873</v>
      </c>
      <c r="AQ37" s="9">
        <f>($AK$3+(K37+AC37)*12*7.57%)*SUM(Fasering!$D$5:$D$7)</f>
        <v>918.48651379136982</v>
      </c>
      <c r="AR37" s="9">
        <f>($AK$3+(L37+AD37)*12*7.57%)*SUM(Fasering!$D$5:$D$8)</f>
        <v>1362.1223031288641</v>
      </c>
      <c r="AS37" s="9">
        <f>($AK$3+(M37+AE37)*12*7.57%)*SUM(Fasering!$D$5:$D$9)</f>
        <v>1863.8812721482013</v>
      </c>
      <c r="AT37" s="9">
        <f>($AK$3+(N37+AF37)*12*7.57%)*SUM(Fasering!$D$5:$D$10)</f>
        <v>2422.4396151726078</v>
      </c>
      <c r="AU37" s="86">
        <f>($AK$3+(O37+AG37)*12*7.57%)*SUM(Fasering!$D$5:$D$11)</f>
        <v>3040.3142819551999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3"/>
      <c r="P38" s="128"/>
      <c r="Q38" s="129"/>
      <c r="R38" s="46"/>
      <c r="S38" s="46"/>
      <c r="T38" s="46"/>
      <c r="U38" s="46"/>
      <c r="V38" s="46"/>
      <c r="W38" s="46"/>
      <c r="X38" s="73"/>
      <c r="Y38" s="128"/>
      <c r="Z38" s="129"/>
      <c r="AA38" s="46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6">
    <mergeCell ref="AH6:AN6"/>
    <mergeCell ref="AO6:AU6"/>
    <mergeCell ref="B8:C8"/>
    <mergeCell ref="D8:E8"/>
    <mergeCell ref="F8:G8"/>
    <mergeCell ref="P8:Q8"/>
    <mergeCell ref="Y8:Z8"/>
    <mergeCell ref="B9:C9"/>
    <mergeCell ref="D9:E9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625" bestFit="1" customWidth="1"/>
    <col min="8" max="15" width="11.25" customWidth="1"/>
    <col min="18" max="24" width="11.25" customWidth="1"/>
    <col min="27" max="47" width="11.25" customWidth="1"/>
  </cols>
  <sheetData>
    <row r="1" spans="1:47" ht="16.5" x14ac:dyDescent="0.3">
      <c r="A1" s="21" t="s">
        <v>18</v>
      </c>
      <c r="B1" s="21" t="s">
        <v>19</v>
      </c>
      <c r="C1" s="21" t="s">
        <v>124</v>
      </c>
      <c r="D1" s="21"/>
      <c r="E1" s="22"/>
      <c r="G1" s="21"/>
      <c r="H1" s="21"/>
      <c r="I1" s="21"/>
      <c r="J1" s="21"/>
      <c r="K1" s="21"/>
      <c r="L1" s="21"/>
      <c r="M1" s="104">
        <f>D7</f>
        <v>42552</v>
      </c>
      <c r="N1" s="23"/>
      <c r="O1" s="24" t="s">
        <v>20</v>
      </c>
      <c r="P1" s="23"/>
      <c r="Q1" s="23"/>
      <c r="R1" s="23"/>
      <c r="S1" s="23"/>
      <c r="T1" s="23"/>
      <c r="AH1" s="80" t="str">
        <f>'L4'!$AH$2</f>
        <v>Berekening eindejaarspremie 2015: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 s="23"/>
      <c r="AH2" s="81" t="s">
        <v>94</v>
      </c>
      <c r="AK2" s="82">
        <f>'L4'!$AK$3</f>
        <v>129.11000000000001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 t="s">
        <v>21</v>
      </c>
      <c r="O3" s="71">
        <f>'L4'!O3</f>
        <v>1.2936000000000001</v>
      </c>
      <c r="P3" s="23"/>
      <c r="AH3" s="81" t="s">
        <v>49</v>
      </c>
      <c r="AJ3" s="82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21"/>
      <c r="K4" s="21"/>
      <c r="L4" s="21"/>
      <c r="M4" s="21"/>
      <c r="N4" s="21"/>
      <c r="O4" s="21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47" ht="15" x14ac:dyDescent="0.3">
      <c r="A5" s="28"/>
      <c r="B5" s="134" t="s">
        <v>22</v>
      </c>
      <c r="C5" s="149"/>
      <c r="D5" s="149"/>
      <c r="E5" s="135"/>
      <c r="F5" s="134" t="s">
        <v>23</v>
      </c>
      <c r="G5" s="135"/>
      <c r="H5" s="146" t="s">
        <v>38</v>
      </c>
      <c r="I5" s="147"/>
      <c r="J5" s="147"/>
      <c r="K5" s="147"/>
      <c r="L5" s="147"/>
      <c r="M5" s="147"/>
      <c r="N5" s="147"/>
      <c r="O5" s="148"/>
      <c r="P5" s="134" t="s">
        <v>24</v>
      </c>
      <c r="Q5" s="137"/>
      <c r="R5" s="146" t="s">
        <v>39</v>
      </c>
      <c r="S5" s="147"/>
      <c r="T5" s="147"/>
      <c r="U5" s="147"/>
      <c r="V5" s="147"/>
      <c r="W5" s="147"/>
      <c r="X5" s="148"/>
      <c r="Y5" s="134" t="s">
        <v>25</v>
      </c>
      <c r="Z5" s="135"/>
      <c r="AA5" s="146" t="s">
        <v>40</v>
      </c>
      <c r="AB5" s="147"/>
      <c r="AC5" s="147"/>
      <c r="AD5" s="147"/>
      <c r="AE5" s="147"/>
      <c r="AF5" s="147"/>
      <c r="AG5" s="148"/>
      <c r="AH5" s="146" t="s">
        <v>101</v>
      </c>
      <c r="AI5" s="147"/>
      <c r="AJ5" s="147"/>
      <c r="AK5" s="147"/>
      <c r="AL5" s="147"/>
      <c r="AM5" s="147"/>
      <c r="AN5" s="148"/>
      <c r="AO5" s="146" t="s">
        <v>102</v>
      </c>
      <c r="AP5" s="147"/>
      <c r="AQ5" s="147"/>
      <c r="AR5" s="147"/>
      <c r="AS5" s="147"/>
      <c r="AT5" s="147"/>
      <c r="AU5" s="148"/>
    </row>
    <row r="6" spans="1:47" ht="15" x14ac:dyDescent="0.3">
      <c r="A6" s="32"/>
      <c r="B6" s="150">
        <v>1</v>
      </c>
      <c r="C6" s="151"/>
      <c r="D6" s="150"/>
      <c r="E6" s="151"/>
      <c r="F6" s="150"/>
      <c r="G6" s="151"/>
      <c r="H6" s="43" t="s">
        <v>107</v>
      </c>
      <c r="I6" s="43" t="s">
        <v>108</v>
      </c>
      <c r="J6" s="43" t="s">
        <v>32</v>
      </c>
      <c r="K6" s="43" t="s">
        <v>33</v>
      </c>
      <c r="L6" s="43" t="s">
        <v>34</v>
      </c>
      <c r="M6" s="43" t="s">
        <v>35</v>
      </c>
      <c r="N6" s="43" t="s">
        <v>36</v>
      </c>
      <c r="O6" s="108" t="s">
        <v>37</v>
      </c>
      <c r="P6" s="150"/>
      <c r="Q6" s="151"/>
      <c r="R6" s="43" t="s">
        <v>109</v>
      </c>
      <c r="S6" s="43" t="s">
        <v>32</v>
      </c>
      <c r="T6" s="43" t="s">
        <v>33</v>
      </c>
      <c r="U6" s="43" t="s">
        <v>34</v>
      </c>
      <c r="V6" s="43" t="s">
        <v>35</v>
      </c>
      <c r="W6" s="43" t="s">
        <v>36</v>
      </c>
      <c r="X6" s="108" t="s">
        <v>37</v>
      </c>
      <c r="Y6" s="152" t="s">
        <v>27</v>
      </c>
      <c r="Z6" s="151"/>
      <c r="AA6" s="43" t="s">
        <v>109</v>
      </c>
      <c r="AB6" s="43" t="s">
        <v>32</v>
      </c>
      <c r="AC6" s="43" t="s">
        <v>33</v>
      </c>
      <c r="AD6" s="43" t="s">
        <v>34</v>
      </c>
      <c r="AE6" s="43" t="s">
        <v>35</v>
      </c>
      <c r="AF6" s="43" t="s">
        <v>36</v>
      </c>
      <c r="AG6" s="108" t="s">
        <v>37</v>
      </c>
      <c r="AH6" s="43" t="s">
        <v>109</v>
      </c>
      <c r="AI6" s="43" t="s">
        <v>32</v>
      </c>
      <c r="AJ6" s="43" t="s">
        <v>33</v>
      </c>
      <c r="AK6" s="43" t="s">
        <v>34</v>
      </c>
      <c r="AL6" s="43" t="s">
        <v>35</v>
      </c>
      <c r="AM6" s="43" t="s">
        <v>36</v>
      </c>
      <c r="AN6" s="108" t="s">
        <v>37</v>
      </c>
      <c r="AO6" s="43" t="s">
        <v>109</v>
      </c>
      <c r="AP6" s="43" t="s">
        <v>32</v>
      </c>
      <c r="AQ6" s="43" t="s">
        <v>33</v>
      </c>
      <c r="AR6" s="43" t="s">
        <v>34</v>
      </c>
      <c r="AS6" s="43" t="s">
        <v>35</v>
      </c>
      <c r="AT6" s="43" t="s">
        <v>36</v>
      </c>
      <c r="AU6" s="108" t="s">
        <v>37</v>
      </c>
    </row>
    <row r="7" spans="1:47" ht="15" x14ac:dyDescent="0.3">
      <c r="A7" s="32"/>
      <c r="B7" s="138" t="s">
        <v>30</v>
      </c>
      <c r="C7" s="139"/>
      <c r="D7" s="144">
        <f>'L4'!$D$8</f>
        <v>42552</v>
      </c>
      <c r="E7" s="143"/>
      <c r="F7" s="144">
        <f>D7</f>
        <v>42552</v>
      </c>
      <c r="G7" s="145"/>
      <c r="H7" s="47"/>
      <c r="I7" s="47" t="s">
        <v>103</v>
      </c>
      <c r="J7" s="47" t="s">
        <v>104</v>
      </c>
      <c r="K7" s="47" t="s">
        <v>105</v>
      </c>
      <c r="L7" s="47" t="s">
        <v>105</v>
      </c>
      <c r="M7" s="47" t="s">
        <v>105</v>
      </c>
      <c r="N7" s="47" t="s">
        <v>106</v>
      </c>
      <c r="O7" s="53" t="s">
        <v>105</v>
      </c>
      <c r="P7" s="142"/>
      <c r="Q7" s="143"/>
      <c r="R7" s="47" t="s">
        <v>103</v>
      </c>
      <c r="S7" s="47" t="s">
        <v>104</v>
      </c>
      <c r="T7" s="47" t="s">
        <v>105</v>
      </c>
      <c r="U7" s="47" t="s">
        <v>105</v>
      </c>
      <c r="V7" s="47" t="s">
        <v>105</v>
      </c>
      <c r="W7" s="47" t="s">
        <v>106</v>
      </c>
      <c r="X7" s="53" t="s">
        <v>105</v>
      </c>
      <c r="Y7" s="142"/>
      <c r="Z7" s="143"/>
      <c r="AA7" s="47" t="s">
        <v>103</v>
      </c>
      <c r="AB7" s="47" t="s">
        <v>104</v>
      </c>
      <c r="AC7" s="47" t="s">
        <v>105</v>
      </c>
      <c r="AD7" s="47" t="s">
        <v>105</v>
      </c>
      <c r="AE7" s="47" t="s">
        <v>105</v>
      </c>
      <c r="AF7" s="47" t="s">
        <v>106</v>
      </c>
      <c r="AG7" s="53" t="s">
        <v>105</v>
      </c>
      <c r="AH7" s="47" t="s">
        <v>103</v>
      </c>
      <c r="AI7" s="47" t="s">
        <v>104</v>
      </c>
      <c r="AJ7" s="47" t="s">
        <v>105</v>
      </c>
      <c r="AK7" s="47" t="s">
        <v>105</v>
      </c>
      <c r="AL7" s="47" t="s">
        <v>105</v>
      </c>
      <c r="AM7" s="47" t="s">
        <v>106</v>
      </c>
      <c r="AN7" s="53" t="s">
        <v>105</v>
      </c>
      <c r="AO7" s="47" t="s">
        <v>103</v>
      </c>
      <c r="AP7" s="47" t="s">
        <v>104</v>
      </c>
      <c r="AQ7" s="47" t="s">
        <v>105</v>
      </c>
      <c r="AR7" s="47" t="s">
        <v>105</v>
      </c>
      <c r="AS7" s="47" t="s">
        <v>105</v>
      </c>
      <c r="AT7" s="47" t="s">
        <v>106</v>
      </c>
      <c r="AU7" s="53" t="s">
        <v>105</v>
      </c>
    </row>
    <row r="8" spans="1:47" ht="15" x14ac:dyDescent="0.3">
      <c r="A8" s="32"/>
      <c r="B8" s="134"/>
      <c r="C8" s="135"/>
      <c r="D8" s="136"/>
      <c r="E8" s="137"/>
      <c r="F8" s="136"/>
      <c r="G8" s="137"/>
      <c r="H8" s="44"/>
      <c r="I8" s="44"/>
      <c r="J8" s="44"/>
      <c r="K8" s="44"/>
      <c r="L8" s="44"/>
      <c r="M8" s="44"/>
      <c r="N8" s="44"/>
      <c r="O8" s="50"/>
      <c r="P8" s="136"/>
      <c r="Q8" s="137"/>
      <c r="R8" s="44"/>
      <c r="S8" s="44"/>
      <c r="T8" s="44"/>
      <c r="U8" s="44"/>
      <c r="V8" s="44"/>
      <c r="W8" s="44"/>
      <c r="X8" s="50"/>
      <c r="Y8" s="136"/>
      <c r="Z8" s="137"/>
      <c r="AA8" s="49"/>
      <c r="AB8" s="44"/>
      <c r="AC8" s="44"/>
      <c r="AD8" s="44"/>
      <c r="AE8" s="44"/>
      <c r="AF8" s="44"/>
      <c r="AG8" s="50"/>
      <c r="AH8" s="83"/>
      <c r="AI8" s="84"/>
      <c r="AJ8" s="84"/>
      <c r="AK8" s="84"/>
      <c r="AL8" s="84"/>
      <c r="AM8" s="84"/>
      <c r="AN8" s="85"/>
      <c r="AO8" s="83"/>
      <c r="AP8" s="84"/>
      <c r="AQ8" s="84"/>
      <c r="AR8" s="84"/>
      <c r="AS8" s="84"/>
      <c r="AT8" s="84"/>
      <c r="AU8" s="85"/>
    </row>
    <row r="9" spans="1:47" ht="15" x14ac:dyDescent="0.3">
      <c r="A9" s="32">
        <v>0</v>
      </c>
      <c r="B9" s="125">
        <v>17770.990000000002</v>
      </c>
      <c r="C9" s="126"/>
      <c r="D9" s="125">
        <f t="shared" ref="D9:D36" si="0">B9*$O$3</f>
        <v>22988.552664000003</v>
      </c>
      <c r="E9" s="127">
        <f t="shared" ref="E9:E36" si="1">D9/40.3399</f>
        <v>569.87133493142028</v>
      </c>
      <c r="F9" s="125">
        <f t="shared" ref="F9:F36" si="2">B9/12*$O$3</f>
        <v>1915.7127220000002</v>
      </c>
      <c r="G9" s="127">
        <f t="shared" ref="G9:G36" si="3">F9/40.3399</f>
        <v>47.489277910951692</v>
      </c>
      <c r="H9" s="45">
        <f>'L4'!$H$10</f>
        <v>1641.55</v>
      </c>
      <c r="I9" s="45">
        <f>GEW!$E$12+($F9-GEW!$E$12)*SUM(Fasering!$D$5)</f>
        <v>1751.1635679999999</v>
      </c>
      <c r="J9" s="45">
        <f>GEW!$E$12+($F9-GEW!$E$12)*SUM(Fasering!$D$5:$D$6)</f>
        <v>1793.7100048606505</v>
      </c>
      <c r="K9" s="45">
        <f>GEW!$E$12+($F9-GEW!$E$12)*SUM(Fasering!$D$5:$D$7)</f>
        <v>1818.1215237655902</v>
      </c>
      <c r="L9" s="45">
        <f>GEW!$E$12+($F9-GEW!$E$12)*SUM(Fasering!$D$5:$D$8)</f>
        <v>1842.5330426705298</v>
      </c>
      <c r="M9" s="45">
        <f>GEW!$E$12+($F9-GEW!$E$12)*SUM(Fasering!$D$5:$D$9)</f>
        <v>1866.9445615754694</v>
      </c>
      <c r="N9" s="45">
        <f>GEW!$E$12+($F9-GEW!$E$12)*SUM(Fasering!$D$5:$D$10)</f>
        <v>1891.3012030950606</v>
      </c>
      <c r="O9" s="55">
        <f>GEW!$E$12+($F9-GEW!$E$12)*SUM(Fasering!$D$5:$D$11)</f>
        <v>1915.7127220000002</v>
      </c>
      <c r="P9" s="125">
        <f t="shared" ref="P9:P36" si="4">((B9&lt;19968.2)*913.03+(B9&gt;19968.2)*(B9&lt;20424.71)*(20424.71-B9+456.51)+(B9&gt;20424.71)*(B9&lt;22659.62)*456.51+(B9&gt;22659.62)*(B9&lt;23116.13)*(23116.13-B9))/12*$O$3</f>
        <v>98.424633999999998</v>
      </c>
      <c r="Q9" s="127">
        <f t="shared" ref="Q9:Q36" si="5">P9/40.3399</f>
        <v>2.4398829446776018</v>
      </c>
      <c r="R9" s="45">
        <f>$P9*SUM(Fasering!$D$5)</f>
        <v>0</v>
      </c>
      <c r="S9" s="45">
        <f>$P9*SUM(Fasering!$D$5:$D$6)</f>
        <v>25.449036802788072</v>
      </c>
      <c r="T9" s="45">
        <f>$P9*SUM(Fasering!$D$5:$D$7)</f>
        <v>40.050721194327139</v>
      </c>
      <c r="U9" s="45">
        <f>$P9*SUM(Fasering!$D$5:$D$8)</f>
        <v>54.652405585866212</v>
      </c>
      <c r="V9" s="45">
        <f>$P9*SUM(Fasering!$D$5:$D$9)</f>
        <v>69.254089977405272</v>
      </c>
      <c r="W9" s="45">
        <f>$P9*SUM(Fasering!$D$5:$D$10)</f>
        <v>83.822949608460945</v>
      </c>
      <c r="X9" s="55">
        <f>$P9*SUM(Fasering!$D$5:$D$11)</f>
        <v>98.424633999999998</v>
      </c>
      <c r="Y9" s="125">
        <f t="shared" ref="Y9:Y36" si="6">((B9&lt;19968.2)*456.51+(B9&gt;19968.2)*(B9&lt;20196.46)*(20196.46-B9+228.26)+(B9&gt;20196.46)*(B9&lt;22659.62)*228.26+(B9&gt;22659.62)*(B9&lt;22887.88)*(22887.88-B9))/12*$O$3</f>
        <v>49.211778000000002</v>
      </c>
      <c r="Z9" s="127">
        <f t="shared" ref="Z9:Z36" si="7">Y9/40.3399</f>
        <v>1.2199281108778157</v>
      </c>
      <c r="AA9" s="54">
        <f>$Y9*SUM(Fasering!$D$5)</f>
        <v>0</v>
      </c>
      <c r="AB9" s="45">
        <f>$Y9*SUM(Fasering!$D$5:$D$6)</f>
        <v>12.724379035563764</v>
      </c>
      <c r="AC9" s="45">
        <f>$Y9*SUM(Fasering!$D$5:$D$7)</f>
        <v>20.025141268547895</v>
      </c>
      <c r="AD9" s="45">
        <f>$Y9*SUM(Fasering!$D$5:$D$8)</f>
        <v>27.325903501532025</v>
      </c>
      <c r="AE9" s="45">
        <f>$Y9*SUM(Fasering!$D$5:$D$9)</f>
        <v>34.626665734516159</v>
      </c>
      <c r="AF9" s="45">
        <f>$Y9*SUM(Fasering!$D$5:$D$10)</f>
        <v>41.911015767015876</v>
      </c>
      <c r="AG9" s="55">
        <f>$Y9*SUM(Fasering!$D$5:$D$11)</f>
        <v>49.211778000000002</v>
      </c>
      <c r="AH9" s="5">
        <f>($AK$2+(I9+R9)*12*7.57%)*SUM(Fasering!$D$5)</f>
        <v>0</v>
      </c>
      <c r="AI9" s="9">
        <f>($AK$2+(J9+S9)*12*7.57%)*SUM(Fasering!$D$5:$D$6)</f>
        <v>460.6658847647393</v>
      </c>
      <c r="AJ9" s="9">
        <f>($AK$2+(K9+T9)*12*7.57%)*SUM(Fasering!$D$5:$D$7)</f>
        <v>739.39935442838953</v>
      </c>
      <c r="AK9" s="9">
        <f>($AK$2+(L9+U9)*12*7.57%)*SUM(Fasering!$D$5:$D$8)</f>
        <v>1028.6480324030013</v>
      </c>
      <c r="AL9" s="9">
        <f>($AK$2+(M9+V9)*12*7.57%)*SUM(Fasering!$D$5:$D$9)</f>
        <v>1328.4119186885744</v>
      </c>
      <c r="AM9" s="9">
        <f>($AK$2+(N9+W9)*12*7.57%)*SUM(Fasering!$D$5:$D$10)</f>
        <v>1637.98170959647</v>
      </c>
      <c r="AN9" s="86">
        <f>($AK$2+(O9+X9)*12*7.57%)*SUM(Fasering!$D$5:$D$11)</f>
        <v>1958.7523741904001</v>
      </c>
      <c r="AO9" s="5">
        <f>($AK$2+(I9+AA9)*12*7.57%)*SUM(Fasering!$D$5)</f>
        <v>0</v>
      </c>
      <c r="AP9" s="9">
        <f>($AK$2+(J9+AB9)*12*7.57%)*SUM(Fasering!$D$5:$D$6)</f>
        <v>457.67712658634503</v>
      </c>
      <c r="AQ9" s="9">
        <f>($AK$2+(K9+AC9)*12*7.57%)*SUM(Fasering!$D$5:$D$7)</f>
        <v>731.99701901873846</v>
      </c>
      <c r="AR9" s="9">
        <f>($AK$2+(L9+AD9)*12*7.57%)*SUM(Fasering!$D$5:$D$8)</f>
        <v>1014.8643060253976</v>
      </c>
      <c r="AS9" s="9">
        <f>($AK$2+(M9+AE9)*12*7.57%)*SUM(Fasering!$D$5:$D$9)</f>
        <v>1306.2789876063227</v>
      </c>
      <c r="AT9" s="9">
        <f>($AK$2+(N9+AF9)*12*7.57%)*SUM(Fasering!$D$5:$D$10)</f>
        <v>1605.5571597153846</v>
      </c>
      <c r="AU9" s="86">
        <f>($AK$2+(O9+AG9)*12*7.57%)*SUM(Fasering!$D$5:$D$11)</f>
        <v>1914.0474158000006</v>
      </c>
    </row>
    <row r="10" spans="1:47" ht="15" x14ac:dyDescent="0.3">
      <c r="A10" s="32">
        <f t="shared" ref="A10:A36" si="8">+A9+1</f>
        <v>1</v>
      </c>
      <c r="B10" s="125">
        <v>18046.03</v>
      </c>
      <c r="C10" s="126"/>
      <c r="D10" s="125">
        <f t="shared" si="0"/>
        <v>23344.344408000001</v>
      </c>
      <c r="E10" s="127">
        <f t="shared" si="1"/>
        <v>578.69118188195807</v>
      </c>
      <c r="F10" s="125">
        <f t="shared" si="2"/>
        <v>1945.362034</v>
      </c>
      <c r="G10" s="127">
        <f t="shared" si="3"/>
        <v>48.224265156829837</v>
      </c>
      <c r="H10" s="45">
        <f>'L4'!$H$10</f>
        <v>1641.55</v>
      </c>
      <c r="I10" s="45">
        <f>GEW!$E$12+($F10-GEW!$E$12)*SUM(Fasering!$D$5)</f>
        <v>1751.1635679999999</v>
      </c>
      <c r="J10" s="45">
        <f>GEW!$E$12+($F10-GEW!$E$12)*SUM(Fasering!$D$5:$D$6)</f>
        <v>1801.3762404522947</v>
      </c>
      <c r="K10" s="45">
        <f>GEW!$E$12+($F10-GEW!$E$12)*SUM(Fasering!$D$5:$D$7)</f>
        <v>1830.1863522567544</v>
      </c>
      <c r="L10" s="45">
        <f>GEW!$E$12+($F10-GEW!$E$12)*SUM(Fasering!$D$5:$D$8)</f>
        <v>1858.9964640612143</v>
      </c>
      <c r="M10" s="45">
        <f>GEW!$E$12+($F10-GEW!$E$12)*SUM(Fasering!$D$5:$D$9)</f>
        <v>1887.8065758656739</v>
      </c>
      <c r="N10" s="45">
        <f>GEW!$E$12+($F10-GEW!$E$12)*SUM(Fasering!$D$5:$D$10)</f>
        <v>1916.5519221955403</v>
      </c>
      <c r="O10" s="55">
        <f>GEW!$E$12+($F10-GEW!$E$12)*SUM(Fasering!$D$5:$D$11)</f>
        <v>1945.362034</v>
      </c>
      <c r="P10" s="125">
        <f t="shared" si="4"/>
        <v>98.424633999999998</v>
      </c>
      <c r="Q10" s="127">
        <f t="shared" si="5"/>
        <v>2.4398829446776018</v>
      </c>
      <c r="R10" s="45">
        <f>$P10*SUM(Fasering!$D$5)</f>
        <v>0</v>
      </c>
      <c r="S10" s="45">
        <f>$P10*SUM(Fasering!$D$5:$D$6)</f>
        <v>25.449036802788072</v>
      </c>
      <c r="T10" s="45">
        <f>$P10*SUM(Fasering!$D$5:$D$7)</f>
        <v>40.050721194327139</v>
      </c>
      <c r="U10" s="45">
        <f>$P10*SUM(Fasering!$D$5:$D$8)</f>
        <v>54.652405585866212</v>
      </c>
      <c r="V10" s="45">
        <f>$P10*SUM(Fasering!$D$5:$D$9)</f>
        <v>69.254089977405272</v>
      </c>
      <c r="W10" s="45">
        <f>$P10*SUM(Fasering!$D$5:$D$10)</f>
        <v>83.822949608460945</v>
      </c>
      <c r="X10" s="55">
        <f>$P10*SUM(Fasering!$D$5:$D$11)</f>
        <v>98.424633999999998</v>
      </c>
      <c r="Y10" s="125">
        <f t="shared" si="6"/>
        <v>49.211778000000002</v>
      </c>
      <c r="Z10" s="127">
        <f t="shared" si="7"/>
        <v>1.2199281108778157</v>
      </c>
      <c r="AA10" s="54">
        <f>$Y10*SUM(Fasering!$D$5)</f>
        <v>0</v>
      </c>
      <c r="AB10" s="45">
        <f>$Y10*SUM(Fasering!$D$5:$D$6)</f>
        <v>12.724379035563764</v>
      </c>
      <c r="AC10" s="45">
        <f>$Y10*SUM(Fasering!$D$5:$D$7)</f>
        <v>20.025141268547895</v>
      </c>
      <c r="AD10" s="45">
        <f>$Y10*SUM(Fasering!$D$5:$D$8)</f>
        <v>27.325903501532025</v>
      </c>
      <c r="AE10" s="45">
        <f>$Y10*SUM(Fasering!$D$5:$D$9)</f>
        <v>34.626665734516159</v>
      </c>
      <c r="AF10" s="45">
        <f>$Y10*SUM(Fasering!$D$5:$D$10)</f>
        <v>41.911015767015876</v>
      </c>
      <c r="AG10" s="55">
        <f>$Y10*SUM(Fasering!$D$5:$D$11)</f>
        <v>49.211778000000002</v>
      </c>
      <c r="AH10" s="5">
        <f>($AK$2+(I10+R10)*12*7.57%)*SUM(Fasering!$D$5)</f>
        <v>0</v>
      </c>
      <c r="AI10" s="9">
        <f>($AK$2+(J10+S10)*12*7.57%)*SUM(Fasering!$D$5:$D$6)</f>
        <v>462.46652449440205</v>
      </c>
      <c r="AJ10" s="9">
        <f>($AK$2+(K10+T10)*12*7.57%)*SUM(Fasering!$D$5:$D$7)</f>
        <v>743.85904585717753</v>
      </c>
      <c r="AK10" s="9">
        <f>($AK$2+(L10+U10)*12*7.57%)*SUM(Fasering!$D$5:$D$8)</f>
        <v>1036.9523259780824</v>
      </c>
      <c r="AL10" s="9">
        <f>($AK$2+(M10+V10)*12*7.57%)*SUM(Fasering!$D$5:$D$9)</f>
        <v>1341.7463648571159</v>
      </c>
      <c r="AM10" s="9">
        <f>($AK$2+(N10+W10)*12*7.57%)*SUM(Fasering!$D$5:$D$10)</f>
        <v>1657.5165562610052</v>
      </c>
      <c r="AN10" s="86">
        <f>($AK$2+(O10+X10)*12*7.57%)*SUM(Fasering!$D$5:$D$11)</f>
        <v>1985.6858092112002</v>
      </c>
      <c r="AO10" s="5">
        <f>($AK$2+(I10+AA10)*12*7.57%)*SUM(Fasering!$D$5)</f>
        <v>0</v>
      </c>
      <c r="AP10" s="9">
        <f>($AK$2+(J10+AB10)*12*7.57%)*SUM(Fasering!$D$5:$D$6)</f>
        <v>459.47776631600766</v>
      </c>
      <c r="AQ10" s="9">
        <f>($AK$2+(K10+AC10)*12*7.57%)*SUM(Fasering!$D$5:$D$7)</f>
        <v>736.45671044752669</v>
      </c>
      <c r="AR10" s="9">
        <f>($AK$2+(L10+AD10)*12*7.57%)*SUM(Fasering!$D$5:$D$8)</f>
        <v>1023.1685996004787</v>
      </c>
      <c r="AS10" s="9">
        <f>($AK$2+(M10+AE10)*12*7.57%)*SUM(Fasering!$D$5:$D$9)</f>
        <v>1319.613433774864</v>
      </c>
      <c r="AT10" s="9">
        <f>($AK$2+(N10+AF10)*12*7.57%)*SUM(Fasering!$D$5:$D$10)</f>
        <v>1625.0920063799199</v>
      </c>
      <c r="AU10" s="86">
        <f>($AK$2+(O10+AG10)*12*7.57%)*SUM(Fasering!$D$5:$D$11)</f>
        <v>1940.9808508208002</v>
      </c>
    </row>
    <row r="11" spans="1:47" ht="15" x14ac:dyDescent="0.3">
      <c r="A11" s="32">
        <f t="shared" si="8"/>
        <v>2</v>
      </c>
      <c r="B11" s="125">
        <v>18659.52</v>
      </c>
      <c r="C11" s="126"/>
      <c r="D11" s="125">
        <f t="shared" si="0"/>
        <v>24137.955072000001</v>
      </c>
      <c r="E11" s="127">
        <f t="shared" si="1"/>
        <v>598.36427636161716</v>
      </c>
      <c r="F11" s="125">
        <f t="shared" si="2"/>
        <v>2011.4962560000001</v>
      </c>
      <c r="G11" s="127">
        <f t="shared" si="3"/>
        <v>49.86368969680143</v>
      </c>
      <c r="H11" s="45">
        <f>'L4'!$H$10</f>
        <v>1641.55</v>
      </c>
      <c r="I11" s="45">
        <f>GEW!$E$12+($F11-GEW!$E$12)*SUM(Fasering!$D$5)</f>
        <v>1751.1635679999999</v>
      </c>
      <c r="J11" s="45">
        <f>GEW!$E$12+($F11-GEW!$E$12)*SUM(Fasering!$D$5:$D$6)</f>
        <v>1818.4761490951021</v>
      </c>
      <c r="K11" s="45">
        <f>GEW!$E$12+($F11-GEW!$E$12)*SUM(Fasering!$D$5:$D$7)</f>
        <v>1857.0975347430997</v>
      </c>
      <c r="L11" s="45">
        <f>GEW!$E$12+($F11-GEW!$E$12)*SUM(Fasering!$D$5:$D$8)</f>
        <v>1895.7189203910973</v>
      </c>
      <c r="M11" s="45">
        <f>GEW!$E$12+($F11-GEW!$E$12)*SUM(Fasering!$D$5:$D$9)</f>
        <v>1934.3403060390947</v>
      </c>
      <c r="N11" s="45">
        <f>GEW!$E$12+($F11-GEW!$E$12)*SUM(Fasering!$D$5:$D$10)</f>
        <v>1972.8748703520025</v>
      </c>
      <c r="O11" s="55">
        <f>GEW!$E$12+($F11-GEW!$E$12)*SUM(Fasering!$D$5:$D$11)</f>
        <v>2011.4962560000001</v>
      </c>
      <c r="P11" s="125">
        <f t="shared" si="4"/>
        <v>98.424633999999998</v>
      </c>
      <c r="Q11" s="127">
        <f t="shared" si="5"/>
        <v>2.4398829446776018</v>
      </c>
      <c r="R11" s="45">
        <f>$P11*SUM(Fasering!$D$5)</f>
        <v>0</v>
      </c>
      <c r="S11" s="45">
        <f>$P11*SUM(Fasering!$D$5:$D$6)</f>
        <v>25.449036802788072</v>
      </c>
      <c r="T11" s="45">
        <f>$P11*SUM(Fasering!$D$5:$D$7)</f>
        <v>40.050721194327139</v>
      </c>
      <c r="U11" s="45">
        <f>$P11*SUM(Fasering!$D$5:$D$8)</f>
        <v>54.652405585866212</v>
      </c>
      <c r="V11" s="45">
        <f>$P11*SUM(Fasering!$D$5:$D$9)</f>
        <v>69.254089977405272</v>
      </c>
      <c r="W11" s="45">
        <f>$P11*SUM(Fasering!$D$5:$D$10)</f>
        <v>83.822949608460945</v>
      </c>
      <c r="X11" s="55">
        <f>$P11*SUM(Fasering!$D$5:$D$11)</f>
        <v>98.424633999999998</v>
      </c>
      <c r="Y11" s="125">
        <f t="shared" si="6"/>
        <v>49.211778000000002</v>
      </c>
      <c r="Z11" s="127">
        <f t="shared" si="7"/>
        <v>1.2199281108778157</v>
      </c>
      <c r="AA11" s="54">
        <f>$Y11*SUM(Fasering!$D$5)</f>
        <v>0</v>
      </c>
      <c r="AB11" s="45">
        <f>$Y11*SUM(Fasering!$D$5:$D$6)</f>
        <v>12.724379035563764</v>
      </c>
      <c r="AC11" s="45">
        <f>$Y11*SUM(Fasering!$D$5:$D$7)</f>
        <v>20.025141268547895</v>
      </c>
      <c r="AD11" s="45">
        <f>$Y11*SUM(Fasering!$D$5:$D$8)</f>
        <v>27.325903501532025</v>
      </c>
      <c r="AE11" s="45">
        <f>$Y11*SUM(Fasering!$D$5:$D$9)</f>
        <v>34.626665734516159</v>
      </c>
      <c r="AF11" s="45">
        <f>$Y11*SUM(Fasering!$D$5:$D$10)</f>
        <v>41.911015767015876</v>
      </c>
      <c r="AG11" s="55">
        <f>$Y11*SUM(Fasering!$D$5:$D$11)</f>
        <v>49.211778000000002</v>
      </c>
      <c r="AH11" s="5">
        <f>($AK$2+(I11+R11)*12*7.57%)*SUM(Fasering!$D$5)</f>
        <v>0</v>
      </c>
      <c r="AI11" s="9">
        <f>($AK$2+(J11+S11)*12*7.57%)*SUM(Fasering!$D$5:$D$6)</f>
        <v>466.48293835329798</v>
      </c>
      <c r="AJ11" s="9">
        <f>($AK$2+(K11+T11)*12*7.57%)*SUM(Fasering!$D$5:$D$7)</f>
        <v>753.80660292032212</v>
      </c>
      <c r="AK11" s="9">
        <f>($AK$2+(L11+U11)*12*7.57%)*SUM(Fasering!$D$5:$D$8)</f>
        <v>1055.4754537608649</v>
      </c>
      <c r="AL11" s="9">
        <f>($AK$2+(M11+V11)*12*7.57%)*SUM(Fasering!$D$5:$D$9)</f>
        <v>1371.4894908749257</v>
      </c>
      <c r="AM11" s="9">
        <f>($AK$2+(N11+W11)*12*7.57%)*SUM(Fasering!$D$5:$D$10)</f>
        <v>1701.0899749645607</v>
      </c>
      <c r="AN11" s="86">
        <f>($AK$2+(O11+X11)*12*7.57%)*SUM(Fasering!$D$5:$D$11)</f>
        <v>2045.7621364760003</v>
      </c>
      <c r="AO11" s="5">
        <f>($AK$2+(I11+AA11)*12*7.57%)*SUM(Fasering!$D$5)</f>
        <v>0</v>
      </c>
      <c r="AP11" s="9">
        <f>($AK$2+(J11+AB11)*12*7.57%)*SUM(Fasering!$D$5:$D$6)</f>
        <v>463.49418017490365</v>
      </c>
      <c r="AQ11" s="9">
        <f>($AK$2+(K11+AC11)*12*7.57%)*SUM(Fasering!$D$5:$D$7)</f>
        <v>746.40426751067116</v>
      </c>
      <c r="AR11" s="9">
        <f>($AK$2+(L11+AD11)*12*7.57%)*SUM(Fasering!$D$5:$D$8)</f>
        <v>1041.6917273832614</v>
      </c>
      <c r="AS11" s="9">
        <f>($AK$2+(M11+AE11)*12*7.57%)*SUM(Fasering!$D$5:$D$9)</f>
        <v>1349.356559792674</v>
      </c>
      <c r="AT11" s="9">
        <f>($AK$2+(N11+AF11)*12*7.57%)*SUM(Fasering!$D$5:$D$10)</f>
        <v>1668.6654250834754</v>
      </c>
      <c r="AU11" s="86">
        <f>($AK$2+(O11+AG11)*12*7.57%)*SUM(Fasering!$D$5:$D$11)</f>
        <v>2001.0571780856003</v>
      </c>
    </row>
    <row r="12" spans="1:47" ht="15" x14ac:dyDescent="0.3">
      <c r="A12" s="32">
        <f t="shared" si="8"/>
        <v>3</v>
      </c>
      <c r="B12" s="125">
        <v>19361.84</v>
      </c>
      <c r="C12" s="126"/>
      <c r="D12" s="125">
        <f t="shared" si="0"/>
        <v>25046.476224000002</v>
      </c>
      <c r="E12" s="127">
        <f t="shared" si="1"/>
        <v>620.88592743164963</v>
      </c>
      <c r="F12" s="125">
        <f t="shared" si="2"/>
        <v>2087.2063520000002</v>
      </c>
      <c r="G12" s="127">
        <f t="shared" si="3"/>
        <v>51.740493952637465</v>
      </c>
      <c r="H12" s="45">
        <f>'L4'!$H$10</f>
        <v>1641.55</v>
      </c>
      <c r="I12" s="45">
        <f>GEW!$E$12+($F12-GEW!$E$12)*SUM(Fasering!$D$5)</f>
        <v>1751.1635679999999</v>
      </c>
      <c r="J12" s="45">
        <f>GEW!$E$12+($F12-GEW!$E$12)*SUM(Fasering!$D$5:$D$6)</f>
        <v>1838.0520310785355</v>
      </c>
      <c r="K12" s="45">
        <f>GEW!$E$12+($F12-GEW!$E$12)*SUM(Fasering!$D$5:$D$7)</f>
        <v>1887.9053094155638</v>
      </c>
      <c r="L12" s="45">
        <f>GEW!$E$12+($F12-GEW!$E$12)*SUM(Fasering!$D$5:$D$8)</f>
        <v>1937.7585877525921</v>
      </c>
      <c r="M12" s="45">
        <f>GEW!$E$12+($F12-GEW!$E$12)*SUM(Fasering!$D$5:$D$9)</f>
        <v>1987.6118660896202</v>
      </c>
      <c r="N12" s="45">
        <f>GEW!$E$12+($F12-GEW!$E$12)*SUM(Fasering!$D$5:$D$10)</f>
        <v>2037.3530736629718</v>
      </c>
      <c r="O12" s="55">
        <f>GEW!$E$12+($F12-GEW!$E$12)*SUM(Fasering!$D$5:$D$11)</f>
        <v>2087.2063520000002</v>
      </c>
      <c r="P12" s="125">
        <f t="shared" si="4"/>
        <v>98.424633999999998</v>
      </c>
      <c r="Q12" s="127">
        <f t="shared" si="5"/>
        <v>2.4398829446776018</v>
      </c>
      <c r="R12" s="45">
        <f>$P12*SUM(Fasering!$D$5)</f>
        <v>0</v>
      </c>
      <c r="S12" s="45">
        <f>$P12*SUM(Fasering!$D$5:$D$6)</f>
        <v>25.449036802788072</v>
      </c>
      <c r="T12" s="45">
        <f>$P12*SUM(Fasering!$D$5:$D$7)</f>
        <v>40.050721194327139</v>
      </c>
      <c r="U12" s="45">
        <f>$P12*SUM(Fasering!$D$5:$D$8)</f>
        <v>54.652405585866212</v>
      </c>
      <c r="V12" s="45">
        <f>$P12*SUM(Fasering!$D$5:$D$9)</f>
        <v>69.254089977405272</v>
      </c>
      <c r="W12" s="45">
        <f>$P12*SUM(Fasering!$D$5:$D$10)</f>
        <v>83.822949608460945</v>
      </c>
      <c r="X12" s="55">
        <f>$P12*SUM(Fasering!$D$5:$D$11)</f>
        <v>98.424633999999998</v>
      </c>
      <c r="Y12" s="125">
        <f t="shared" si="6"/>
        <v>49.211778000000002</v>
      </c>
      <c r="Z12" s="127">
        <f t="shared" si="7"/>
        <v>1.2199281108778157</v>
      </c>
      <c r="AA12" s="54">
        <f>$Y12*SUM(Fasering!$D$5)</f>
        <v>0</v>
      </c>
      <c r="AB12" s="45">
        <f>$Y12*SUM(Fasering!$D$5:$D$6)</f>
        <v>12.724379035563764</v>
      </c>
      <c r="AC12" s="45">
        <f>$Y12*SUM(Fasering!$D$5:$D$7)</f>
        <v>20.025141268547895</v>
      </c>
      <c r="AD12" s="45">
        <f>$Y12*SUM(Fasering!$D$5:$D$8)</f>
        <v>27.325903501532025</v>
      </c>
      <c r="AE12" s="45">
        <f>$Y12*SUM(Fasering!$D$5:$D$9)</f>
        <v>34.626665734516159</v>
      </c>
      <c r="AF12" s="45">
        <f>$Y12*SUM(Fasering!$D$5:$D$10)</f>
        <v>41.911015767015876</v>
      </c>
      <c r="AG12" s="55">
        <f>$Y12*SUM(Fasering!$D$5:$D$11)</f>
        <v>49.211778000000002</v>
      </c>
      <c r="AH12" s="5">
        <f>($AK$2+(I12+R12)*12*7.57%)*SUM(Fasering!$D$5)</f>
        <v>0</v>
      </c>
      <c r="AI12" s="9">
        <f>($AK$2+(J12+S12)*12*7.57%)*SUM(Fasering!$D$5:$D$6)</f>
        <v>471.0809069939927</v>
      </c>
      <c r="AJ12" s="9">
        <f>($AK$2+(K12+T12)*12*7.57%)*SUM(Fasering!$D$5:$D$7)</f>
        <v>765.19451189453162</v>
      </c>
      <c r="AK12" s="9">
        <f>($AK$2+(L12+U12)*12*7.57%)*SUM(Fasering!$D$5:$D$8)</f>
        <v>1076.6806292395261</v>
      </c>
      <c r="AL12" s="9">
        <f>($AK$2+(M12+V12)*12*7.57%)*SUM(Fasering!$D$5:$D$9)</f>
        <v>1405.5392590289757</v>
      </c>
      <c r="AM12" s="9">
        <f>($AK$2+(N12+W12)*12*7.57%)*SUM(Fasering!$D$5:$D$10)</f>
        <v>1750.9725866189979</v>
      </c>
      <c r="AN12" s="86">
        <f>($AK$2+(O12+X12)*12*7.57%)*SUM(Fasering!$D$5:$D$11)</f>
        <v>2114.5371876824001</v>
      </c>
      <c r="AO12" s="5">
        <f>($AK$2+(I12+AA12)*12*7.57%)*SUM(Fasering!$D$5)</f>
        <v>0</v>
      </c>
      <c r="AP12" s="9">
        <f>($AK$2+(J12+AB12)*12*7.57%)*SUM(Fasering!$D$5:$D$6)</f>
        <v>468.09214881559831</v>
      </c>
      <c r="AQ12" s="9">
        <f>($AK$2+(K12+AC12)*12*7.57%)*SUM(Fasering!$D$5:$D$7)</f>
        <v>757.79217648488054</v>
      </c>
      <c r="AR12" s="9">
        <f>($AK$2+(L12+AD12)*12*7.57%)*SUM(Fasering!$D$5:$D$8)</f>
        <v>1062.8969028619226</v>
      </c>
      <c r="AS12" s="9">
        <f>($AK$2+(M12+AE12)*12*7.57%)*SUM(Fasering!$D$5:$D$9)</f>
        <v>1383.4063279467243</v>
      </c>
      <c r="AT12" s="9">
        <f>($AK$2+(N12+AF12)*12*7.57%)*SUM(Fasering!$D$5:$D$10)</f>
        <v>1718.5480367379125</v>
      </c>
      <c r="AU12" s="86">
        <f>($AK$2+(O12+AG12)*12*7.57%)*SUM(Fasering!$D$5:$D$11)</f>
        <v>2069.8322292920002</v>
      </c>
    </row>
    <row r="13" spans="1:47" ht="15" x14ac:dyDescent="0.3">
      <c r="A13" s="32">
        <f t="shared" si="8"/>
        <v>4</v>
      </c>
      <c r="B13" s="125">
        <v>20060.82</v>
      </c>
      <c r="C13" s="126"/>
      <c r="D13" s="125">
        <f t="shared" si="0"/>
        <v>25950.676752000003</v>
      </c>
      <c r="E13" s="127">
        <f t="shared" si="1"/>
        <v>643.30047303042409</v>
      </c>
      <c r="F13" s="125">
        <f t="shared" si="2"/>
        <v>2162.5563959999999</v>
      </c>
      <c r="G13" s="127">
        <f t="shared" si="3"/>
        <v>53.608372752535331</v>
      </c>
      <c r="H13" s="45">
        <f>'L4'!$H$10</f>
        <v>1641.55</v>
      </c>
      <c r="I13" s="45">
        <f>GEW!$E$12+($F13-GEW!$E$12)*SUM(Fasering!$D$5)</f>
        <v>1751.1635679999999</v>
      </c>
      <c r="J13" s="45">
        <f>GEW!$E$12+($F13-GEW!$E$12)*SUM(Fasering!$D$5:$D$6)</f>
        <v>1857.5348166873464</v>
      </c>
      <c r="K13" s="45">
        <f>GEW!$E$12+($F13-GEW!$E$12)*SUM(Fasering!$D$5:$D$7)</f>
        <v>1918.5665725727554</v>
      </c>
      <c r="L13" s="45">
        <f>GEW!$E$12+($F13-GEW!$E$12)*SUM(Fasering!$D$5:$D$8)</f>
        <v>1979.5983284581644</v>
      </c>
      <c r="M13" s="45">
        <f>GEW!$E$12+($F13-GEW!$E$12)*SUM(Fasering!$D$5:$D$9)</f>
        <v>2040.6300843435731</v>
      </c>
      <c r="N13" s="45">
        <f>GEW!$E$12+($F13-GEW!$E$12)*SUM(Fasering!$D$5:$D$10)</f>
        <v>2101.524640114591</v>
      </c>
      <c r="O13" s="55">
        <f>GEW!$E$12+($F13-GEW!$E$12)*SUM(Fasering!$D$5:$D$11)</f>
        <v>2162.5563959999999</v>
      </c>
      <c r="P13" s="125">
        <f t="shared" si="4"/>
        <v>88.439119999999946</v>
      </c>
      <c r="Q13" s="127">
        <f t="shared" si="5"/>
        <v>2.1923485184643479</v>
      </c>
      <c r="R13" s="45">
        <f>$P13*SUM(Fasering!$D$5)</f>
        <v>0</v>
      </c>
      <c r="S13" s="45">
        <f>$P13*SUM(Fasering!$D$5:$D$6)</f>
        <v>22.86714543115486</v>
      </c>
      <c r="T13" s="45">
        <f>$P13*SUM(Fasering!$D$5:$D$7)</f>
        <v>35.987439260293712</v>
      </c>
      <c r="U13" s="45">
        <f>$P13*SUM(Fasering!$D$5:$D$8)</f>
        <v>49.107733089432564</v>
      </c>
      <c r="V13" s="45">
        <f>$P13*SUM(Fasering!$D$5:$D$9)</f>
        <v>62.228026918571416</v>
      </c>
      <c r="W13" s="45">
        <f>$P13*SUM(Fasering!$D$5:$D$10)</f>
        <v>75.318826170861101</v>
      </c>
      <c r="X13" s="55">
        <f>$P13*SUM(Fasering!$D$5:$D$11)</f>
        <v>88.439119999999946</v>
      </c>
      <c r="Y13" s="125">
        <f t="shared" si="6"/>
        <v>39.228419999999936</v>
      </c>
      <c r="Z13" s="127">
        <f t="shared" si="7"/>
        <v>0.9724471305085024</v>
      </c>
      <c r="AA13" s="54">
        <f>$Y13*SUM(Fasering!$D$5)</f>
        <v>0</v>
      </c>
      <c r="AB13" s="45">
        <f>$Y13*SUM(Fasering!$D$5:$D$6)</f>
        <v>10.143045127251639</v>
      </c>
      <c r="AC13" s="45">
        <f>$Y13*SUM(Fasering!$D$5:$D$7)</f>
        <v>15.962736648977167</v>
      </c>
      <c r="AD13" s="45">
        <f>$Y13*SUM(Fasering!$D$5:$D$8)</f>
        <v>21.782428170702694</v>
      </c>
      <c r="AE13" s="45">
        <f>$Y13*SUM(Fasering!$D$5:$D$9)</f>
        <v>27.602119692428221</v>
      </c>
      <c r="AF13" s="45">
        <f>$Y13*SUM(Fasering!$D$5:$D$10)</f>
        <v>33.408728478274412</v>
      </c>
      <c r="AG13" s="55">
        <f>$Y13*SUM(Fasering!$D$5:$D$11)</f>
        <v>39.228419999999936</v>
      </c>
      <c r="AH13" s="5">
        <f>($AK$2+(I13+R13)*12*7.57%)*SUM(Fasering!$D$5)</f>
        <v>0</v>
      </c>
      <c r="AI13" s="9">
        <f>($AK$2+(J13+S13)*12*7.57%)*SUM(Fasering!$D$5:$D$6)</f>
        <v>475.05057649690463</v>
      </c>
      <c r="AJ13" s="9">
        <f>($AK$2+(K13+T13)*12*7.57%)*SUM(Fasering!$D$5:$D$7)</f>
        <v>775.02629599082923</v>
      </c>
      <c r="AK13" s="9">
        <f>($AK$2+(L13+U13)*12*7.57%)*SUM(Fasering!$D$5:$D$8)</f>
        <v>1094.988178720512</v>
      </c>
      <c r="AL13" s="9">
        <f>($AK$2+(M13+V13)*12*7.57%)*SUM(Fasering!$D$5:$D$9)</f>
        <v>1434.9362246859532</v>
      </c>
      <c r="AM13" s="9">
        <f>($AK$2+(N13+W13)*12*7.57%)*SUM(Fasering!$D$5:$D$10)</f>
        <v>1794.0388834305197</v>
      </c>
      <c r="AN13" s="86">
        <f>($AK$2+(O13+X13)*12*7.57%)*SUM(Fasering!$D$5:$D$11)</f>
        <v>2173.9143267344002</v>
      </c>
      <c r="AO13" s="5">
        <f>($AK$2+(I13+AA13)*12*7.57%)*SUM(Fasering!$D$5)</f>
        <v>0</v>
      </c>
      <c r="AP13" s="9">
        <f>($AK$2+(J13+AB13)*12*7.57%)*SUM(Fasering!$D$5:$D$6)</f>
        <v>472.0619492550818</v>
      </c>
      <c r="AQ13" s="9">
        <f>($AK$2+(K13+AC13)*12*7.57%)*SUM(Fasering!$D$5:$D$7)</f>
        <v>767.62428487520299</v>
      </c>
      <c r="AR13" s="9">
        <f>($AK$2+(L13+AD13)*12*7.57%)*SUM(Fasering!$D$5:$D$8)</f>
        <v>1081.2050562036979</v>
      </c>
      <c r="AS13" s="9">
        <f>($AK$2+(M13+AE13)*12*7.57%)*SUM(Fasering!$D$5:$D$9)</f>
        <v>1412.8042632405668</v>
      </c>
      <c r="AT13" s="9">
        <f>($AK$2+(N13+AF13)*12*7.57%)*SUM(Fasering!$D$5:$D$10)</f>
        <v>1761.6157540589363</v>
      </c>
      <c r="AU13" s="86">
        <f>($AK$2+(O13+AG13)*12*7.57%)*SUM(Fasering!$D$5:$D$11)</f>
        <v>2129.2113268544003</v>
      </c>
    </row>
    <row r="14" spans="1:47" ht="15" x14ac:dyDescent="0.3">
      <c r="A14" s="32">
        <f t="shared" si="8"/>
        <v>5</v>
      </c>
      <c r="B14" s="125">
        <v>20066.45</v>
      </c>
      <c r="C14" s="126"/>
      <c r="D14" s="125">
        <f t="shared" si="0"/>
        <v>25957.959720000003</v>
      </c>
      <c r="E14" s="127">
        <f t="shared" si="1"/>
        <v>643.48101309125707</v>
      </c>
      <c r="F14" s="125">
        <f t="shared" si="2"/>
        <v>2163.1633099999999</v>
      </c>
      <c r="G14" s="127">
        <f t="shared" si="3"/>
        <v>53.623417757604749</v>
      </c>
      <c r="H14" s="45">
        <f>'L4'!$H$10</f>
        <v>1641.55</v>
      </c>
      <c r="I14" s="45">
        <f>GEW!$E$12+($F14-GEW!$E$12)*SUM(Fasering!$D$5)</f>
        <v>1751.1635679999999</v>
      </c>
      <c r="J14" s="45">
        <f>GEW!$E$12+($F14-GEW!$E$12)*SUM(Fasering!$D$5:$D$6)</f>
        <v>1857.6917426122336</v>
      </c>
      <c r="K14" s="45">
        <f>GEW!$E$12+($F14-GEW!$E$12)*SUM(Fasering!$D$5:$D$7)</f>
        <v>1918.8135365940077</v>
      </c>
      <c r="L14" s="45">
        <f>GEW!$E$12+($F14-GEW!$E$12)*SUM(Fasering!$D$5:$D$8)</f>
        <v>1979.9353305757818</v>
      </c>
      <c r="M14" s="45">
        <f>GEW!$E$12+($F14-GEW!$E$12)*SUM(Fasering!$D$5:$D$9)</f>
        <v>2041.0571245575561</v>
      </c>
      <c r="N14" s="45">
        <f>GEW!$E$12+($F14-GEW!$E$12)*SUM(Fasering!$D$5:$D$10)</f>
        <v>2102.0415160182256</v>
      </c>
      <c r="O14" s="55">
        <f>GEW!$E$12+($F14-GEW!$E$12)*SUM(Fasering!$D$5:$D$11)</f>
        <v>2163.1633099999999</v>
      </c>
      <c r="P14" s="125">
        <f t="shared" si="4"/>
        <v>87.832205999999829</v>
      </c>
      <c r="Q14" s="127">
        <f t="shared" si="5"/>
        <v>2.1773035133949223</v>
      </c>
      <c r="R14" s="45">
        <f>$P14*SUM(Fasering!$D$5)</f>
        <v>0</v>
      </c>
      <c r="S14" s="45">
        <f>$P14*SUM(Fasering!$D$5:$D$6)</f>
        <v>22.710219506267698</v>
      </c>
      <c r="T14" s="45">
        <f>$P14*SUM(Fasering!$D$5:$D$7)</f>
        <v>35.740475239041281</v>
      </c>
      <c r="U14" s="45">
        <f>$P14*SUM(Fasering!$D$5:$D$8)</f>
        <v>48.770730971814864</v>
      </c>
      <c r="V14" s="45">
        <f>$P14*SUM(Fasering!$D$5:$D$9)</f>
        <v>61.800986704588446</v>
      </c>
      <c r="W14" s="45">
        <f>$P14*SUM(Fasering!$D$5:$D$10)</f>
        <v>74.80195026722626</v>
      </c>
      <c r="X14" s="55">
        <f>$P14*SUM(Fasering!$D$5:$D$11)</f>
        <v>87.832205999999829</v>
      </c>
      <c r="Y14" s="125">
        <f t="shared" si="6"/>
        <v>38.621505999999826</v>
      </c>
      <c r="Z14" s="127">
        <f t="shared" si="7"/>
        <v>0.9574021254390771</v>
      </c>
      <c r="AA14" s="54">
        <f>$Y14*SUM(Fasering!$D$5)</f>
        <v>0</v>
      </c>
      <c r="AB14" s="45">
        <f>$Y14*SUM(Fasering!$D$5:$D$6)</f>
        <v>9.9861192023644794</v>
      </c>
      <c r="AC14" s="45">
        <f>$Y14*SUM(Fasering!$D$5:$D$7)</f>
        <v>15.715772627724741</v>
      </c>
      <c r="AD14" s="45">
        <f>$Y14*SUM(Fasering!$D$5:$D$8)</f>
        <v>21.445426053085001</v>
      </c>
      <c r="AE14" s="45">
        <f>$Y14*SUM(Fasering!$D$5:$D$9)</f>
        <v>27.175079478445262</v>
      </c>
      <c r="AF14" s="45">
        <f>$Y14*SUM(Fasering!$D$5:$D$10)</f>
        <v>32.891852574639572</v>
      </c>
      <c r="AG14" s="55">
        <f>$Y14*SUM(Fasering!$D$5:$D$11)</f>
        <v>38.621505999999826</v>
      </c>
      <c r="AH14" s="5">
        <f>($AK$2+(I14+R14)*12*7.57%)*SUM(Fasering!$D$5)</f>
        <v>0</v>
      </c>
      <c r="AI14" s="9">
        <f>($AK$2+(J14+S14)*12*7.57%)*SUM(Fasering!$D$5:$D$6)</f>
        <v>475.05057649690474</v>
      </c>
      <c r="AJ14" s="9">
        <f>($AK$2+(K14+T14)*12*7.57%)*SUM(Fasering!$D$5:$D$7)</f>
        <v>775.026295990829</v>
      </c>
      <c r="AK14" s="9">
        <f>($AK$2+(L14+U14)*12*7.57%)*SUM(Fasering!$D$5:$D$8)</f>
        <v>1094.9881787205118</v>
      </c>
      <c r="AL14" s="9">
        <f>($AK$2+(M14+V14)*12*7.57%)*SUM(Fasering!$D$5:$D$9)</f>
        <v>1434.9362246859532</v>
      </c>
      <c r="AM14" s="9">
        <f>($AK$2+(N14+W14)*12*7.57%)*SUM(Fasering!$D$5:$D$10)</f>
        <v>1794.0388834305197</v>
      </c>
      <c r="AN14" s="86">
        <f>($AK$2+(O14+X14)*12*7.57%)*SUM(Fasering!$D$5:$D$11)</f>
        <v>2173.9143267344002</v>
      </c>
      <c r="AO14" s="5">
        <f>($AK$2+(I14+AA14)*12*7.57%)*SUM(Fasering!$D$5)</f>
        <v>0</v>
      </c>
      <c r="AP14" s="9">
        <f>($AK$2+(J14+AB14)*12*7.57%)*SUM(Fasering!$D$5:$D$6)</f>
        <v>472.0619492550818</v>
      </c>
      <c r="AQ14" s="9">
        <f>($AK$2+(K14+AC14)*12*7.57%)*SUM(Fasering!$D$5:$D$7)</f>
        <v>767.62428487520299</v>
      </c>
      <c r="AR14" s="9">
        <f>($AK$2+(L14+AD14)*12*7.57%)*SUM(Fasering!$D$5:$D$8)</f>
        <v>1081.2050562036977</v>
      </c>
      <c r="AS14" s="9">
        <f>($AK$2+(M14+AE14)*12*7.57%)*SUM(Fasering!$D$5:$D$9)</f>
        <v>1412.8042632405668</v>
      </c>
      <c r="AT14" s="9">
        <f>($AK$2+(N14+AF14)*12*7.57%)*SUM(Fasering!$D$5:$D$10)</f>
        <v>1761.6157540589359</v>
      </c>
      <c r="AU14" s="86">
        <f>($AK$2+(O14+AG14)*12*7.57%)*SUM(Fasering!$D$5:$D$11)</f>
        <v>2129.2113268544003</v>
      </c>
    </row>
    <row r="15" spans="1:47" ht="15" x14ac:dyDescent="0.3">
      <c r="A15" s="32">
        <f t="shared" si="8"/>
        <v>6</v>
      </c>
      <c r="B15" s="125">
        <v>21062.67</v>
      </c>
      <c r="C15" s="126"/>
      <c r="D15" s="125">
        <f t="shared" si="0"/>
        <v>27246.669912000001</v>
      </c>
      <c r="E15" s="127">
        <f t="shared" si="1"/>
        <v>675.42730428186485</v>
      </c>
      <c r="F15" s="125">
        <f t="shared" si="2"/>
        <v>2270.5558259999998</v>
      </c>
      <c r="G15" s="127">
        <f t="shared" si="3"/>
        <v>56.285608690155399</v>
      </c>
      <c r="H15" s="45">
        <f>'L4'!$H$10</f>
        <v>1641.55</v>
      </c>
      <c r="I15" s="45">
        <f>GEW!$E$12+($F15-GEW!$E$12)*SUM(Fasering!$D$5)</f>
        <v>1751.1635679999999</v>
      </c>
      <c r="J15" s="45">
        <f>GEW!$E$12+($F15-GEW!$E$12)*SUM(Fasering!$D$5:$D$6)</f>
        <v>1885.4595480990999</v>
      </c>
      <c r="K15" s="45">
        <f>GEW!$E$12+($F15-GEW!$E$12)*SUM(Fasering!$D$5:$D$7)</f>
        <v>1962.5134472959699</v>
      </c>
      <c r="L15" s="45">
        <f>GEW!$E$12+($F15-GEW!$E$12)*SUM(Fasering!$D$5:$D$8)</f>
        <v>2039.56734649284</v>
      </c>
      <c r="M15" s="45">
        <f>GEW!$E$12+($F15-GEW!$E$12)*SUM(Fasering!$D$5:$D$9)</f>
        <v>2116.6212456897101</v>
      </c>
      <c r="N15" s="45">
        <f>GEW!$E$12+($F15-GEW!$E$12)*SUM(Fasering!$D$5:$D$10)</f>
        <v>2193.5019268031297</v>
      </c>
      <c r="O15" s="55">
        <f>GEW!$E$12+($F15-GEW!$E$12)*SUM(Fasering!$D$5:$D$11)</f>
        <v>2270.5558259999998</v>
      </c>
      <c r="P15" s="125">
        <f t="shared" si="4"/>
        <v>49.211778000000002</v>
      </c>
      <c r="Q15" s="127">
        <f t="shared" si="5"/>
        <v>1.2199281108778157</v>
      </c>
      <c r="R15" s="45">
        <f>$P15*SUM(Fasering!$D$5)</f>
        <v>0</v>
      </c>
      <c r="S15" s="45">
        <f>$P15*SUM(Fasering!$D$5:$D$6)</f>
        <v>12.724379035563764</v>
      </c>
      <c r="T15" s="45">
        <f>$P15*SUM(Fasering!$D$5:$D$7)</f>
        <v>20.025141268547895</v>
      </c>
      <c r="U15" s="45">
        <f>$P15*SUM(Fasering!$D$5:$D$8)</f>
        <v>27.325903501532025</v>
      </c>
      <c r="V15" s="45">
        <f>$P15*SUM(Fasering!$D$5:$D$9)</f>
        <v>34.626665734516159</v>
      </c>
      <c r="W15" s="45">
        <f>$P15*SUM(Fasering!$D$5:$D$10)</f>
        <v>41.911015767015876</v>
      </c>
      <c r="X15" s="55">
        <f>$P15*SUM(Fasering!$D$5:$D$11)</f>
        <v>49.211778000000002</v>
      </c>
      <c r="Y15" s="125">
        <f t="shared" si="6"/>
        <v>24.606427999999998</v>
      </c>
      <c r="Z15" s="127">
        <f t="shared" si="7"/>
        <v>0.60997741689989304</v>
      </c>
      <c r="AA15" s="54">
        <f>$Y15*SUM(Fasering!$D$5)</f>
        <v>0</v>
      </c>
      <c r="AB15" s="45">
        <f>$Y15*SUM(Fasering!$D$5:$D$6)</f>
        <v>6.3623288836121539</v>
      </c>
      <c r="AC15" s="45">
        <f>$Y15*SUM(Fasering!$D$5:$D$7)</f>
        <v>10.012789962889622</v>
      </c>
      <c r="AD15" s="45">
        <f>$Y15*SUM(Fasering!$D$5:$D$8)</f>
        <v>13.663251042167092</v>
      </c>
      <c r="AE15" s="45">
        <f>$Y15*SUM(Fasering!$D$5:$D$9)</f>
        <v>17.31371212144456</v>
      </c>
      <c r="AF15" s="45">
        <f>$Y15*SUM(Fasering!$D$5:$D$10)</f>
        <v>20.955966920722531</v>
      </c>
      <c r="AG15" s="55">
        <f>$Y15*SUM(Fasering!$D$5:$D$11)</f>
        <v>24.606427999999998</v>
      </c>
      <c r="AH15" s="5">
        <f>($AK$2+(I15+R15)*12*7.57%)*SUM(Fasering!$D$5)</f>
        <v>0</v>
      </c>
      <c r="AI15" s="9">
        <f>($AK$2+(J15+S15)*12*7.57%)*SUM(Fasering!$D$5:$D$6)</f>
        <v>479.22719125088815</v>
      </c>
      <c r="AJ15" s="9">
        <f>($AK$2+(K15+T15)*12*7.57%)*SUM(Fasering!$D$5:$D$7)</f>
        <v>785.37062679329324</v>
      </c>
      <c r="AK15" s="9">
        <f>($AK$2+(L15+U15)*12*7.57%)*SUM(Fasering!$D$5:$D$8)</f>
        <v>1114.2501301790589</v>
      </c>
      <c r="AL15" s="9">
        <f>($AK$2+(M15+V15)*12*7.57%)*SUM(Fasering!$D$5:$D$9)</f>
        <v>1465.8657014081855</v>
      </c>
      <c r="AM15" s="9">
        <f>($AK$2+(N15+W15)*12*7.57%)*SUM(Fasering!$D$5:$D$10)</f>
        <v>1839.3502955091521</v>
      </c>
      <c r="AN15" s="86">
        <f>($AK$2+(O15+X15)*12*7.57%)*SUM(Fasering!$D$5:$D$11)</f>
        <v>2236.3868914735999</v>
      </c>
      <c r="AO15" s="5">
        <f>($AK$2+(I15+AA15)*12*7.57%)*SUM(Fasering!$D$5)</f>
        <v>0</v>
      </c>
      <c r="AP15" s="9">
        <f>($AK$2+(J15+AB15)*12*7.57%)*SUM(Fasering!$D$5:$D$6)</f>
        <v>477.7328776299766</v>
      </c>
      <c r="AQ15" s="9">
        <f>($AK$2+(K15+AC15)*12*7.57%)*SUM(Fasering!$D$5:$D$7)</f>
        <v>781.66962123548012</v>
      </c>
      <c r="AR15" s="9">
        <f>($AK$2+(L15+AD15)*12*7.57%)*SUM(Fasering!$D$5:$D$8)</f>
        <v>1107.3585689206518</v>
      </c>
      <c r="AS15" s="9">
        <f>($AK$2+(M15+AE15)*12*7.57%)*SUM(Fasering!$D$5:$D$9)</f>
        <v>1454.7997206854918</v>
      </c>
      <c r="AT15" s="9">
        <f>($AK$2+(N15+AF15)*12*7.57%)*SUM(Fasering!$D$5:$D$10)</f>
        <v>1823.1387308233602</v>
      </c>
      <c r="AU15" s="86">
        <f>($AK$2+(O15+AG15)*12*7.57%)*SUM(Fasering!$D$5:$D$11)</f>
        <v>2214.0353915336</v>
      </c>
    </row>
    <row r="16" spans="1:47" ht="15" x14ac:dyDescent="0.3">
      <c r="A16" s="32">
        <f t="shared" si="8"/>
        <v>7</v>
      </c>
      <c r="B16" s="125">
        <v>21073.48</v>
      </c>
      <c r="C16" s="126"/>
      <c r="D16" s="125">
        <f t="shared" si="0"/>
        <v>27260.653728000001</v>
      </c>
      <c r="E16" s="127">
        <f t="shared" si="1"/>
        <v>675.77395402566697</v>
      </c>
      <c r="F16" s="125">
        <f t="shared" si="2"/>
        <v>2271.7211440000001</v>
      </c>
      <c r="G16" s="127">
        <f t="shared" si="3"/>
        <v>56.314496168805576</v>
      </c>
      <c r="H16" s="45">
        <f>'L4'!$H$10</f>
        <v>1641.55</v>
      </c>
      <c r="I16" s="45">
        <f>GEW!$E$12+($F16-GEW!$E$12)*SUM(Fasering!$D$5)</f>
        <v>1751.1635679999999</v>
      </c>
      <c r="J16" s="45">
        <f>GEW!$E$12+($F16-GEW!$E$12)*SUM(Fasering!$D$5:$D$6)</f>
        <v>1885.7608570241496</v>
      </c>
      <c r="K16" s="45">
        <f>GEW!$E$12+($F16-GEW!$E$12)*SUM(Fasering!$D$5:$D$7)</f>
        <v>1962.987635763064</v>
      </c>
      <c r="L16" s="45">
        <f>GEW!$E$12+($F16-GEW!$E$12)*SUM(Fasering!$D$5:$D$8)</f>
        <v>2040.2144145019781</v>
      </c>
      <c r="M16" s="45">
        <f>GEW!$E$12+($F16-GEW!$E$12)*SUM(Fasering!$D$5:$D$9)</f>
        <v>2117.4411932408925</v>
      </c>
      <c r="N16" s="45">
        <f>GEW!$E$12+($F16-GEW!$E$12)*SUM(Fasering!$D$5:$D$10)</f>
        <v>2194.4943652610859</v>
      </c>
      <c r="O16" s="55">
        <f>GEW!$E$12+($F16-GEW!$E$12)*SUM(Fasering!$D$5:$D$11)</f>
        <v>2271.7211440000001</v>
      </c>
      <c r="P16" s="125">
        <f t="shared" si="4"/>
        <v>49.211778000000002</v>
      </c>
      <c r="Q16" s="127">
        <f t="shared" si="5"/>
        <v>1.2199281108778157</v>
      </c>
      <c r="R16" s="45">
        <f>$P16*SUM(Fasering!$D$5)</f>
        <v>0</v>
      </c>
      <c r="S16" s="45">
        <f>$P16*SUM(Fasering!$D$5:$D$6)</f>
        <v>12.724379035563764</v>
      </c>
      <c r="T16" s="45">
        <f>$P16*SUM(Fasering!$D$5:$D$7)</f>
        <v>20.025141268547895</v>
      </c>
      <c r="U16" s="45">
        <f>$P16*SUM(Fasering!$D$5:$D$8)</f>
        <v>27.325903501532025</v>
      </c>
      <c r="V16" s="45">
        <f>$P16*SUM(Fasering!$D$5:$D$9)</f>
        <v>34.626665734516159</v>
      </c>
      <c r="W16" s="45">
        <f>$P16*SUM(Fasering!$D$5:$D$10)</f>
        <v>41.911015767015876</v>
      </c>
      <c r="X16" s="55">
        <f>$P16*SUM(Fasering!$D$5:$D$11)</f>
        <v>49.211778000000002</v>
      </c>
      <c r="Y16" s="125">
        <f t="shared" si="6"/>
        <v>24.606427999999998</v>
      </c>
      <c r="Z16" s="127">
        <f t="shared" si="7"/>
        <v>0.60997741689989304</v>
      </c>
      <c r="AA16" s="54">
        <f>$Y16*SUM(Fasering!$D$5)</f>
        <v>0</v>
      </c>
      <c r="AB16" s="45">
        <f>$Y16*SUM(Fasering!$D$5:$D$6)</f>
        <v>6.3623288836121539</v>
      </c>
      <c r="AC16" s="45">
        <f>$Y16*SUM(Fasering!$D$5:$D$7)</f>
        <v>10.012789962889622</v>
      </c>
      <c r="AD16" s="45">
        <f>$Y16*SUM(Fasering!$D$5:$D$8)</f>
        <v>13.663251042167092</v>
      </c>
      <c r="AE16" s="45">
        <f>$Y16*SUM(Fasering!$D$5:$D$9)</f>
        <v>17.31371212144456</v>
      </c>
      <c r="AF16" s="45">
        <f>$Y16*SUM(Fasering!$D$5:$D$10)</f>
        <v>20.955966920722531</v>
      </c>
      <c r="AG16" s="55">
        <f>$Y16*SUM(Fasering!$D$5:$D$11)</f>
        <v>24.606427999999998</v>
      </c>
      <c r="AH16" s="5">
        <f>($AK$2+(I16+R16)*12*7.57%)*SUM(Fasering!$D$5)</f>
        <v>0</v>
      </c>
      <c r="AI16" s="9">
        <f>($AK$2+(J16+S16)*12*7.57%)*SUM(Fasering!$D$5:$D$6)</f>
        <v>479.29796246772077</v>
      </c>
      <c r="AJ16" s="9">
        <f>($AK$2+(K16+T16)*12*7.57%)*SUM(Fasering!$D$5:$D$7)</f>
        <v>785.54590771368726</v>
      </c>
      <c r="AK16" s="9">
        <f>($AK$2+(L16+U16)*12*7.57%)*SUM(Fasering!$D$5:$D$8)</f>
        <v>1114.5765169357003</v>
      </c>
      <c r="AL16" s="9">
        <f>($AK$2+(M16+V16)*12*7.57%)*SUM(Fasering!$D$5:$D$9)</f>
        <v>1466.3897901337598</v>
      </c>
      <c r="AM16" s="9">
        <f>($AK$2+(N16+W16)*12*7.57%)*SUM(Fasering!$D$5:$D$10)</f>
        <v>1840.1180808947095</v>
      </c>
      <c r="AN16" s="86">
        <f>($AK$2+(O16+X16)*12*7.57%)*SUM(Fasering!$D$5:$D$11)</f>
        <v>2237.4454663448</v>
      </c>
      <c r="AO16" s="5">
        <f>($AK$2+(I16+AA16)*12*7.57%)*SUM(Fasering!$D$5)</f>
        <v>0</v>
      </c>
      <c r="AP16" s="9">
        <f>($AK$2+(J16+AB16)*12*7.57%)*SUM(Fasering!$D$5:$D$6)</f>
        <v>477.80364884680921</v>
      </c>
      <c r="AQ16" s="9">
        <f>($AK$2+(K16+AC16)*12*7.57%)*SUM(Fasering!$D$5:$D$7)</f>
        <v>781.84490215587437</v>
      </c>
      <c r="AR16" s="9">
        <f>($AK$2+(L16+AD16)*12*7.57%)*SUM(Fasering!$D$5:$D$8)</f>
        <v>1107.6849556772934</v>
      </c>
      <c r="AS16" s="9">
        <f>($AK$2+(M16+AE16)*12*7.57%)*SUM(Fasering!$D$5:$D$9)</f>
        <v>1455.3238094110663</v>
      </c>
      <c r="AT16" s="9">
        <f>($AK$2+(N16+AF16)*12*7.57%)*SUM(Fasering!$D$5:$D$10)</f>
        <v>1823.9065162089178</v>
      </c>
      <c r="AU16" s="86">
        <f>($AK$2+(O16+AG16)*12*7.57%)*SUM(Fasering!$D$5:$D$11)</f>
        <v>2215.0939664048005</v>
      </c>
    </row>
    <row r="17" spans="1:47" ht="15" x14ac:dyDescent="0.3">
      <c r="A17" s="32">
        <f t="shared" si="8"/>
        <v>8</v>
      </c>
      <c r="B17" s="125">
        <v>22069.7</v>
      </c>
      <c r="C17" s="126"/>
      <c r="D17" s="125">
        <f t="shared" si="0"/>
        <v>28549.363920000003</v>
      </c>
      <c r="E17" s="127">
        <f t="shared" si="1"/>
        <v>707.72024521627475</v>
      </c>
      <c r="F17" s="125">
        <f t="shared" si="2"/>
        <v>2379.11366</v>
      </c>
      <c r="G17" s="127">
        <f t="shared" si="3"/>
        <v>58.976687101356227</v>
      </c>
      <c r="H17" s="45">
        <f>'L4'!$H$10</f>
        <v>1641.55</v>
      </c>
      <c r="I17" s="45">
        <f>GEW!$E$12+($F17-GEW!$E$12)*SUM(Fasering!$D$5)</f>
        <v>1751.1635679999999</v>
      </c>
      <c r="J17" s="45">
        <f>GEW!$E$12+($F17-GEW!$E$12)*SUM(Fasering!$D$5:$D$6)</f>
        <v>1913.5286625110159</v>
      </c>
      <c r="K17" s="45">
        <f>GEW!$E$12+($F17-GEW!$E$12)*SUM(Fasering!$D$5:$D$7)</f>
        <v>2006.6875464650261</v>
      </c>
      <c r="L17" s="45">
        <f>GEW!$E$12+($F17-GEW!$E$12)*SUM(Fasering!$D$5:$D$8)</f>
        <v>2099.8464304190361</v>
      </c>
      <c r="M17" s="45">
        <f>GEW!$E$12+($F17-GEW!$E$12)*SUM(Fasering!$D$5:$D$9)</f>
        <v>2193.0053143730465</v>
      </c>
      <c r="N17" s="45">
        <f>GEW!$E$12+($F17-GEW!$E$12)*SUM(Fasering!$D$5:$D$10)</f>
        <v>2285.95477604599</v>
      </c>
      <c r="O17" s="55">
        <f>GEW!$E$12+($F17-GEW!$E$12)*SUM(Fasering!$D$5:$D$11)</f>
        <v>2379.11366</v>
      </c>
      <c r="P17" s="125">
        <f t="shared" si="4"/>
        <v>49.211778000000002</v>
      </c>
      <c r="Q17" s="127">
        <f t="shared" si="5"/>
        <v>1.2199281108778157</v>
      </c>
      <c r="R17" s="45">
        <f>$P17*SUM(Fasering!$D$5)</f>
        <v>0</v>
      </c>
      <c r="S17" s="45">
        <f>$P17*SUM(Fasering!$D$5:$D$6)</f>
        <v>12.724379035563764</v>
      </c>
      <c r="T17" s="45">
        <f>$P17*SUM(Fasering!$D$5:$D$7)</f>
        <v>20.025141268547895</v>
      </c>
      <c r="U17" s="45">
        <f>$P17*SUM(Fasering!$D$5:$D$8)</f>
        <v>27.325903501532025</v>
      </c>
      <c r="V17" s="45">
        <f>$P17*SUM(Fasering!$D$5:$D$9)</f>
        <v>34.626665734516159</v>
      </c>
      <c r="W17" s="45">
        <f>$P17*SUM(Fasering!$D$5:$D$10)</f>
        <v>41.911015767015876</v>
      </c>
      <c r="X17" s="55">
        <f>$P17*SUM(Fasering!$D$5:$D$11)</f>
        <v>49.211778000000002</v>
      </c>
      <c r="Y17" s="125">
        <f t="shared" si="6"/>
        <v>24.606427999999998</v>
      </c>
      <c r="Z17" s="127">
        <f t="shared" si="7"/>
        <v>0.60997741689989304</v>
      </c>
      <c r="AA17" s="54">
        <f>$Y17*SUM(Fasering!$D$5)</f>
        <v>0</v>
      </c>
      <c r="AB17" s="45">
        <f>$Y17*SUM(Fasering!$D$5:$D$6)</f>
        <v>6.3623288836121539</v>
      </c>
      <c r="AC17" s="45">
        <f>$Y17*SUM(Fasering!$D$5:$D$7)</f>
        <v>10.012789962889622</v>
      </c>
      <c r="AD17" s="45">
        <f>$Y17*SUM(Fasering!$D$5:$D$8)</f>
        <v>13.663251042167092</v>
      </c>
      <c r="AE17" s="45">
        <f>$Y17*SUM(Fasering!$D$5:$D$9)</f>
        <v>17.31371212144456</v>
      </c>
      <c r="AF17" s="45">
        <f>$Y17*SUM(Fasering!$D$5:$D$10)</f>
        <v>20.955966920722531</v>
      </c>
      <c r="AG17" s="55">
        <f>$Y17*SUM(Fasering!$D$5:$D$11)</f>
        <v>24.606427999999998</v>
      </c>
      <c r="AH17" s="5">
        <f>($AK$2+(I17+R17)*12*7.57%)*SUM(Fasering!$D$5)</f>
        <v>0</v>
      </c>
      <c r="AI17" s="9">
        <f>($AK$2+(J17+S17)*12*7.57%)*SUM(Fasering!$D$5:$D$6)</f>
        <v>485.82004402489247</v>
      </c>
      <c r="AJ17" s="9">
        <f>($AK$2+(K17+T17)*12*7.57%)*SUM(Fasering!$D$5:$D$7)</f>
        <v>801.69931738205332</v>
      </c>
      <c r="AK17" s="9">
        <f>($AK$2+(L17+U17)*12*7.57%)*SUM(Fasering!$D$5:$D$8)</f>
        <v>1144.6554267137954</v>
      </c>
      <c r="AL17" s="9">
        <f>($AK$2+(M17+V17)*12*7.57%)*SUM(Fasering!$D$5:$D$9)</f>
        <v>1514.6883720201192</v>
      </c>
      <c r="AM17" s="9">
        <f>($AK$2+(N17+W17)*12*7.57%)*SUM(Fasering!$D$5:$D$10)</f>
        <v>1910.875079673591</v>
      </c>
      <c r="AN17" s="86">
        <f>($AK$2+(O17+X17)*12*7.57%)*SUM(Fasering!$D$5:$D$11)</f>
        <v>2335.0008278792002</v>
      </c>
      <c r="AO17" s="5">
        <f>($AK$2+(I17+AA17)*12*7.57%)*SUM(Fasering!$D$5)</f>
        <v>0</v>
      </c>
      <c r="AP17" s="9">
        <f>($AK$2+(J17+AB17)*12*7.57%)*SUM(Fasering!$D$5:$D$6)</f>
        <v>484.32573040398103</v>
      </c>
      <c r="AQ17" s="9">
        <f>($AK$2+(K17+AC17)*12*7.57%)*SUM(Fasering!$D$5:$D$7)</f>
        <v>797.9983118242402</v>
      </c>
      <c r="AR17" s="9">
        <f>($AK$2+(L17+AD17)*12*7.57%)*SUM(Fasering!$D$5:$D$8)</f>
        <v>1137.7638654553884</v>
      </c>
      <c r="AS17" s="9">
        <f>($AK$2+(M17+AE17)*12*7.57%)*SUM(Fasering!$D$5:$D$9)</f>
        <v>1503.6223912974256</v>
      </c>
      <c r="AT17" s="9">
        <f>($AK$2+(N17+AF17)*12*7.57%)*SUM(Fasering!$D$5:$D$10)</f>
        <v>1894.6635149877991</v>
      </c>
      <c r="AU17" s="86">
        <f>($AK$2+(O17+AG17)*12*7.57%)*SUM(Fasering!$D$5:$D$11)</f>
        <v>2312.6493279392002</v>
      </c>
    </row>
    <row r="18" spans="1:47" ht="15" x14ac:dyDescent="0.3">
      <c r="A18" s="32">
        <f t="shared" si="8"/>
        <v>9</v>
      </c>
      <c r="B18" s="125">
        <v>22080.55</v>
      </c>
      <c r="C18" s="126"/>
      <c r="D18" s="125">
        <f t="shared" si="0"/>
        <v>28563.39948</v>
      </c>
      <c r="E18" s="127">
        <f t="shared" si="1"/>
        <v>708.06817766033134</v>
      </c>
      <c r="F18" s="125">
        <f t="shared" si="2"/>
        <v>2380.2832900000003</v>
      </c>
      <c r="G18" s="127">
        <f t="shared" si="3"/>
        <v>59.005681471694288</v>
      </c>
      <c r="H18" s="45">
        <f>'L4'!$H$10</f>
        <v>1641.55</v>
      </c>
      <c r="I18" s="45">
        <f>GEW!$E$12+($F18-GEW!$E$12)*SUM(Fasering!$D$5)</f>
        <v>1751.1635679999999</v>
      </c>
      <c r="J18" s="45">
        <f>GEW!$E$12+($F18-GEW!$E$12)*SUM(Fasering!$D$5:$D$6)</f>
        <v>1913.831086362708</v>
      </c>
      <c r="K18" s="45">
        <f>GEW!$E$12+($F18-GEW!$E$12)*SUM(Fasering!$D$5:$D$7)</f>
        <v>2007.1634895610455</v>
      </c>
      <c r="L18" s="45">
        <f>GEW!$E$12+($F18-GEW!$E$12)*SUM(Fasering!$D$5:$D$8)</f>
        <v>2100.495892759383</v>
      </c>
      <c r="M18" s="45">
        <f>GEW!$E$12+($F18-GEW!$E$12)*SUM(Fasering!$D$5:$D$9)</f>
        <v>2193.8282959577205</v>
      </c>
      <c r="N18" s="45">
        <f>GEW!$E$12+($F18-GEW!$E$12)*SUM(Fasering!$D$5:$D$10)</f>
        <v>2286.9508868016628</v>
      </c>
      <c r="O18" s="55">
        <f>GEW!$E$12+($F18-GEW!$E$12)*SUM(Fasering!$D$5:$D$11)</f>
        <v>2380.2832900000003</v>
      </c>
      <c r="P18" s="125">
        <f t="shared" si="4"/>
        <v>49.211778000000002</v>
      </c>
      <c r="Q18" s="127">
        <f t="shared" si="5"/>
        <v>1.2199281108778157</v>
      </c>
      <c r="R18" s="45">
        <f>$P18*SUM(Fasering!$D$5)</f>
        <v>0</v>
      </c>
      <c r="S18" s="45">
        <f>$P18*SUM(Fasering!$D$5:$D$6)</f>
        <v>12.724379035563764</v>
      </c>
      <c r="T18" s="45">
        <f>$P18*SUM(Fasering!$D$5:$D$7)</f>
        <v>20.025141268547895</v>
      </c>
      <c r="U18" s="45">
        <f>$P18*SUM(Fasering!$D$5:$D$8)</f>
        <v>27.325903501532025</v>
      </c>
      <c r="V18" s="45">
        <f>$P18*SUM(Fasering!$D$5:$D$9)</f>
        <v>34.626665734516159</v>
      </c>
      <c r="W18" s="45">
        <f>$P18*SUM(Fasering!$D$5:$D$10)</f>
        <v>41.911015767015876</v>
      </c>
      <c r="X18" s="55">
        <f>$P18*SUM(Fasering!$D$5:$D$11)</f>
        <v>49.211778000000002</v>
      </c>
      <c r="Y18" s="125">
        <f t="shared" si="6"/>
        <v>24.606427999999998</v>
      </c>
      <c r="Z18" s="127">
        <f t="shared" si="7"/>
        <v>0.60997741689989304</v>
      </c>
      <c r="AA18" s="54">
        <f>$Y18*SUM(Fasering!$D$5)</f>
        <v>0</v>
      </c>
      <c r="AB18" s="45">
        <f>$Y18*SUM(Fasering!$D$5:$D$6)</f>
        <v>6.3623288836121539</v>
      </c>
      <c r="AC18" s="45">
        <f>$Y18*SUM(Fasering!$D$5:$D$7)</f>
        <v>10.012789962889622</v>
      </c>
      <c r="AD18" s="45">
        <f>$Y18*SUM(Fasering!$D$5:$D$8)</f>
        <v>13.663251042167092</v>
      </c>
      <c r="AE18" s="45">
        <f>$Y18*SUM(Fasering!$D$5:$D$9)</f>
        <v>17.31371212144456</v>
      </c>
      <c r="AF18" s="45">
        <f>$Y18*SUM(Fasering!$D$5:$D$10)</f>
        <v>20.955966920722531</v>
      </c>
      <c r="AG18" s="55">
        <f>$Y18*SUM(Fasering!$D$5:$D$11)</f>
        <v>24.606427999999998</v>
      </c>
      <c r="AH18" s="5">
        <f>($AK$2+(I18+R18)*12*7.57%)*SUM(Fasering!$D$5)</f>
        <v>0</v>
      </c>
      <c r="AI18" s="9">
        <f>($AK$2+(J18+S18)*12*7.57%)*SUM(Fasering!$D$5:$D$6)</f>
        <v>485.89107711486798</v>
      </c>
      <c r="AJ18" s="9">
        <f>($AK$2+(K18+T18)*12*7.57%)*SUM(Fasering!$D$5:$D$7)</f>
        <v>801.87524689049712</v>
      </c>
      <c r="AK18" s="9">
        <f>($AK$2+(L18+U18)*12*7.57%)*SUM(Fasering!$D$5:$D$8)</f>
        <v>1144.9830211920155</v>
      </c>
      <c r="AL18" s="9">
        <f>($AK$2+(M18+V18)*12*7.57%)*SUM(Fasering!$D$5:$D$9)</f>
        <v>1515.2144000194235</v>
      </c>
      <c r="AM18" s="9">
        <f>($AK$2+(N18+W18)*12*7.57%)*SUM(Fasering!$D$5:$D$10)</f>
        <v>1911.6457060781511</v>
      </c>
      <c r="AN18" s="86">
        <f>($AK$2+(O18+X18)*12*7.57%)*SUM(Fasering!$D$5:$D$11)</f>
        <v>2336.0633197712004</v>
      </c>
      <c r="AO18" s="5">
        <f>($AK$2+(I18+AA18)*12*7.57%)*SUM(Fasering!$D$5)</f>
        <v>0</v>
      </c>
      <c r="AP18" s="9">
        <f>($AK$2+(J18+AB18)*12*7.57%)*SUM(Fasering!$D$5:$D$6)</f>
        <v>484.39676349395654</v>
      </c>
      <c r="AQ18" s="9">
        <f>($AK$2+(K18+AC18)*12*7.57%)*SUM(Fasering!$D$5:$D$7)</f>
        <v>798.17424133268378</v>
      </c>
      <c r="AR18" s="9">
        <f>($AK$2+(L18+AD18)*12*7.57%)*SUM(Fasering!$D$5:$D$8)</f>
        <v>1138.0914599336086</v>
      </c>
      <c r="AS18" s="9">
        <f>($AK$2+(M18+AE18)*12*7.57%)*SUM(Fasering!$D$5:$D$9)</f>
        <v>1504.1484192967303</v>
      </c>
      <c r="AT18" s="9">
        <f>($AK$2+(N18+AF18)*12*7.57%)*SUM(Fasering!$D$5:$D$10)</f>
        <v>1895.4341413923596</v>
      </c>
      <c r="AU18" s="86">
        <f>($AK$2+(O18+AG18)*12*7.57%)*SUM(Fasering!$D$5:$D$11)</f>
        <v>2313.7118198312005</v>
      </c>
    </row>
    <row r="19" spans="1:47" ht="15" x14ac:dyDescent="0.3">
      <c r="A19" s="32">
        <f t="shared" si="8"/>
        <v>10</v>
      </c>
      <c r="B19" s="125">
        <v>23076.77</v>
      </c>
      <c r="C19" s="126"/>
      <c r="D19" s="125">
        <f t="shared" si="0"/>
        <v>29852.109672000002</v>
      </c>
      <c r="E19" s="127">
        <f t="shared" si="1"/>
        <v>740.01446885093924</v>
      </c>
      <c r="F19" s="125">
        <f t="shared" si="2"/>
        <v>2487.6758060000002</v>
      </c>
      <c r="G19" s="127">
        <f t="shared" si="3"/>
        <v>61.667872404244932</v>
      </c>
      <c r="H19" s="45">
        <f>'L4'!$H$10</f>
        <v>1641.55</v>
      </c>
      <c r="I19" s="45">
        <f>GEW!$E$12+($F19-GEW!$E$12)*SUM(Fasering!$D$5)</f>
        <v>1751.1635679999999</v>
      </c>
      <c r="J19" s="45">
        <f>GEW!$E$12+($F19-GEW!$E$12)*SUM(Fasering!$D$5:$D$6)</f>
        <v>1941.5988918495741</v>
      </c>
      <c r="K19" s="45">
        <f>GEW!$E$12+($F19-GEW!$E$12)*SUM(Fasering!$D$5:$D$7)</f>
        <v>2050.8634002630079</v>
      </c>
      <c r="L19" s="45">
        <f>GEW!$E$12+($F19-GEW!$E$12)*SUM(Fasering!$D$5:$D$8)</f>
        <v>2160.1279086764412</v>
      </c>
      <c r="M19" s="45">
        <f>GEW!$E$12+($F19-GEW!$E$12)*SUM(Fasering!$D$5:$D$9)</f>
        <v>2269.3924170898745</v>
      </c>
      <c r="N19" s="45">
        <f>GEW!$E$12+($F19-GEW!$E$12)*SUM(Fasering!$D$5:$D$10)</f>
        <v>2378.4112975865669</v>
      </c>
      <c r="O19" s="55">
        <f>GEW!$E$12+($F19-GEW!$E$12)*SUM(Fasering!$D$5:$D$11)</f>
        <v>2487.6758060000002</v>
      </c>
      <c r="P19" s="125">
        <f t="shared" si="4"/>
        <v>4.2430080000000636</v>
      </c>
      <c r="Q19" s="127">
        <f t="shared" si="5"/>
        <v>0.10518142087610687</v>
      </c>
      <c r="R19" s="45">
        <f>$P19*SUM(Fasering!$D$5)</f>
        <v>0</v>
      </c>
      <c r="S19" s="45">
        <f>$P19*SUM(Fasering!$D$5:$D$6)</f>
        <v>1.0970878159072028</v>
      </c>
      <c r="T19" s="45">
        <f>$P19*SUM(Fasering!$D$5:$D$7)</f>
        <v>1.7265548626099252</v>
      </c>
      <c r="U19" s="45">
        <f>$P19*SUM(Fasering!$D$5:$D$8)</f>
        <v>2.3560219093126471</v>
      </c>
      <c r="V19" s="45">
        <f>$P19*SUM(Fasering!$D$5:$D$9)</f>
        <v>2.9854889560153692</v>
      </c>
      <c r="W19" s="45">
        <f>$P19*SUM(Fasering!$D$5:$D$10)</f>
        <v>3.6135409532973419</v>
      </c>
      <c r="X19" s="55">
        <f>$P19*SUM(Fasering!$D$5:$D$11)</f>
        <v>4.2430080000000636</v>
      </c>
      <c r="Y19" s="125">
        <f t="shared" si="6"/>
        <v>0</v>
      </c>
      <c r="Z19" s="127">
        <f t="shared" si="7"/>
        <v>0</v>
      </c>
      <c r="AA19" s="5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5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489.68214913441329</v>
      </c>
      <c r="AJ19" s="9">
        <f>($AK$2+(K19+T19)*12*7.57%)*SUM(Fasering!$D$5:$D$7)</f>
        <v>811.26469393699358</v>
      </c>
      <c r="AK19" s="9">
        <f>($AK$2+(L19+U19)*12*7.57%)*SUM(Fasering!$D$5:$D$8)</f>
        <v>1162.4669045563344</v>
      </c>
      <c r="AL19" s="9">
        <f>($AK$2+(M19+V19)*12*7.57%)*SUM(Fasering!$D$5:$D$9)</f>
        <v>1543.2887809924355</v>
      </c>
      <c r="AM19" s="9">
        <f>($AK$2+(N19+W19)*12*7.57%)*SUM(Fasering!$D$5:$D$10)</f>
        <v>1952.7744279296364</v>
      </c>
      <c r="AN19" s="86">
        <f>($AK$2+(O19+X19)*12*7.57%)*SUM(Fasering!$D$5:$D$11)</f>
        <v>2392.7690506376002</v>
      </c>
      <c r="AO19" s="5">
        <f>($AK$2+(I19+AA19)*12*7.57%)*SUM(Fasering!$D$5)</f>
        <v>0</v>
      </c>
      <c r="AP19" s="9">
        <f>($AK$2+(J19+AB19)*12*7.57%)*SUM(Fasering!$D$5:$D$6)</f>
        <v>489.42446596193093</v>
      </c>
      <c r="AQ19" s="9">
        <f>($AK$2+(K19+AC19)*12*7.57%)*SUM(Fasering!$D$5:$D$7)</f>
        <v>810.62648329622436</v>
      </c>
      <c r="AR19" s="9">
        <f>($AK$2+(L19+AD19)*12*7.57%)*SUM(Fasering!$D$5:$D$8)</f>
        <v>1161.278506522902</v>
      </c>
      <c r="AS19" s="9">
        <f>($AK$2+(M19+AE19)*12*7.57%)*SUM(Fasering!$D$5:$D$9)</f>
        <v>1541.3805356419637</v>
      </c>
      <c r="AT19" s="9">
        <f>($AK$2+(N19+AF19)*12*7.57%)*SUM(Fasering!$D$5:$D$10)</f>
        <v>1949.9788652306981</v>
      </c>
      <c r="AU19" s="86">
        <f>($AK$2+(O19+AG19)*12*7.57%)*SUM(Fasering!$D$5:$D$11)</f>
        <v>2388.9147021704002</v>
      </c>
    </row>
    <row r="20" spans="1:47" ht="15" x14ac:dyDescent="0.3">
      <c r="A20" s="32">
        <f t="shared" si="8"/>
        <v>11</v>
      </c>
      <c r="B20" s="125">
        <v>23087.58</v>
      </c>
      <c r="C20" s="126"/>
      <c r="D20" s="125">
        <f t="shared" si="0"/>
        <v>29866.093488000006</v>
      </c>
      <c r="E20" s="127">
        <f t="shared" si="1"/>
        <v>740.36111859474136</v>
      </c>
      <c r="F20" s="125">
        <f t="shared" si="2"/>
        <v>2488.8411240000005</v>
      </c>
      <c r="G20" s="127">
        <f t="shared" si="3"/>
        <v>61.696759882895108</v>
      </c>
      <c r="H20" s="45">
        <f>'L4'!$H$10</f>
        <v>1641.55</v>
      </c>
      <c r="I20" s="45">
        <f>GEW!$E$12+($F20-GEW!$E$12)*SUM(Fasering!$D$5)</f>
        <v>1751.1635679999999</v>
      </c>
      <c r="J20" s="45">
        <f>GEW!$E$12+($F20-GEW!$E$12)*SUM(Fasering!$D$5:$D$6)</f>
        <v>1941.900200774624</v>
      </c>
      <c r="K20" s="45">
        <f>GEW!$E$12+($F20-GEW!$E$12)*SUM(Fasering!$D$5:$D$7)</f>
        <v>2051.3375887301017</v>
      </c>
      <c r="L20" s="45">
        <f>GEW!$E$12+($F20-GEW!$E$12)*SUM(Fasering!$D$5:$D$8)</f>
        <v>2160.7749766855791</v>
      </c>
      <c r="M20" s="45">
        <f>GEW!$E$12+($F20-GEW!$E$12)*SUM(Fasering!$D$5:$D$9)</f>
        <v>2270.2123646410569</v>
      </c>
      <c r="N20" s="45">
        <f>GEW!$E$12+($F20-GEW!$E$12)*SUM(Fasering!$D$5:$D$10)</f>
        <v>2379.4037360445227</v>
      </c>
      <c r="O20" s="55">
        <f>GEW!$E$12+($F20-GEW!$E$12)*SUM(Fasering!$D$5:$D$11)</f>
        <v>2488.8411240000005</v>
      </c>
      <c r="P20" s="125">
        <f t="shared" si="4"/>
        <v>3.0776899999999219</v>
      </c>
      <c r="Q20" s="127">
        <f t="shared" si="5"/>
        <v>7.6293942225933178E-2</v>
      </c>
      <c r="R20" s="45">
        <f>$P20*SUM(Fasering!$D$5)</f>
        <v>0</v>
      </c>
      <c r="S20" s="45">
        <f>$P20*SUM(Fasering!$D$5:$D$6)</f>
        <v>0.79577889085745379</v>
      </c>
      <c r="T20" s="45">
        <f>$P20*SUM(Fasering!$D$5:$D$7)</f>
        <v>1.2523663955160409</v>
      </c>
      <c r="U20" s="45">
        <f>$P20*SUM(Fasering!$D$5:$D$8)</f>
        <v>1.7089539001746281</v>
      </c>
      <c r="V20" s="45">
        <f>$P20*SUM(Fasering!$D$5:$D$9)</f>
        <v>2.1655414048332151</v>
      </c>
      <c r="W20" s="45">
        <f>$P20*SUM(Fasering!$D$5:$D$10)</f>
        <v>2.6211024953413351</v>
      </c>
      <c r="X20" s="55">
        <f>$P20*SUM(Fasering!$D$5:$D$11)</f>
        <v>3.0776899999999219</v>
      </c>
      <c r="Y20" s="125">
        <f t="shared" si="6"/>
        <v>0</v>
      </c>
      <c r="Z20" s="127">
        <f t="shared" si="7"/>
        <v>0</v>
      </c>
      <c r="AA20" s="5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5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489.68214913441329</v>
      </c>
      <c r="AJ20" s="9">
        <f>($AK$2+(K20+T20)*12*7.57%)*SUM(Fasering!$D$5:$D$7)</f>
        <v>811.26469393699358</v>
      </c>
      <c r="AK20" s="9">
        <f>($AK$2+(L20+U20)*12*7.57%)*SUM(Fasering!$D$5:$D$8)</f>
        <v>1162.4669045563342</v>
      </c>
      <c r="AL20" s="9">
        <f>($AK$2+(M20+V20)*12*7.57%)*SUM(Fasering!$D$5:$D$9)</f>
        <v>1543.2887809924357</v>
      </c>
      <c r="AM20" s="9">
        <f>($AK$2+(N20+W20)*12*7.57%)*SUM(Fasering!$D$5:$D$10)</f>
        <v>1952.7744279296364</v>
      </c>
      <c r="AN20" s="86">
        <f>($AK$2+(O20+X20)*12*7.57%)*SUM(Fasering!$D$5:$D$11)</f>
        <v>2392.7690506376007</v>
      </c>
      <c r="AO20" s="5">
        <f>($AK$2+(I20+AA20)*12*7.57%)*SUM(Fasering!$D$5)</f>
        <v>0</v>
      </c>
      <c r="AP20" s="9">
        <f>($AK$2+(J20+AB20)*12*7.57%)*SUM(Fasering!$D$5:$D$6)</f>
        <v>489.49523717876366</v>
      </c>
      <c r="AQ20" s="9">
        <f>($AK$2+(K20+AC20)*12*7.57%)*SUM(Fasering!$D$5:$D$7)</f>
        <v>810.80176421661861</v>
      </c>
      <c r="AR20" s="9">
        <f>($AK$2+(L20+AD20)*12*7.57%)*SUM(Fasering!$D$5:$D$8)</f>
        <v>1161.6048932795434</v>
      </c>
      <c r="AS20" s="9">
        <f>($AK$2+(M20+AE20)*12*7.57%)*SUM(Fasering!$D$5:$D$9)</f>
        <v>1541.904624367538</v>
      </c>
      <c r="AT20" s="9">
        <f>($AK$2+(N20+AF20)*12*7.57%)*SUM(Fasering!$D$5:$D$10)</f>
        <v>1950.746650616255</v>
      </c>
      <c r="AU20" s="86">
        <f>($AK$2+(O20+AG20)*12*7.57%)*SUM(Fasering!$D$5:$D$11)</f>
        <v>2389.9732770416008</v>
      </c>
    </row>
    <row r="21" spans="1:47" ht="15" x14ac:dyDescent="0.3">
      <c r="A21" s="32">
        <f t="shared" si="8"/>
        <v>12</v>
      </c>
      <c r="B21" s="125">
        <v>24083.71</v>
      </c>
      <c r="C21" s="126"/>
      <c r="D21" s="125">
        <f t="shared" si="0"/>
        <v>31154.687256000001</v>
      </c>
      <c r="E21" s="127">
        <f t="shared" si="1"/>
        <v>772.30452370977616</v>
      </c>
      <c r="F21" s="125">
        <f t="shared" si="2"/>
        <v>2596.2239380000001</v>
      </c>
      <c r="G21" s="127">
        <f t="shared" si="3"/>
        <v>64.358710309148023</v>
      </c>
      <c r="H21" s="45">
        <f>'L4'!$H$10</f>
        <v>1641.55</v>
      </c>
      <c r="I21" s="45">
        <f>GEW!$E$12+($F21-GEW!$E$12)*SUM(Fasering!$D$5)</f>
        <v>1751.1635679999999</v>
      </c>
      <c r="J21" s="45">
        <f>GEW!$E$12+($F21-GEW!$E$12)*SUM(Fasering!$D$5:$D$6)</f>
        <v>1969.6654976765453</v>
      </c>
      <c r="K21" s="45">
        <f>GEW!$E$12+($F21-GEW!$E$12)*SUM(Fasering!$D$5:$D$7)</f>
        <v>2095.0335515169813</v>
      </c>
      <c r="L21" s="45">
        <f>GEW!$E$12+($F21-GEW!$E$12)*SUM(Fasering!$D$5:$D$8)</f>
        <v>2220.4016053574178</v>
      </c>
      <c r="M21" s="45">
        <f>GEW!$E$12+($F21-GEW!$E$12)*SUM(Fasering!$D$5:$D$9)</f>
        <v>2345.7696591978538</v>
      </c>
      <c r="N21" s="45">
        <f>GEW!$E$12+($F21-GEW!$E$12)*SUM(Fasering!$D$5:$D$10)</f>
        <v>2470.8558841595641</v>
      </c>
      <c r="O21" s="55">
        <f>GEW!$E$12+($F21-GEW!$E$12)*SUM(Fasering!$D$5:$D$11)</f>
        <v>2596.2239380000001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55">
        <f>$P21*SUM(Fasering!$D$5:$D$11)</f>
        <v>0</v>
      </c>
      <c r="Y21" s="125">
        <f t="shared" si="6"/>
        <v>0</v>
      </c>
      <c r="Z21" s="127">
        <f t="shared" si="7"/>
        <v>0</v>
      </c>
      <c r="AA21" s="5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5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496.0167295213642</v>
      </c>
      <c r="AJ21" s="9">
        <f>($AK$2+(K21+T21)*12*7.57%)*SUM(Fasering!$D$5:$D$7)</f>
        <v>826.95371456187286</v>
      </c>
      <c r="AK21" s="9">
        <f>($AK$2+(L21+U21)*12*7.57%)*SUM(Fasering!$D$5:$D$8)</f>
        <v>1191.6810856840864</v>
      </c>
      <c r="AL21" s="9">
        <f>($AK$2+(M21+V21)*12*7.57%)*SUM(Fasering!$D$5:$D$9)</f>
        <v>1590.1988428880045</v>
      </c>
      <c r="AM21" s="9">
        <f>($AK$2+(N21+W21)*12*7.57%)*SUM(Fasering!$D$5:$D$10)</f>
        <v>2021.4972571023795</v>
      </c>
      <c r="AN21" s="86">
        <f>($AK$2+(O21+X21)*12*7.57%)*SUM(Fasering!$D$5:$D$11)</f>
        <v>2487.5198252792002</v>
      </c>
      <c r="AO21" s="5">
        <f>($AK$2+(I21+AA21)*12*7.57%)*SUM(Fasering!$D$5)</f>
        <v>0</v>
      </c>
      <c r="AP21" s="9">
        <f>($AK$2+(J21+AB21)*12*7.57%)*SUM(Fasering!$D$5:$D$6)</f>
        <v>496.0167295213642</v>
      </c>
      <c r="AQ21" s="9">
        <f>($AK$2+(K21+AC21)*12*7.57%)*SUM(Fasering!$D$5:$D$7)</f>
        <v>826.95371456187286</v>
      </c>
      <c r="AR21" s="9">
        <f>($AK$2+(L21+AD21)*12*7.57%)*SUM(Fasering!$D$5:$D$8)</f>
        <v>1191.6810856840864</v>
      </c>
      <c r="AS21" s="9">
        <f>($AK$2+(M21+AE21)*12*7.57%)*SUM(Fasering!$D$5:$D$9)</f>
        <v>1590.1988428880045</v>
      </c>
      <c r="AT21" s="9">
        <f>($AK$2+(N21+AF21)*12*7.57%)*SUM(Fasering!$D$5:$D$10)</f>
        <v>2021.4972571023795</v>
      </c>
      <c r="AU21" s="86">
        <f>($AK$2+(O21+AG21)*12*7.57%)*SUM(Fasering!$D$5:$D$11)</f>
        <v>2487.5198252792002</v>
      </c>
    </row>
    <row r="22" spans="1:47" ht="15" x14ac:dyDescent="0.3">
      <c r="A22" s="32">
        <f t="shared" si="8"/>
        <v>13</v>
      </c>
      <c r="B22" s="125">
        <v>24094.65</v>
      </c>
      <c r="C22" s="126"/>
      <c r="D22" s="125">
        <f t="shared" si="0"/>
        <v>31168.839240000005</v>
      </c>
      <c r="E22" s="127">
        <f t="shared" si="1"/>
        <v>772.65534222940573</v>
      </c>
      <c r="F22" s="125">
        <f t="shared" si="2"/>
        <v>2597.4032700000002</v>
      </c>
      <c r="G22" s="127">
        <f t="shared" si="3"/>
        <v>64.387945185783806</v>
      </c>
      <c r="H22" s="45">
        <f>'L4'!$H$10</f>
        <v>1641.55</v>
      </c>
      <c r="I22" s="45">
        <f>GEW!$E$12+($F22-GEW!$E$12)*SUM(Fasering!$D$5)</f>
        <v>1751.1635679999999</v>
      </c>
      <c r="J22" s="45">
        <f>GEW!$E$12+($F22-GEW!$E$12)*SUM(Fasering!$D$5:$D$6)</f>
        <v>1969.9704301131821</v>
      </c>
      <c r="K22" s="45">
        <f>GEW!$E$12+($F22-GEW!$E$12)*SUM(Fasering!$D$5:$D$7)</f>
        <v>2095.513442528083</v>
      </c>
      <c r="L22" s="45">
        <f>GEW!$E$12+($F22-GEW!$E$12)*SUM(Fasering!$D$5:$D$8)</f>
        <v>2221.0564549429837</v>
      </c>
      <c r="M22" s="45">
        <f>GEW!$E$12+($F22-GEW!$E$12)*SUM(Fasering!$D$5:$D$9)</f>
        <v>2346.5994673578848</v>
      </c>
      <c r="N22" s="45">
        <f>GEW!$E$12+($F22-GEW!$E$12)*SUM(Fasering!$D$5:$D$10)</f>
        <v>2471.8602575850996</v>
      </c>
      <c r="O22" s="55">
        <f>GEW!$E$12+($F22-GEW!$E$12)*SUM(Fasering!$D$5:$D$11)</f>
        <v>2597.4032700000002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55">
        <f>$P22*SUM(Fasering!$D$5:$D$11)</f>
        <v>0</v>
      </c>
      <c r="Y22" s="125">
        <f t="shared" si="6"/>
        <v>0</v>
      </c>
      <c r="Z22" s="127">
        <f t="shared" si="7"/>
        <v>0</v>
      </c>
      <c r="AA22" s="5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5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496.08835182591088</v>
      </c>
      <c r="AJ22" s="9">
        <f>($AK$2+(K22+T22)*12*7.57%)*SUM(Fasering!$D$5:$D$7)</f>
        <v>827.13110339342825</v>
      </c>
      <c r="AK22" s="9">
        <f>($AK$2+(L22+U22)*12*7.57%)*SUM(Fasering!$D$5:$D$8)</f>
        <v>1192.0113975358584</v>
      </c>
      <c r="AL22" s="9">
        <f>($AK$2+(M22+V22)*12*7.57%)*SUM(Fasering!$D$5:$D$9)</f>
        <v>1590.7292342532021</v>
      </c>
      <c r="AM22" s="9">
        <f>($AK$2+(N22+W22)*12*7.57%)*SUM(Fasering!$D$5:$D$10)</f>
        <v>2022.2742757996964</v>
      </c>
      <c r="AN22" s="86">
        <f>($AK$2+(O22+X22)*12*7.57%)*SUM(Fasering!$D$5:$D$11)</f>
        <v>2488.5911304680003</v>
      </c>
      <c r="AO22" s="5">
        <f>($AK$2+(I22+AA22)*12*7.57%)*SUM(Fasering!$D$5)</f>
        <v>0</v>
      </c>
      <c r="AP22" s="9">
        <f>($AK$2+(J22+AB22)*12*7.57%)*SUM(Fasering!$D$5:$D$6)</f>
        <v>496.08835182591088</v>
      </c>
      <c r="AQ22" s="9">
        <f>($AK$2+(K22+AC22)*12*7.57%)*SUM(Fasering!$D$5:$D$7)</f>
        <v>827.13110339342825</v>
      </c>
      <c r="AR22" s="9">
        <f>($AK$2+(L22+AD22)*12*7.57%)*SUM(Fasering!$D$5:$D$8)</f>
        <v>1192.0113975358584</v>
      </c>
      <c r="AS22" s="9">
        <f>($AK$2+(M22+AE22)*12*7.57%)*SUM(Fasering!$D$5:$D$9)</f>
        <v>1590.7292342532021</v>
      </c>
      <c r="AT22" s="9">
        <f>($AK$2+(N22+AF22)*12*7.57%)*SUM(Fasering!$D$5:$D$10)</f>
        <v>2022.2742757996964</v>
      </c>
      <c r="AU22" s="86">
        <f>($AK$2+(O22+AG22)*12*7.57%)*SUM(Fasering!$D$5:$D$11)</f>
        <v>2488.5911304680003</v>
      </c>
    </row>
    <row r="23" spans="1:47" ht="15" x14ac:dyDescent="0.3">
      <c r="A23" s="32">
        <f t="shared" si="8"/>
        <v>14</v>
      </c>
      <c r="B23" s="125">
        <v>25090.87</v>
      </c>
      <c r="C23" s="126"/>
      <c r="D23" s="125">
        <f t="shared" si="0"/>
        <v>32457.549432</v>
      </c>
      <c r="E23" s="127">
        <f t="shared" si="1"/>
        <v>804.6016334200134</v>
      </c>
      <c r="F23" s="125">
        <f t="shared" si="2"/>
        <v>2704.7957860000001</v>
      </c>
      <c r="G23" s="127">
        <f t="shared" si="3"/>
        <v>67.05013611833445</v>
      </c>
      <c r="H23" s="45">
        <f>'L4'!$H$10</f>
        <v>1641.55</v>
      </c>
      <c r="I23" s="45">
        <f>GEW!$E$12+($F23-GEW!$E$12)*SUM(Fasering!$D$5)</f>
        <v>1751.1635679999999</v>
      </c>
      <c r="J23" s="45">
        <f>GEW!$E$12+($F23-GEW!$E$12)*SUM(Fasering!$D$5:$D$6)</f>
        <v>1997.7382356000483</v>
      </c>
      <c r="K23" s="45">
        <f>GEW!$E$12+($F23-GEW!$E$12)*SUM(Fasering!$D$5:$D$7)</f>
        <v>2139.213353230045</v>
      </c>
      <c r="L23" s="45">
        <f>GEW!$E$12+($F23-GEW!$E$12)*SUM(Fasering!$D$5:$D$8)</f>
        <v>2280.6884708600419</v>
      </c>
      <c r="M23" s="45">
        <f>GEW!$E$12+($F23-GEW!$E$12)*SUM(Fasering!$D$5:$D$9)</f>
        <v>2422.1635884900388</v>
      </c>
      <c r="N23" s="45">
        <f>GEW!$E$12+($F23-GEW!$E$12)*SUM(Fasering!$D$5:$D$10)</f>
        <v>2563.3206683700037</v>
      </c>
      <c r="O23" s="55">
        <f>GEW!$E$12+($F23-GEW!$E$12)*SUM(Fasering!$D$5:$D$11)</f>
        <v>2704.7957860000001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55">
        <f>$P23*SUM(Fasering!$D$5:$D$11)</f>
        <v>0</v>
      </c>
      <c r="Y23" s="125">
        <f t="shared" si="6"/>
        <v>0</v>
      </c>
      <c r="Z23" s="127">
        <f t="shared" si="7"/>
        <v>0</v>
      </c>
      <c r="AA23" s="5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5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502.61043338308252</v>
      </c>
      <c r="AJ23" s="9">
        <f>($AK$2+(K23+T23)*12*7.57%)*SUM(Fasering!$D$5:$D$7)</f>
        <v>843.2845130617942</v>
      </c>
      <c r="AK23" s="9">
        <f>($AK$2+(L23+U23)*12*7.57%)*SUM(Fasering!$D$5:$D$8)</f>
        <v>1222.0903073139536</v>
      </c>
      <c r="AL23" s="9">
        <f>($AK$2+(M23+V23)*12*7.57%)*SUM(Fasering!$D$5:$D$9)</f>
        <v>1639.0278161395613</v>
      </c>
      <c r="AM23" s="9">
        <f>($AK$2+(N23+W23)*12*7.57%)*SUM(Fasering!$D$5:$D$10)</f>
        <v>2093.0312745785777</v>
      </c>
      <c r="AN23" s="86">
        <f>($AK$2+(O23+X23)*12*7.57%)*SUM(Fasering!$D$5:$D$11)</f>
        <v>2586.1464920024</v>
      </c>
      <c r="AO23" s="5">
        <f>($AK$2+(I23+AA23)*12*7.57%)*SUM(Fasering!$D$5)</f>
        <v>0</v>
      </c>
      <c r="AP23" s="9">
        <f>($AK$2+(J23+AB23)*12*7.57%)*SUM(Fasering!$D$5:$D$6)</f>
        <v>502.61043338308252</v>
      </c>
      <c r="AQ23" s="9">
        <f>($AK$2+(K23+AC23)*12*7.57%)*SUM(Fasering!$D$5:$D$7)</f>
        <v>843.2845130617942</v>
      </c>
      <c r="AR23" s="9">
        <f>($AK$2+(L23+AD23)*12*7.57%)*SUM(Fasering!$D$5:$D$8)</f>
        <v>1222.0903073139536</v>
      </c>
      <c r="AS23" s="9">
        <f>($AK$2+(M23+AE23)*12*7.57%)*SUM(Fasering!$D$5:$D$9)</f>
        <v>1639.0278161395613</v>
      </c>
      <c r="AT23" s="9">
        <f>($AK$2+(N23+AF23)*12*7.57%)*SUM(Fasering!$D$5:$D$10)</f>
        <v>2093.0312745785777</v>
      </c>
      <c r="AU23" s="86">
        <f>($AK$2+(O23+AG23)*12*7.57%)*SUM(Fasering!$D$5:$D$11)</f>
        <v>2586.1464920024</v>
      </c>
    </row>
    <row r="24" spans="1:47" ht="15" x14ac:dyDescent="0.3">
      <c r="A24" s="32">
        <f t="shared" si="8"/>
        <v>15</v>
      </c>
      <c r="B24" s="125">
        <v>25101.68</v>
      </c>
      <c r="C24" s="126"/>
      <c r="D24" s="125">
        <f t="shared" si="0"/>
        <v>32471.533248000003</v>
      </c>
      <c r="E24" s="127">
        <f t="shared" si="1"/>
        <v>804.94828316381552</v>
      </c>
      <c r="F24" s="125">
        <f t="shared" si="2"/>
        <v>2705.9611040000004</v>
      </c>
      <c r="G24" s="127">
        <f t="shared" si="3"/>
        <v>67.079023596984641</v>
      </c>
      <c r="H24" s="45">
        <f>'L4'!$H$10</f>
        <v>1641.55</v>
      </c>
      <c r="I24" s="45">
        <f>GEW!$E$12+($F24-GEW!$E$12)*SUM(Fasering!$D$5)</f>
        <v>1751.1635679999999</v>
      </c>
      <c r="J24" s="45">
        <f>GEW!$E$12+($F24-GEW!$E$12)*SUM(Fasering!$D$5:$D$6)</f>
        <v>1998.0395445250981</v>
      </c>
      <c r="K24" s="45">
        <f>GEW!$E$12+($F24-GEW!$E$12)*SUM(Fasering!$D$5:$D$7)</f>
        <v>2139.6875416971393</v>
      </c>
      <c r="L24" s="45">
        <f>GEW!$E$12+($F24-GEW!$E$12)*SUM(Fasering!$D$5:$D$8)</f>
        <v>2281.3355388691803</v>
      </c>
      <c r="M24" s="45">
        <f>GEW!$E$12+($F24-GEW!$E$12)*SUM(Fasering!$D$5:$D$9)</f>
        <v>2422.9835360412212</v>
      </c>
      <c r="N24" s="45">
        <f>GEW!$E$12+($F24-GEW!$E$12)*SUM(Fasering!$D$5:$D$10)</f>
        <v>2564.3131068279595</v>
      </c>
      <c r="O24" s="55">
        <f>GEW!$E$12+($F24-GEW!$E$12)*SUM(Fasering!$D$5:$D$11)</f>
        <v>2705.9611040000004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55">
        <f>$P24*SUM(Fasering!$D$5:$D$11)</f>
        <v>0</v>
      </c>
      <c r="Y24" s="125">
        <f t="shared" si="6"/>
        <v>0</v>
      </c>
      <c r="Z24" s="127">
        <f t="shared" si="7"/>
        <v>0</v>
      </c>
      <c r="AA24" s="5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5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502.68120459991525</v>
      </c>
      <c r="AJ24" s="9">
        <f>($AK$2+(K24+T24)*12*7.57%)*SUM(Fasering!$D$5:$D$7)</f>
        <v>843.45979398218833</v>
      </c>
      <c r="AK24" s="9">
        <f>($AK$2+(L24+U24)*12*7.57%)*SUM(Fasering!$D$5:$D$8)</f>
        <v>1222.4166940705952</v>
      </c>
      <c r="AL24" s="9">
        <f>($AK$2+(M24+V24)*12*7.57%)*SUM(Fasering!$D$5:$D$9)</f>
        <v>1639.5519048651354</v>
      </c>
      <c r="AM24" s="9">
        <f>($AK$2+(N24+W24)*12*7.57%)*SUM(Fasering!$D$5:$D$10)</f>
        <v>2093.7990599641344</v>
      </c>
      <c r="AN24" s="86">
        <f>($AK$2+(O24+X24)*12*7.57%)*SUM(Fasering!$D$5:$D$11)</f>
        <v>2587.2050668736006</v>
      </c>
      <c r="AO24" s="5">
        <f>($AK$2+(I24+AA24)*12*7.57%)*SUM(Fasering!$D$5)</f>
        <v>0</v>
      </c>
      <c r="AP24" s="9">
        <f>($AK$2+(J24+AB24)*12*7.57%)*SUM(Fasering!$D$5:$D$6)</f>
        <v>502.68120459991525</v>
      </c>
      <c r="AQ24" s="9">
        <f>($AK$2+(K24+AC24)*12*7.57%)*SUM(Fasering!$D$5:$D$7)</f>
        <v>843.45979398218833</v>
      </c>
      <c r="AR24" s="9">
        <f>($AK$2+(L24+AD24)*12*7.57%)*SUM(Fasering!$D$5:$D$8)</f>
        <v>1222.4166940705952</v>
      </c>
      <c r="AS24" s="9">
        <f>($AK$2+(M24+AE24)*12*7.57%)*SUM(Fasering!$D$5:$D$9)</f>
        <v>1639.5519048651354</v>
      </c>
      <c r="AT24" s="9">
        <f>($AK$2+(N24+AF24)*12*7.57%)*SUM(Fasering!$D$5:$D$10)</f>
        <v>2093.7990599641344</v>
      </c>
      <c r="AU24" s="86">
        <f>($AK$2+(O24+AG24)*12*7.57%)*SUM(Fasering!$D$5:$D$11)</f>
        <v>2587.2050668736006</v>
      </c>
    </row>
    <row r="25" spans="1:47" ht="15" x14ac:dyDescent="0.3">
      <c r="A25" s="32">
        <f t="shared" si="8"/>
        <v>16</v>
      </c>
      <c r="B25" s="125">
        <v>26097.9</v>
      </c>
      <c r="C25" s="126"/>
      <c r="D25" s="125">
        <f t="shared" si="0"/>
        <v>33760.243440000006</v>
      </c>
      <c r="E25" s="127">
        <f t="shared" si="1"/>
        <v>836.89457435442341</v>
      </c>
      <c r="F25" s="125">
        <f t="shared" si="2"/>
        <v>2813.3536200000003</v>
      </c>
      <c r="G25" s="127">
        <f t="shared" si="3"/>
        <v>69.741214529535284</v>
      </c>
      <c r="H25" s="45">
        <f>'L4'!$H$10</f>
        <v>1641.55</v>
      </c>
      <c r="I25" s="45">
        <f>GEW!$E$12+($F25-GEW!$E$12)*SUM(Fasering!$D$5)</f>
        <v>1751.1635679999999</v>
      </c>
      <c r="J25" s="45">
        <f>GEW!$E$12+($F25-GEW!$E$12)*SUM(Fasering!$D$5:$D$6)</f>
        <v>2025.8073500119644</v>
      </c>
      <c r="K25" s="45">
        <f>GEW!$E$12+($F25-GEW!$E$12)*SUM(Fasering!$D$5:$D$7)</f>
        <v>2183.3874523991012</v>
      </c>
      <c r="L25" s="45">
        <f>GEW!$E$12+($F25-GEW!$E$12)*SUM(Fasering!$D$5:$D$8)</f>
        <v>2340.967554786238</v>
      </c>
      <c r="M25" s="45">
        <f>GEW!$E$12+($F25-GEW!$E$12)*SUM(Fasering!$D$5:$D$9)</f>
        <v>2498.5476571733752</v>
      </c>
      <c r="N25" s="45">
        <f>GEW!$E$12+($F25-GEW!$E$12)*SUM(Fasering!$D$5:$D$10)</f>
        <v>2655.7735176128635</v>
      </c>
      <c r="O25" s="55">
        <f>GEW!$E$12+($F25-GEW!$E$12)*SUM(Fasering!$D$5:$D$11)</f>
        <v>2813.3536200000003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55">
        <f>$P25*SUM(Fasering!$D$5:$D$11)</f>
        <v>0</v>
      </c>
      <c r="Y25" s="125">
        <f t="shared" si="6"/>
        <v>0</v>
      </c>
      <c r="Z25" s="127">
        <f t="shared" si="7"/>
        <v>0</v>
      </c>
      <c r="AA25" s="5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5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509.20328615708701</v>
      </c>
      <c r="AJ25" s="9">
        <f>($AK$2+(K25+T25)*12*7.57%)*SUM(Fasering!$D$5:$D$7)</f>
        <v>859.61320365055428</v>
      </c>
      <c r="AK25" s="9">
        <f>($AK$2+(L25+U25)*12*7.57%)*SUM(Fasering!$D$5:$D$8)</f>
        <v>1252.4956038486903</v>
      </c>
      <c r="AL25" s="9">
        <f>($AK$2+(M25+V25)*12*7.57%)*SUM(Fasering!$D$5:$D$9)</f>
        <v>1687.8504867514951</v>
      </c>
      <c r="AM25" s="9">
        <f>($AK$2+(N25+W25)*12*7.57%)*SUM(Fasering!$D$5:$D$10)</f>
        <v>2164.5560587430159</v>
      </c>
      <c r="AN25" s="86">
        <f>($AK$2+(O25+X25)*12*7.57%)*SUM(Fasering!$D$5:$D$11)</f>
        <v>2684.7604284080007</v>
      </c>
      <c r="AO25" s="5">
        <f>($AK$2+(I25+AA25)*12*7.57%)*SUM(Fasering!$D$5)</f>
        <v>0</v>
      </c>
      <c r="AP25" s="9">
        <f>($AK$2+(J25+AB25)*12*7.57%)*SUM(Fasering!$D$5:$D$6)</f>
        <v>509.20328615708701</v>
      </c>
      <c r="AQ25" s="9">
        <f>($AK$2+(K25+AC25)*12*7.57%)*SUM(Fasering!$D$5:$D$7)</f>
        <v>859.61320365055428</v>
      </c>
      <c r="AR25" s="9">
        <f>($AK$2+(L25+AD25)*12*7.57%)*SUM(Fasering!$D$5:$D$8)</f>
        <v>1252.4956038486903</v>
      </c>
      <c r="AS25" s="9">
        <f>($AK$2+(M25+AE25)*12*7.57%)*SUM(Fasering!$D$5:$D$9)</f>
        <v>1687.8504867514951</v>
      </c>
      <c r="AT25" s="9">
        <f>($AK$2+(N25+AF25)*12*7.57%)*SUM(Fasering!$D$5:$D$10)</f>
        <v>2164.5560587430159</v>
      </c>
      <c r="AU25" s="86">
        <f>($AK$2+(O25+AG25)*12*7.57%)*SUM(Fasering!$D$5:$D$11)</f>
        <v>2684.7604284080007</v>
      </c>
    </row>
    <row r="26" spans="1:47" ht="15" x14ac:dyDescent="0.3">
      <c r="A26" s="32">
        <f t="shared" si="8"/>
        <v>17</v>
      </c>
      <c r="B26" s="125">
        <v>26108.75</v>
      </c>
      <c r="C26" s="126"/>
      <c r="D26" s="125">
        <f t="shared" si="0"/>
        <v>33774.279000000002</v>
      </c>
      <c r="E26" s="127">
        <f t="shared" si="1"/>
        <v>837.24250679848001</v>
      </c>
      <c r="F26" s="125">
        <f t="shared" si="2"/>
        <v>2814.5232500000002</v>
      </c>
      <c r="G26" s="127">
        <f t="shared" si="3"/>
        <v>69.770208899873325</v>
      </c>
      <c r="H26" s="45">
        <f>'L4'!$H$10</f>
        <v>1641.55</v>
      </c>
      <c r="I26" s="45">
        <f>GEW!$E$12+($F26-GEW!$E$12)*SUM(Fasering!$D$5)</f>
        <v>1751.1635679999999</v>
      </c>
      <c r="J26" s="45">
        <f>GEW!$E$12+($F26-GEW!$E$12)*SUM(Fasering!$D$5:$D$6)</f>
        <v>2026.1097738636563</v>
      </c>
      <c r="K26" s="45">
        <f>GEW!$E$12+($F26-GEW!$E$12)*SUM(Fasering!$D$5:$D$7)</f>
        <v>2183.8633954951206</v>
      </c>
      <c r="L26" s="45">
        <f>GEW!$E$12+($F26-GEW!$E$12)*SUM(Fasering!$D$5:$D$8)</f>
        <v>2341.6170171265849</v>
      </c>
      <c r="M26" s="45">
        <f>GEW!$E$12+($F26-GEW!$E$12)*SUM(Fasering!$D$5:$D$9)</f>
        <v>2499.3706387580492</v>
      </c>
      <c r="N26" s="45">
        <f>GEW!$E$12+($F26-GEW!$E$12)*SUM(Fasering!$D$5:$D$10)</f>
        <v>2656.7696283685359</v>
      </c>
      <c r="O26" s="55">
        <f>GEW!$E$12+($F26-GEW!$E$12)*SUM(Fasering!$D$5:$D$11)</f>
        <v>2814.5232500000002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55">
        <f>$P26*SUM(Fasering!$D$5:$D$11)</f>
        <v>0</v>
      </c>
      <c r="Y26" s="125">
        <f t="shared" si="6"/>
        <v>0</v>
      </c>
      <c r="Z26" s="127">
        <f t="shared" si="7"/>
        <v>0</v>
      </c>
      <c r="AA26" s="5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5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509.27431924706246</v>
      </c>
      <c r="AJ26" s="9">
        <f>($AK$2+(K26+T26)*12*7.57%)*SUM(Fasering!$D$5:$D$7)</f>
        <v>859.78913315899797</v>
      </c>
      <c r="AK26" s="9">
        <f>($AK$2+(L26+U26)*12*7.57%)*SUM(Fasering!$D$5:$D$8)</f>
        <v>1252.8231983269104</v>
      </c>
      <c r="AL26" s="9">
        <f>($AK$2+(M26+V26)*12*7.57%)*SUM(Fasering!$D$5:$D$9)</f>
        <v>1688.3765147507993</v>
      </c>
      <c r="AM26" s="9">
        <f>($AK$2+(N26+W26)*12*7.57%)*SUM(Fasering!$D$5:$D$10)</f>
        <v>2165.3266851475755</v>
      </c>
      <c r="AN26" s="86">
        <f>($AK$2+(O26+X26)*12*7.57%)*SUM(Fasering!$D$5:$D$11)</f>
        <v>2685.8229203000005</v>
      </c>
      <c r="AO26" s="5">
        <f>($AK$2+(I26+AA26)*12*7.57%)*SUM(Fasering!$D$5)</f>
        <v>0</v>
      </c>
      <c r="AP26" s="9">
        <f>($AK$2+(J26+AB26)*12*7.57%)*SUM(Fasering!$D$5:$D$6)</f>
        <v>509.27431924706246</v>
      </c>
      <c r="AQ26" s="9">
        <f>($AK$2+(K26+AC26)*12*7.57%)*SUM(Fasering!$D$5:$D$7)</f>
        <v>859.78913315899797</v>
      </c>
      <c r="AR26" s="9">
        <f>($AK$2+(L26+AD26)*12*7.57%)*SUM(Fasering!$D$5:$D$8)</f>
        <v>1252.8231983269104</v>
      </c>
      <c r="AS26" s="9">
        <f>($AK$2+(M26+AE26)*12*7.57%)*SUM(Fasering!$D$5:$D$9)</f>
        <v>1688.3765147507993</v>
      </c>
      <c r="AT26" s="9">
        <f>($AK$2+(N26+AF26)*12*7.57%)*SUM(Fasering!$D$5:$D$10)</f>
        <v>2165.3266851475755</v>
      </c>
      <c r="AU26" s="86">
        <f>($AK$2+(O26+AG26)*12*7.57%)*SUM(Fasering!$D$5:$D$11)</f>
        <v>2685.8229203000005</v>
      </c>
    </row>
    <row r="27" spans="1:47" ht="15" x14ac:dyDescent="0.3">
      <c r="A27" s="32">
        <f t="shared" si="8"/>
        <v>18</v>
      </c>
      <c r="B27" s="125">
        <v>27104.959999999999</v>
      </c>
      <c r="C27" s="126"/>
      <c r="D27" s="125">
        <f t="shared" si="0"/>
        <v>35062.976256000002</v>
      </c>
      <c r="E27" s="127">
        <f t="shared" si="1"/>
        <v>869.18847731402411</v>
      </c>
      <c r="F27" s="125">
        <f t="shared" si="2"/>
        <v>2921.9146879999998</v>
      </c>
      <c r="G27" s="127">
        <f t="shared" si="3"/>
        <v>72.432373109502009</v>
      </c>
      <c r="H27" s="45">
        <f>'L4'!$H$10</f>
        <v>1641.55</v>
      </c>
      <c r="I27" s="45">
        <f>GEW!$E$12+($F27-GEW!$E$12)*SUM(Fasering!$D$5)</f>
        <v>1751.1635679999999</v>
      </c>
      <c r="J27" s="45">
        <f>GEW!$E$12+($F27-GEW!$E$12)*SUM(Fasering!$D$5:$D$6)</f>
        <v>2053.8773006188621</v>
      </c>
      <c r="K27" s="45">
        <f>GEW!$E$12+($F27-GEW!$E$12)*SUM(Fasering!$D$5:$D$7)</f>
        <v>2227.5628675398511</v>
      </c>
      <c r="L27" s="45">
        <f>GEW!$E$12+($F27-GEW!$E$12)*SUM(Fasering!$D$5:$D$8)</f>
        <v>2401.2484344608406</v>
      </c>
      <c r="M27" s="45">
        <f>GEW!$E$12+($F27-GEW!$E$12)*SUM(Fasering!$D$5:$D$9)</f>
        <v>2574.9340013818301</v>
      </c>
      <c r="N27" s="45">
        <f>GEW!$E$12+($F27-GEW!$E$12)*SUM(Fasering!$D$5:$D$10)</f>
        <v>2748.2291210790108</v>
      </c>
      <c r="O27" s="55">
        <f>GEW!$E$12+($F27-GEW!$E$12)*SUM(Fasering!$D$5:$D$11)</f>
        <v>2921.9146879999998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55">
        <f>$P27*SUM(Fasering!$D$5:$D$11)</f>
        <v>0</v>
      </c>
      <c r="Y27" s="125">
        <f t="shared" si="6"/>
        <v>0</v>
      </c>
      <c r="Z27" s="127">
        <f t="shared" si="7"/>
        <v>0</v>
      </c>
      <c r="AA27" s="5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5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515.79633533594847</v>
      </c>
      <c r="AJ27" s="9">
        <f>($AK$2+(K27+T27)*12*7.57%)*SUM(Fasering!$D$5:$D$7)</f>
        <v>875.94238068035133</v>
      </c>
      <c r="AK27" s="9">
        <f>($AK$2+(L27+U27)*12*7.57%)*SUM(Fasering!$D$5:$D$8)</f>
        <v>1282.9018061746108</v>
      </c>
      <c r="AL27" s="9">
        <f>($AK$2+(M27+V27)*12*7.57%)*SUM(Fasering!$D$5:$D$9)</f>
        <v>1736.6746118187261</v>
      </c>
      <c r="AM27" s="9">
        <f>($AK$2+(N27+W27)*12*7.57%)*SUM(Fasering!$D$5:$D$10)</f>
        <v>2236.0829736717064</v>
      </c>
      <c r="AN27" s="86">
        <f>($AK$2+(O27+X27)*12*7.57%)*SUM(Fasering!$D$5:$D$11)</f>
        <v>2783.3773025791997</v>
      </c>
      <c r="AO27" s="5">
        <f>($AK$2+(I27+AA27)*12*7.57%)*SUM(Fasering!$D$5)</f>
        <v>0</v>
      </c>
      <c r="AP27" s="9">
        <f>($AK$2+(J27+AB27)*12*7.57%)*SUM(Fasering!$D$5:$D$6)</f>
        <v>515.79633533594847</v>
      </c>
      <c r="AQ27" s="9">
        <f>($AK$2+(K27+AC27)*12*7.57%)*SUM(Fasering!$D$5:$D$7)</f>
        <v>875.94238068035133</v>
      </c>
      <c r="AR27" s="9">
        <f>($AK$2+(L27+AD27)*12*7.57%)*SUM(Fasering!$D$5:$D$8)</f>
        <v>1282.9018061746108</v>
      </c>
      <c r="AS27" s="9">
        <f>($AK$2+(M27+AE27)*12*7.57%)*SUM(Fasering!$D$5:$D$9)</f>
        <v>1736.6746118187261</v>
      </c>
      <c r="AT27" s="9">
        <f>($AK$2+(N27+AF27)*12*7.57%)*SUM(Fasering!$D$5:$D$10)</f>
        <v>2236.0829736717064</v>
      </c>
      <c r="AU27" s="86">
        <f>($AK$2+(O27+AG27)*12*7.57%)*SUM(Fasering!$D$5:$D$11)</f>
        <v>2783.3773025791997</v>
      </c>
    </row>
    <row r="28" spans="1:47" ht="15" x14ac:dyDescent="0.3">
      <c r="A28" s="32">
        <f t="shared" si="8"/>
        <v>19</v>
      </c>
      <c r="B28" s="125">
        <v>27115.78</v>
      </c>
      <c r="C28" s="126"/>
      <c r="D28" s="125">
        <f t="shared" si="0"/>
        <v>35076.973008000001</v>
      </c>
      <c r="E28" s="127">
        <f t="shared" si="1"/>
        <v>869.53544773288979</v>
      </c>
      <c r="F28" s="125">
        <f t="shared" si="2"/>
        <v>2923.0810839999999</v>
      </c>
      <c r="G28" s="127">
        <f t="shared" si="3"/>
        <v>72.461287311074145</v>
      </c>
      <c r="H28" s="45">
        <f>'L4'!$H$10</f>
        <v>1641.55</v>
      </c>
      <c r="I28" s="45">
        <f>GEW!$E$12+($F28-GEW!$E$12)*SUM(Fasering!$D$5)</f>
        <v>1751.1635679999999</v>
      </c>
      <c r="J28" s="45">
        <f>GEW!$E$12+($F28-GEW!$E$12)*SUM(Fasering!$D$5:$D$6)</f>
        <v>2054.1788882755723</v>
      </c>
      <c r="K28" s="45">
        <f>GEW!$E$12+($F28-GEW!$E$12)*SUM(Fasering!$D$5:$D$7)</f>
        <v>2228.0374946641764</v>
      </c>
      <c r="L28" s="45">
        <f>GEW!$E$12+($F28-GEW!$E$12)*SUM(Fasering!$D$5:$D$8)</f>
        <v>2401.896101052781</v>
      </c>
      <c r="M28" s="45">
        <f>GEW!$E$12+($F28-GEW!$E$12)*SUM(Fasering!$D$5:$D$9)</f>
        <v>2575.7547074413851</v>
      </c>
      <c r="N28" s="45">
        <f>GEW!$E$12+($F28-GEW!$E$12)*SUM(Fasering!$D$5:$D$10)</f>
        <v>2749.2224776113958</v>
      </c>
      <c r="O28" s="55">
        <f>GEW!$E$12+($F28-GEW!$E$12)*SUM(Fasering!$D$5:$D$11)</f>
        <v>2923.0810839999999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55">
        <f>$P28*SUM(Fasering!$D$5:$D$11)</f>
        <v>0</v>
      </c>
      <c r="Y28" s="125">
        <f t="shared" si="6"/>
        <v>0</v>
      </c>
      <c r="Z28" s="127">
        <f t="shared" si="7"/>
        <v>0</v>
      </c>
      <c r="AA28" s="5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5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515.86717202106684</v>
      </c>
      <c r="AJ28" s="9">
        <f>($AK$2+(K28+T28)*12*7.57%)*SUM(Fasering!$D$5:$D$7)</f>
        <v>876.11782374775794</v>
      </c>
      <c r="AK28" s="9">
        <f>($AK$2+(L28+U28)*12*7.57%)*SUM(Fasering!$D$5:$D$8)</f>
        <v>1283.2284948616468</v>
      </c>
      <c r="AL28" s="9">
        <f>($AK$2+(M28+V28)*12*7.57%)*SUM(Fasering!$D$5:$D$9)</f>
        <v>1737.1991853627328</v>
      </c>
      <c r="AM28" s="9">
        <f>($AK$2+(N28+W28)*12*7.57%)*SUM(Fasering!$D$5:$D$10)</f>
        <v>2236.8514693120142</v>
      </c>
      <c r="AN28" s="86">
        <f>($AK$2+(O28+X28)*12*7.57%)*SUM(Fasering!$D$5:$D$11)</f>
        <v>2784.4368567056003</v>
      </c>
      <c r="AO28" s="5">
        <f>($AK$2+(I28+AA28)*12*7.57%)*SUM(Fasering!$D$5)</f>
        <v>0</v>
      </c>
      <c r="AP28" s="9">
        <f>($AK$2+(J28+AB28)*12*7.57%)*SUM(Fasering!$D$5:$D$6)</f>
        <v>515.86717202106684</v>
      </c>
      <c r="AQ28" s="9">
        <f>($AK$2+(K28+AC28)*12*7.57%)*SUM(Fasering!$D$5:$D$7)</f>
        <v>876.11782374775794</v>
      </c>
      <c r="AR28" s="9">
        <f>($AK$2+(L28+AD28)*12*7.57%)*SUM(Fasering!$D$5:$D$8)</f>
        <v>1283.2284948616468</v>
      </c>
      <c r="AS28" s="9">
        <f>($AK$2+(M28+AE28)*12*7.57%)*SUM(Fasering!$D$5:$D$9)</f>
        <v>1737.1991853627328</v>
      </c>
      <c r="AT28" s="9">
        <f>($AK$2+(N28+AF28)*12*7.57%)*SUM(Fasering!$D$5:$D$10)</f>
        <v>2236.8514693120142</v>
      </c>
      <c r="AU28" s="86">
        <f>($AK$2+(O28+AG28)*12*7.57%)*SUM(Fasering!$D$5:$D$11)</f>
        <v>2784.4368567056003</v>
      </c>
    </row>
    <row r="29" spans="1:47" ht="15" x14ac:dyDescent="0.3">
      <c r="A29" s="32">
        <f t="shared" si="8"/>
        <v>20</v>
      </c>
      <c r="B29" s="125">
        <v>28112</v>
      </c>
      <c r="C29" s="126"/>
      <c r="D29" s="125">
        <f t="shared" si="0"/>
        <v>36365.683199999999</v>
      </c>
      <c r="E29" s="127">
        <f t="shared" si="1"/>
        <v>901.48173892349757</v>
      </c>
      <c r="F29" s="125">
        <f t="shared" si="2"/>
        <v>3030.4735999999998</v>
      </c>
      <c r="G29" s="127">
        <f t="shared" si="3"/>
        <v>75.123478243624788</v>
      </c>
      <c r="H29" s="45">
        <f>'L4'!$H$10</f>
        <v>1641.55</v>
      </c>
      <c r="I29" s="45">
        <f>GEW!$E$12+($F29-GEW!$E$12)*SUM(Fasering!$D$5)</f>
        <v>1751.1635679999999</v>
      </c>
      <c r="J29" s="45">
        <f>GEW!$E$12+($F29-GEW!$E$12)*SUM(Fasering!$D$5:$D$6)</f>
        <v>2081.9466937624384</v>
      </c>
      <c r="K29" s="45">
        <f>GEW!$E$12+($F29-GEW!$E$12)*SUM(Fasering!$D$5:$D$7)</f>
        <v>2271.7374053661388</v>
      </c>
      <c r="L29" s="45">
        <f>GEW!$E$12+($F29-GEW!$E$12)*SUM(Fasering!$D$5:$D$8)</f>
        <v>2461.5281169698387</v>
      </c>
      <c r="M29" s="45">
        <f>GEW!$E$12+($F29-GEW!$E$12)*SUM(Fasering!$D$5:$D$9)</f>
        <v>2651.3188285735391</v>
      </c>
      <c r="N29" s="45">
        <f>GEW!$E$12+($F29-GEW!$E$12)*SUM(Fasering!$D$5:$D$10)</f>
        <v>2840.6828883962999</v>
      </c>
      <c r="O29" s="55">
        <f>GEW!$E$12+($F29-GEW!$E$12)*SUM(Fasering!$D$5:$D$11)</f>
        <v>3030.4735999999998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55">
        <f>$P29*SUM(Fasering!$D$5:$D$11)</f>
        <v>0</v>
      </c>
      <c r="Y29" s="125">
        <f t="shared" si="6"/>
        <v>0</v>
      </c>
      <c r="Z29" s="127">
        <f t="shared" si="7"/>
        <v>0</v>
      </c>
      <c r="AA29" s="5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5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522.38925357823848</v>
      </c>
      <c r="AJ29" s="9">
        <f>($AK$2+(K29+T29)*12*7.57%)*SUM(Fasering!$D$5:$D$7)</f>
        <v>892.27123341612401</v>
      </c>
      <c r="AK29" s="9">
        <f>($AK$2+(L29+U29)*12*7.57%)*SUM(Fasering!$D$5:$D$8)</f>
        <v>1313.3074046397417</v>
      </c>
      <c r="AL29" s="9">
        <f>($AK$2+(M29+V29)*12*7.57%)*SUM(Fasering!$D$5:$D$9)</f>
        <v>1785.497767249092</v>
      </c>
      <c r="AM29" s="9">
        <f>($AK$2+(N29+W29)*12*7.57%)*SUM(Fasering!$D$5:$D$10)</f>
        <v>2307.6084680908953</v>
      </c>
      <c r="AN29" s="86">
        <f>($AK$2+(O29+X29)*12*7.57%)*SUM(Fasering!$D$5:$D$11)</f>
        <v>2881.9922182400001</v>
      </c>
      <c r="AO29" s="5">
        <f>($AK$2+(I29+AA29)*12*7.57%)*SUM(Fasering!$D$5)</f>
        <v>0</v>
      </c>
      <c r="AP29" s="9">
        <f>($AK$2+(J29+AB29)*12*7.57%)*SUM(Fasering!$D$5:$D$6)</f>
        <v>522.38925357823848</v>
      </c>
      <c r="AQ29" s="9">
        <f>($AK$2+(K29+AC29)*12*7.57%)*SUM(Fasering!$D$5:$D$7)</f>
        <v>892.27123341612401</v>
      </c>
      <c r="AR29" s="9">
        <f>($AK$2+(L29+AD29)*12*7.57%)*SUM(Fasering!$D$5:$D$8)</f>
        <v>1313.3074046397417</v>
      </c>
      <c r="AS29" s="9">
        <f>($AK$2+(M29+AE29)*12*7.57%)*SUM(Fasering!$D$5:$D$9)</f>
        <v>1785.497767249092</v>
      </c>
      <c r="AT29" s="9">
        <f>($AK$2+(N29+AF29)*12*7.57%)*SUM(Fasering!$D$5:$D$10)</f>
        <v>2307.6084680908953</v>
      </c>
      <c r="AU29" s="86">
        <f>($AK$2+(O29+AG29)*12*7.57%)*SUM(Fasering!$D$5:$D$11)</f>
        <v>2881.9922182400001</v>
      </c>
    </row>
    <row r="30" spans="1:47" ht="15" x14ac:dyDescent="0.3">
      <c r="A30" s="32">
        <f t="shared" si="8"/>
        <v>21</v>
      </c>
      <c r="B30" s="125">
        <v>28122.85</v>
      </c>
      <c r="C30" s="126"/>
      <c r="D30" s="125">
        <f t="shared" si="0"/>
        <v>36379.718760000003</v>
      </c>
      <c r="E30" s="127">
        <f t="shared" si="1"/>
        <v>901.82967136755428</v>
      </c>
      <c r="F30" s="125">
        <f t="shared" si="2"/>
        <v>3031.6432300000001</v>
      </c>
      <c r="G30" s="127">
        <f t="shared" si="3"/>
        <v>75.152472613962857</v>
      </c>
      <c r="H30" s="45">
        <f>'L4'!$H$10</f>
        <v>1641.55</v>
      </c>
      <c r="I30" s="45">
        <f>GEW!$E$12+($F30-GEW!$E$12)*SUM(Fasering!$D$5)</f>
        <v>1751.1635679999999</v>
      </c>
      <c r="J30" s="45">
        <f>GEW!$E$12+($F30-GEW!$E$12)*SUM(Fasering!$D$5:$D$6)</f>
        <v>2082.2491176141302</v>
      </c>
      <c r="K30" s="45">
        <f>GEW!$E$12+($F30-GEW!$E$12)*SUM(Fasering!$D$5:$D$7)</f>
        <v>2272.2133484621581</v>
      </c>
      <c r="L30" s="45">
        <f>GEW!$E$12+($F30-GEW!$E$12)*SUM(Fasering!$D$5:$D$8)</f>
        <v>2462.1775793101856</v>
      </c>
      <c r="M30" s="45">
        <f>GEW!$E$12+($F30-GEW!$E$12)*SUM(Fasering!$D$5:$D$9)</f>
        <v>2652.141810158213</v>
      </c>
      <c r="N30" s="45">
        <f>GEW!$E$12+($F30-GEW!$E$12)*SUM(Fasering!$D$5:$D$10)</f>
        <v>2841.6789991519727</v>
      </c>
      <c r="O30" s="55">
        <f>GEW!$E$12+($F30-GEW!$E$12)*SUM(Fasering!$D$5:$D$11)</f>
        <v>3031.6432300000001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55">
        <f>$P30*SUM(Fasering!$D$5:$D$11)</f>
        <v>0</v>
      </c>
      <c r="Y30" s="125">
        <f t="shared" si="6"/>
        <v>0</v>
      </c>
      <c r="Z30" s="127">
        <f t="shared" si="7"/>
        <v>0</v>
      </c>
      <c r="AA30" s="5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5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522.46028666821394</v>
      </c>
      <c r="AJ30" s="9">
        <f>($AK$2+(K30+T30)*12*7.57%)*SUM(Fasering!$D$5:$D$7)</f>
        <v>892.44716292456781</v>
      </c>
      <c r="AK30" s="9">
        <f>($AK$2+(L30+U30)*12*7.57%)*SUM(Fasering!$D$5:$D$8)</f>
        <v>1313.634999117962</v>
      </c>
      <c r="AL30" s="9">
        <f>($AK$2+(M30+V30)*12*7.57%)*SUM(Fasering!$D$5:$D$9)</f>
        <v>1786.0237952483967</v>
      </c>
      <c r="AM30" s="9">
        <f>($AK$2+(N30+W30)*12*7.57%)*SUM(Fasering!$D$5:$D$10)</f>
        <v>2308.3790944954553</v>
      </c>
      <c r="AN30" s="86">
        <f>($AK$2+(O30+X30)*12*7.57%)*SUM(Fasering!$D$5:$D$11)</f>
        <v>2883.0547101320003</v>
      </c>
      <c r="AO30" s="5">
        <f>($AK$2+(I30+AA30)*12*7.57%)*SUM(Fasering!$D$5)</f>
        <v>0</v>
      </c>
      <c r="AP30" s="9">
        <f>($AK$2+(J30+AB30)*12*7.57%)*SUM(Fasering!$D$5:$D$6)</f>
        <v>522.46028666821394</v>
      </c>
      <c r="AQ30" s="9">
        <f>($AK$2+(K30+AC30)*12*7.57%)*SUM(Fasering!$D$5:$D$7)</f>
        <v>892.44716292456781</v>
      </c>
      <c r="AR30" s="9">
        <f>($AK$2+(L30+AD30)*12*7.57%)*SUM(Fasering!$D$5:$D$8)</f>
        <v>1313.634999117962</v>
      </c>
      <c r="AS30" s="9">
        <f>($AK$2+(M30+AE30)*12*7.57%)*SUM(Fasering!$D$5:$D$9)</f>
        <v>1786.0237952483967</v>
      </c>
      <c r="AT30" s="9">
        <f>($AK$2+(N30+AF30)*12*7.57%)*SUM(Fasering!$D$5:$D$10)</f>
        <v>2308.3790944954553</v>
      </c>
      <c r="AU30" s="86">
        <f>($AK$2+(O30+AG30)*12*7.57%)*SUM(Fasering!$D$5:$D$11)</f>
        <v>2883.0547101320003</v>
      </c>
    </row>
    <row r="31" spans="1:47" ht="15" x14ac:dyDescent="0.3">
      <c r="A31" s="32">
        <f t="shared" si="8"/>
        <v>22</v>
      </c>
      <c r="B31" s="125">
        <v>29119.06</v>
      </c>
      <c r="C31" s="126"/>
      <c r="D31" s="125">
        <f t="shared" si="0"/>
        <v>37668.416016000003</v>
      </c>
      <c r="E31" s="127">
        <f t="shared" si="1"/>
        <v>933.77564188309839</v>
      </c>
      <c r="F31" s="125">
        <f t="shared" si="2"/>
        <v>3139.0346680000007</v>
      </c>
      <c r="G31" s="127">
        <f t="shared" si="3"/>
        <v>77.814636823591542</v>
      </c>
      <c r="H31" s="45">
        <f>'L4'!$H$10</f>
        <v>1641.55</v>
      </c>
      <c r="I31" s="45">
        <f>GEW!$E$12+($F31-GEW!$E$12)*SUM(Fasering!$D$5)</f>
        <v>1751.1635679999999</v>
      </c>
      <c r="J31" s="45">
        <f>GEW!$E$12+($F31-GEW!$E$12)*SUM(Fasering!$D$5:$D$6)</f>
        <v>2110.0166443693365</v>
      </c>
      <c r="K31" s="45">
        <f>GEW!$E$12+($F31-GEW!$E$12)*SUM(Fasering!$D$5:$D$7)</f>
        <v>2315.9128205068891</v>
      </c>
      <c r="L31" s="45">
        <f>GEW!$E$12+($F31-GEW!$E$12)*SUM(Fasering!$D$5:$D$8)</f>
        <v>2521.8089966444422</v>
      </c>
      <c r="M31" s="45">
        <f>GEW!$E$12+($F31-GEW!$E$12)*SUM(Fasering!$D$5:$D$9)</f>
        <v>2727.7051727819949</v>
      </c>
      <c r="N31" s="45">
        <f>GEW!$E$12+($F31-GEW!$E$12)*SUM(Fasering!$D$5:$D$10)</f>
        <v>2933.1384918624481</v>
      </c>
      <c r="O31" s="55">
        <f>GEW!$E$12+($F31-GEW!$E$12)*SUM(Fasering!$D$5:$D$11)</f>
        <v>3139.0346680000007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55">
        <f>$P31*SUM(Fasering!$D$5:$D$11)</f>
        <v>0</v>
      </c>
      <c r="Y31" s="125">
        <f t="shared" si="6"/>
        <v>0</v>
      </c>
      <c r="Z31" s="127">
        <f t="shared" si="7"/>
        <v>0</v>
      </c>
      <c r="AA31" s="5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5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528.98230275710011</v>
      </c>
      <c r="AJ31" s="9">
        <f>($AK$2+(K31+T31)*12*7.57%)*SUM(Fasering!$D$5:$D$7)</f>
        <v>908.60041044592128</v>
      </c>
      <c r="AK31" s="9">
        <f>($AK$2+(L31+U31)*12*7.57%)*SUM(Fasering!$D$5:$D$8)</f>
        <v>1343.7136069656626</v>
      </c>
      <c r="AL31" s="9">
        <f>($AK$2+(M31+V31)*12*7.57%)*SUM(Fasering!$D$5:$D$9)</f>
        <v>1834.321892316324</v>
      </c>
      <c r="AM31" s="9">
        <f>($AK$2+(N31+W31)*12*7.57%)*SUM(Fasering!$D$5:$D$10)</f>
        <v>2379.1353830195862</v>
      </c>
      <c r="AN31" s="86">
        <f>($AK$2+(O31+X31)*12*7.57%)*SUM(Fasering!$D$5:$D$11)</f>
        <v>2980.6090924112009</v>
      </c>
      <c r="AO31" s="5">
        <f>($AK$2+(I31+AA31)*12*7.57%)*SUM(Fasering!$D$5)</f>
        <v>0</v>
      </c>
      <c r="AP31" s="9">
        <f>($AK$2+(J31+AB31)*12*7.57%)*SUM(Fasering!$D$5:$D$6)</f>
        <v>528.98230275710011</v>
      </c>
      <c r="AQ31" s="9">
        <f>($AK$2+(K31+AC31)*12*7.57%)*SUM(Fasering!$D$5:$D$7)</f>
        <v>908.60041044592128</v>
      </c>
      <c r="AR31" s="9">
        <f>($AK$2+(L31+AD31)*12*7.57%)*SUM(Fasering!$D$5:$D$8)</f>
        <v>1343.7136069656626</v>
      </c>
      <c r="AS31" s="9">
        <f>($AK$2+(M31+AE31)*12*7.57%)*SUM(Fasering!$D$5:$D$9)</f>
        <v>1834.321892316324</v>
      </c>
      <c r="AT31" s="9">
        <f>($AK$2+(N31+AF31)*12*7.57%)*SUM(Fasering!$D$5:$D$10)</f>
        <v>2379.1353830195862</v>
      </c>
      <c r="AU31" s="86">
        <f>($AK$2+(O31+AG31)*12*7.57%)*SUM(Fasering!$D$5:$D$11)</f>
        <v>2980.6090924112009</v>
      </c>
    </row>
    <row r="32" spans="1:47" ht="15" x14ac:dyDescent="0.3">
      <c r="A32" s="32">
        <f t="shared" si="8"/>
        <v>23</v>
      </c>
      <c r="B32" s="125">
        <v>30126.1</v>
      </c>
      <c r="C32" s="126"/>
      <c r="D32" s="125">
        <f t="shared" si="0"/>
        <v>38971.122960000001</v>
      </c>
      <c r="E32" s="127">
        <f t="shared" si="1"/>
        <v>966.06890349257185</v>
      </c>
      <c r="F32" s="125">
        <f t="shared" si="2"/>
        <v>3247.5935800000002</v>
      </c>
      <c r="G32" s="127">
        <f t="shared" si="3"/>
        <v>80.505741957714321</v>
      </c>
      <c r="H32" s="45">
        <f>'L4'!$H$10</f>
        <v>1641.55</v>
      </c>
      <c r="I32" s="45">
        <f>GEW!$E$12+($F32-GEW!$E$12)*SUM(Fasering!$D$5)</f>
        <v>1751.1635679999999</v>
      </c>
      <c r="J32" s="45">
        <f>GEW!$E$12+($F32-GEW!$E$12)*SUM(Fasering!$D$5:$D$6)</f>
        <v>2138.0860375129128</v>
      </c>
      <c r="K32" s="45">
        <f>GEW!$E$12+($F32-GEW!$E$12)*SUM(Fasering!$D$5:$D$7)</f>
        <v>2360.0873583331763</v>
      </c>
      <c r="L32" s="45">
        <f>GEW!$E$12+($F32-GEW!$E$12)*SUM(Fasering!$D$5:$D$8)</f>
        <v>2582.0886791534399</v>
      </c>
      <c r="M32" s="45">
        <f>GEW!$E$12+($F32-GEW!$E$12)*SUM(Fasering!$D$5:$D$9)</f>
        <v>2804.0899999737039</v>
      </c>
      <c r="N32" s="45">
        <f>GEW!$E$12+($F32-GEW!$E$12)*SUM(Fasering!$D$5:$D$10)</f>
        <v>3025.5922591797371</v>
      </c>
      <c r="O32" s="55">
        <f>GEW!$E$12+($F32-GEW!$E$12)*SUM(Fasering!$D$5:$D$11)</f>
        <v>3247.5935800000002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55">
        <f>$P32*SUM(Fasering!$D$5:$D$11)</f>
        <v>0</v>
      </c>
      <c r="Y32" s="125">
        <f t="shared" si="6"/>
        <v>0</v>
      </c>
      <c r="Z32" s="127">
        <f t="shared" si="7"/>
        <v>0</v>
      </c>
      <c r="AA32" s="5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5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535.57522099939013</v>
      </c>
      <c r="AJ32" s="9">
        <f>($AK$2+(K32+T32)*12*7.57%)*SUM(Fasering!$D$5:$D$7)</f>
        <v>924.92926318169384</v>
      </c>
      <c r="AK32" s="9">
        <f>($AK$2+(L32+U32)*12*7.57%)*SUM(Fasering!$D$5:$D$8)</f>
        <v>1374.1192054307937</v>
      </c>
      <c r="AL32" s="9">
        <f>($AK$2+(M32+V32)*12*7.57%)*SUM(Fasering!$D$5:$D$9)</f>
        <v>1883.1450477466897</v>
      </c>
      <c r="AM32" s="9">
        <f>($AK$2+(N32+W32)*12*7.57%)*SUM(Fasering!$D$5:$D$10)</f>
        <v>2450.6608774387751</v>
      </c>
      <c r="AN32" s="86">
        <f>($AK$2+(O32+X32)*12*7.57%)*SUM(Fasering!$D$5:$D$11)</f>
        <v>3079.2240080720003</v>
      </c>
      <c r="AO32" s="5">
        <f>($AK$2+(I32+AA32)*12*7.57%)*SUM(Fasering!$D$5)</f>
        <v>0</v>
      </c>
      <c r="AP32" s="9">
        <f>($AK$2+(J32+AB32)*12*7.57%)*SUM(Fasering!$D$5:$D$6)</f>
        <v>535.57522099939013</v>
      </c>
      <c r="AQ32" s="9">
        <f>($AK$2+(K32+AC32)*12*7.57%)*SUM(Fasering!$D$5:$D$7)</f>
        <v>924.92926318169384</v>
      </c>
      <c r="AR32" s="9">
        <f>($AK$2+(L32+AD32)*12*7.57%)*SUM(Fasering!$D$5:$D$8)</f>
        <v>1374.1192054307937</v>
      </c>
      <c r="AS32" s="9">
        <f>($AK$2+(M32+AE32)*12*7.57%)*SUM(Fasering!$D$5:$D$9)</f>
        <v>1883.1450477466897</v>
      </c>
      <c r="AT32" s="9">
        <f>($AK$2+(N32+AF32)*12*7.57%)*SUM(Fasering!$D$5:$D$10)</f>
        <v>2450.6608774387751</v>
      </c>
      <c r="AU32" s="86">
        <f>($AK$2+(O32+AG32)*12*7.57%)*SUM(Fasering!$D$5:$D$11)</f>
        <v>3079.2240080720003</v>
      </c>
    </row>
    <row r="33" spans="1:47" ht="15" x14ac:dyDescent="0.3">
      <c r="A33" s="32">
        <f t="shared" si="8"/>
        <v>24</v>
      </c>
      <c r="B33" s="125">
        <v>31122.32</v>
      </c>
      <c r="C33" s="126"/>
      <c r="D33" s="125">
        <f t="shared" si="0"/>
        <v>40259.833151999999</v>
      </c>
      <c r="E33" s="127">
        <f t="shared" si="1"/>
        <v>998.01519468317963</v>
      </c>
      <c r="F33" s="125">
        <f t="shared" si="2"/>
        <v>3354.9860960000001</v>
      </c>
      <c r="G33" s="127">
        <f t="shared" si="3"/>
        <v>83.167932890264979</v>
      </c>
      <c r="H33" s="45">
        <f>'L4'!$H$10</f>
        <v>1641.55</v>
      </c>
      <c r="I33" s="45">
        <f>GEW!$E$12+($F33-GEW!$E$12)*SUM(Fasering!$D$5)</f>
        <v>1751.1635679999999</v>
      </c>
      <c r="J33" s="45">
        <f>GEW!$E$12+($F33-GEW!$E$12)*SUM(Fasering!$D$5:$D$6)</f>
        <v>2165.8538429997789</v>
      </c>
      <c r="K33" s="45">
        <f>GEW!$E$12+($F33-GEW!$E$12)*SUM(Fasering!$D$5:$D$7)</f>
        <v>2403.7872690351387</v>
      </c>
      <c r="L33" s="45">
        <f>GEW!$E$12+($F33-GEW!$E$12)*SUM(Fasering!$D$5:$D$8)</f>
        <v>2641.7206950704981</v>
      </c>
      <c r="M33" s="45">
        <f>GEW!$E$12+($F33-GEW!$E$12)*SUM(Fasering!$D$5:$D$9)</f>
        <v>2879.6541211058575</v>
      </c>
      <c r="N33" s="45">
        <f>GEW!$E$12+($F33-GEW!$E$12)*SUM(Fasering!$D$5:$D$10)</f>
        <v>3117.0526699646407</v>
      </c>
      <c r="O33" s="55">
        <f>GEW!$E$12+($F33-GEW!$E$12)*SUM(Fasering!$D$5:$D$11)</f>
        <v>3354.9860960000001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55">
        <f>$P33*SUM(Fasering!$D$5:$D$11)</f>
        <v>0</v>
      </c>
      <c r="Y33" s="125">
        <f t="shared" si="6"/>
        <v>0</v>
      </c>
      <c r="Z33" s="127">
        <f t="shared" si="7"/>
        <v>0</v>
      </c>
      <c r="AA33" s="5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5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542.09730255656177</v>
      </c>
      <c r="AJ33" s="9">
        <f>($AK$2+(K33+T33)*12*7.57%)*SUM(Fasering!$D$5:$D$7)</f>
        <v>941.08267285005979</v>
      </c>
      <c r="AK33" s="9">
        <f>($AK$2+(L33+U33)*12*7.57%)*SUM(Fasering!$D$5:$D$8)</f>
        <v>1404.1981152088886</v>
      </c>
      <c r="AL33" s="9">
        <f>($AK$2+(M33+V33)*12*7.57%)*SUM(Fasering!$D$5:$D$9)</f>
        <v>1931.4436296330489</v>
      </c>
      <c r="AM33" s="9">
        <f>($AK$2+(N33+W33)*12*7.57%)*SUM(Fasering!$D$5:$D$10)</f>
        <v>2521.4178762176566</v>
      </c>
      <c r="AN33" s="86">
        <f>($AK$2+(O33+X33)*12*7.57%)*SUM(Fasering!$D$5:$D$11)</f>
        <v>3176.7793696064</v>
      </c>
      <c r="AO33" s="5">
        <f>($AK$2+(I33+AA33)*12*7.57%)*SUM(Fasering!$D$5)</f>
        <v>0</v>
      </c>
      <c r="AP33" s="9">
        <f>($AK$2+(J33+AB33)*12*7.57%)*SUM(Fasering!$D$5:$D$6)</f>
        <v>542.09730255656177</v>
      </c>
      <c r="AQ33" s="9">
        <f>($AK$2+(K33+AC33)*12*7.57%)*SUM(Fasering!$D$5:$D$7)</f>
        <v>941.08267285005979</v>
      </c>
      <c r="AR33" s="9">
        <f>($AK$2+(L33+AD33)*12*7.57%)*SUM(Fasering!$D$5:$D$8)</f>
        <v>1404.1981152088886</v>
      </c>
      <c r="AS33" s="9">
        <f>($AK$2+(M33+AE33)*12*7.57%)*SUM(Fasering!$D$5:$D$9)</f>
        <v>1931.4436296330489</v>
      </c>
      <c r="AT33" s="9">
        <f>($AK$2+(N33+AF33)*12*7.57%)*SUM(Fasering!$D$5:$D$10)</f>
        <v>2521.4178762176566</v>
      </c>
      <c r="AU33" s="86">
        <f>($AK$2+(O33+AG33)*12*7.57%)*SUM(Fasering!$D$5:$D$11)</f>
        <v>3176.7793696064</v>
      </c>
    </row>
    <row r="34" spans="1:47" ht="15" x14ac:dyDescent="0.3">
      <c r="A34" s="32">
        <f t="shared" si="8"/>
        <v>25</v>
      </c>
      <c r="B34" s="125">
        <v>31133.13</v>
      </c>
      <c r="C34" s="126"/>
      <c r="D34" s="125">
        <f t="shared" si="0"/>
        <v>40273.816968000006</v>
      </c>
      <c r="E34" s="127">
        <f t="shared" si="1"/>
        <v>998.36184442698186</v>
      </c>
      <c r="F34" s="125">
        <f t="shared" si="2"/>
        <v>3356.1514140000004</v>
      </c>
      <c r="G34" s="127">
        <f t="shared" si="3"/>
        <v>83.196820368915155</v>
      </c>
      <c r="H34" s="45">
        <f>'L4'!$H$10</f>
        <v>1641.55</v>
      </c>
      <c r="I34" s="45">
        <f>GEW!$E$12+($F34-GEW!$E$12)*SUM(Fasering!$D$5)</f>
        <v>1751.1635679999999</v>
      </c>
      <c r="J34" s="45">
        <f>GEW!$E$12+($F34-GEW!$E$12)*SUM(Fasering!$D$5:$D$6)</f>
        <v>2166.1551519248287</v>
      </c>
      <c r="K34" s="45">
        <f>GEW!$E$12+($F34-GEW!$E$12)*SUM(Fasering!$D$5:$D$7)</f>
        <v>2404.2614575022326</v>
      </c>
      <c r="L34" s="45">
        <f>GEW!$E$12+($F34-GEW!$E$12)*SUM(Fasering!$D$5:$D$8)</f>
        <v>2642.3677630796365</v>
      </c>
      <c r="M34" s="45">
        <f>GEW!$E$12+($F34-GEW!$E$12)*SUM(Fasering!$D$5:$D$9)</f>
        <v>2880.4740686570399</v>
      </c>
      <c r="N34" s="45">
        <f>GEW!$E$12+($F34-GEW!$E$12)*SUM(Fasering!$D$5:$D$10)</f>
        <v>3118.045108422597</v>
      </c>
      <c r="O34" s="55">
        <f>GEW!$E$12+($F34-GEW!$E$12)*SUM(Fasering!$D$5:$D$11)</f>
        <v>3356.1514140000004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55">
        <f>$P34*SUM(Fasering!$D$5:$D$11)</f>
        <v>0</v>
      </c>
      <c r="Y34" s="125">
        <f t="shared" si="6"/>
        <v>0</v>
      </c>
      <c r="Z34" s="127">
        <f t="shared" si="7"/>
        <v>0</v>
      </c>
      <c r="AA34" s="5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5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542.16807377339455</v>
      </c>
      <c r="AJ34" s="9">
        <f>($AK$2+(K34+T34)*12*7.57%)*SUM(Fasering!$D$5:$D$7)</f>
        <v>941.25795377045404</v>
      </c>
      <c r="AK34" s="9">
        <f>($AK$2+(L34+U34)*12*7.57%)*SUM(Fasering!$D$5:$D$8)</f>
        <v>1404.5245019655304</v>
      </c>
      <c r="AL34" s="9">
        <f>($AK$2+(M34+V34)*12*7.57%)*SUM(Fasering!$D$5:$D$9)</f>
        <v>1931.9677183586234</v>
      </c>
      <c r="AM34" s="9">
        <f>($AK$2+(N34+W34)*12*7.57%)*SUM(Fasering!$D$5:$D$10)</f>
        <v>2522.1856616032137</v>
      </c>
      <c r="AN34" s="86">
        <f>($AK$2+(O34+X34)*12*7.57%)*SUM(Fasering!$D$5:$D$11)</f>
        <v>3177.8379444776006</v>
      </c>
      <c r="AO34" s="5">
        <f>($AK$2+(I34+AA34)*12*7.57%)*SUM(Fasering!$D$5)</f>
        <v>0</v>
      </c>
      <c r="AP34" s="9">
        <f>($AK$2+(J34+AB34)*12*7.57%)*SUM(Fasering!$D$5:$D$6)</f>
        <v>542.16807377339455</v>
      </c>
      <c r="AQ34" s="9">
        <f>($AK$2+(K34+AC34)*12*7.57%)*SUM(Fasering!$D$5:$D$7)</f>
        <v>941.25795377045404</v>
      </c>
      <c r="AR34" s="9">
        <f>($AK$2+(L34+AD34)*12*7.57%)*SUM(Fasering!$D$5:$D$8)</f>
        <v>1404.5245019655304</v>
      </c>
      <c r="AS34" s="9">
        <f>($AK$2+(M34+AE34)*12*7.57%)*SUM(Fasering!$D$5:$D$9)</f>
        <v>1931.9677183586234</v>
      </c>
      <c r="AT34" s="9">
        <f>($AK$2+(N34+AF34)*12*7.57%)*SUM(Fasering!$D$5:$D$10)</f>
        <v>2522.1856616032137</v>
      </c>
      <c r="AU34" s="86">
        <f>($AK$2+(O34+AG34)*12*7.57%)*SUM(Fasering!$D$5:$D$11)</f>
        <v>3177.8379444776006</v>
      </c>
    </row>
    <row r="35" spans="1:47" ht="15" x14ac:dyDescent="0.3">
      <c r="A35" s="32">
        <f t="shared" si="8"/>
        <v>26</v>
      </c>
      <c r="B35" s="125">
        <v>31133.13</v>
      </c>
      <c r="C35" s="126"/>
      <c r="D35" s="125">
        <f t="shared" si="0"/>
        <v>40273.816968000006</v>
      </c>
      <c r="E35" s="127">
        <f t="shared" si="1"/>
        <v>998.36184442698186</v>
      </c>
      <c r="F35" s="125">
        <f t="shared" si="2"/>
        <v>3356.1514140000004</v>
      </c>
      <c r="G35" s="127">
        <f t="shared" si="3"/>
        <v>83.196820368915155</v>
      </c>
      <c r="H35" s="45">
        <f>'L4'!$H$10</f>
        <v>1641.55</v>
      </c>
      <c r="I35" s="45">
        <f>GEW!$E$12+($F35-GEW!$E$12)*SUM(Fasering!$D$5)</f>
        <v>1751.1635679999999</v>
      </c>
      <c r="J35" s="45">
        <f>GEW!$E$12+($F35-GEW!$E$12)*SUM(Fasering!$D$5:$D$6)</f>
        <v>2166.1551519248287</v>
      </c>
      <c r="K35" s="45">
        <f>GEW!$E$12+($F35-GEW!$E$12)*SUM(Fasering!$D$5:$D$7)</f>
        <v>2404.2614575022326</v>
      </c>
      <c r="L35" s="45">
        <f>GEW!$E$12+($F35-GEW!$E$12)*SUM(Fasering!$D$5:$D$8)</f>
        <v>2642.3677630796365</v>
      </c>
      <c r="M35" s="45">
        <f>GEW!$E$12+($F35-GEW!$E$12)*SUM(Fasering!$D$5:$D$9)</f>
        <v>2880.4740686570399</v>
      </c>
      <c r="N35" s="45">
        <f>GEW!$E$12+($F35-GEW!$E$12)*SUM(Fasering!$D$5:$D$10)</f>
        <v>3118.045108422597</v>
      </c>
      <c r="O35" s="55">
        <f>GEW!$E$12+($F35-GEW!$E$12)*SUM(Fasering!$D$5:$D$11)</f>
        <v>3356.1514140000004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55">
        <f>$P35*SUM(Fasering!$D$5:$D$11)</f>
        <v>0</v>
      </c>
      <c r="Y35" s="125">
        <f t="shared" si="6"/>
        <v>0</v>
      </c>
      <c r="Z35" s="127">
        <f t="shared" si="7"/>
        <v>0</v>
      </c>
      <c r="AA35" s="5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5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542.16807377339455</v>
      </c>
      <c r="AJ35" s="9">
        <f>($AK$2+(K35+T35)*12*7.57%)*SUM(Fasering!$D$5:$D$7)</f>
        <v>941.25795377045404</v>
      </c>
      <c r="AK35" s="9">
        <f>($AK$2+(L35+U35)*12*7.57%)*SUM(Fasering!$D$5:$D$8)</f>
        <v>1404.5245019655304</v>
      </c>
      <c r="AL35" s="9">
        <f>($AK$2+(M35+V35)*12*7.57%)*SUM(Fasering!$D$5:$D$9)</f>
        <v>1931.9677183586234</v>
      </c>
      <c r="AM35" s="9">
        <f>($AK$2+(N35+W35)*12*7.57%)*SUM(Fasering!$D$5:$D$10)</f>
        <v>2522.1856616032137</v>
      </c>
      <c r="AN35" s="86">
        <f>($AK$2+(O35+X35)*12*7.57%)*SUM(Fasering!$D$5:$D$11)</f>
        <v>3177.8379444776006</v>
      </c>
      <c r="AO35" s="5">
        <f>($AK$2+(I35+AA35)*12*7.57%)*SUM(Fasering!$D$5)</f>
        <v>0</v>
      </c>
      <c r="AP35" s="9">
        <f>($AK$2+(J35+AB35)*12*7.57%)*SUM(Fasering!$D$5:$D$6)</f>
        <v>542.16807377339455</v>
      </c>
      <c r="AQ35" s="9">
        <f>($AK$2+(K35+AC35)*12*7.57%)*SUM(Fasering!$D$5:$D$7)</f>
        <v>941.25795377045404</v>
      </c>
      <c r="AR35" s="9">
        <f>($AK$2+(L35+AD35)*12*7.57%)*SUM(Fasering!$D$5:$D$8)</f>
        <v>1404.5245019655304</v>
      </c>
      <c r="AS35" s="9">
        <f>($AK$2+(M35+AE35)*12*7.57%)*SUM(Fasering!$D$5:$D$9)</f>
        <v>1931.9677183586234</v>
      </c>
      <c r="AT35" s="9">
        <f>($AK$2+(N35+AF35)*12*7.57%)*SUM(Fasering!$D$5:$D$10)</f>
        <v>2522.1856616032137</v>
      </c>
      <c r="AU35" s="86">
        <f>($AK$2+(O35+AG35)*12*7.57%)*SUM(Fasering!$D$5:$D$11)</f>
        <v>3177.8379444776006</v>
      </c>
    </row>
    <row r="36" spans="1:47" ht="15" x14ac:dyDescent="0.3">
      <c r="A36" s="32">
        <f t="shared" si="8"/>
        <v>27</v>
      </c>
      <c r="B36" s="125">
        <v>31143.98</v>
      </c>
      <c r="C36" s="126"/>
      <c r="D36" s="125">
        <f t="shared" si="0"/>
        <v>40287.852528000003</v>
      </c>
      <c r="E36" s="127">
        <f t="shared" si="1"/>
        <v>998.70977687103846</v>
      </c>
      <c r="F36" s="125">
        <f t="shared" si="2"/>
        <v>3357.3210439999998</v>
      </c>
      <c r="G36" s="127">
        <f t="shared" si="3"/>
        <v>83.225814739253195</v>
      </c>
      <c r="H36" s="45">
        <f>'L4'!$H$10</f>
        <v>1641.55</v>
      </c>
      <c r="I36" s="45">
        <f>GEW!$E$12+($F36-GEW!$E$12)*SUM(Fasering!$D$5)</f>
        <v>1751.1635679999999</v>
      </c>
      <c r="J36" s="45">
        <f>GEW!$E$12+($F36-GEW!$E$12)*SUM(Fasering!$D$5:$D$6)</f>
        <v>2166.4575757765206</v>
      </c>
      <c r="K36" s="45">
        <f>GEW!$E$12+($F36-GEW!$E$12)*SUM(Fasering!$D$5:$D$7)</f>
        <v>2404.7374005982515</v>
      </c>
      <c r="L36" s="45">
        <f>GEW!$E$12+($F36-GEW!$E$12)*SUM(Fasering!$D$5:$D$8)</f>
        <v>2643.0172254199824</v>
      </c>
      <c r="M36" s="45">
        <f>GEW!$E$12+($F36-GEW!$E$12)*SUM(Fasering!$D$5:$D$9)</f>
        <v>2881.2970502417134</v>
      </c>
      <c r="N36" s="45">
        <f>GEW!$E$12+($F36-GEW!$E$12)*SUM(Fasering!$D$5:$D$10)</f>
        <v>3119.0412191782689</v>
      </c>
      <c r="O36" s="55">
        <f>GEW!$E$12+($F36-GEW!$E$12)*SUM(Fasering!$D$5:$D$11)</f>
        <v>3357.3210439999998</v>
      </c>
      <c r="P36" s="125">
        <f t="shared" si="4"/>
        <v>0</v>
      </c>
      <c r="Q36" s="127">
        <f t="shared" si="5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55">
        <f>$P36*SUM(Fasering!$D$5:$D$11)</f>
        <v>0</v>
      </c>
      <c r="Y36" s="125">
        <f t="shared" si="6"/>
        <v>0</v>
      </c>
      <c r="Z36" s="127">
        <f t="shared" si="7"/>
        <v>0</v>
      </c>
      <c r="AA36" s="5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55">
        <f>$Y36*SUM(Fasering!$D$5:$D$11)</f>
        <v>0</v>
      </c>
      <c r="AH36" s="5">
        <f>($AK$2+(I36+R36)*12*7.57%)*SUM(Fasering!$D$5)</f>
        <v>0</v>
      </c>
      <c r="AI36" s="9">
        <f>($AK$2+(J36+S36)*12*7.57%)*SUM(Fasering!$D$5:$D$6)</f>
        <v>542.2391068633699</v>
      </c>
      <c r="AJ36" s="9">
        <f>($AK$2+(K36+T36)*12*7.57%)*SUM(Fasering!$D$5:$D$7)</f>
        <v>941.43388327889761</v>
      </c>
      <c r="AK36" s="9">
        <f>($AK$2+(L36+U36)*12*7.57%)*SUM(Fasering!$D$5:$D$8)</f>
        <v>1404.85209644375</v>
      </c>
      <c r="AL36" s="9">
        <f>($AK$2+(M36+V36)*12*7.57%)*SUM(Fasering!$D$5:$D$9)</f>
        <v>1932.4937463579274</v>
      </c>
      <c r="AM36" s="9">
        <f>($AK$2+(N36+W36)*12*7.57%)*SUM(Fasering!$D$5:$D$10)</f>
        <v>2522.9562880077729</v>
      </c>
      <c r="AN36" s="86">
        <f>($AK$2+(O36+X36)*12*7.57%)*SUM(Fasering!$D$5:$D$11)</f>
        <v>3178.9004363695999</v>
      </c>
      <c r="AO36" s="5">
        <f>($AK$2+(I36+AA36)*12*7.57%)*SUM(Fasering!$D$5)</f>
        <v>0</v>
      </c>
      <c r="AP36" s="9">
        <f>($AK$2+(J36+AB36)*12*7.57%)*SUM(Fasering!$D$5:$D$6)</f>
        <v>542.2391068633699</v>
      </c>
      <c r="AQ36" s="9">
        <f>($AK$2+(K36+AC36)*12*7.57%)*SUM(Fasering!$D$5:$D$7)</f>
        <v>941.43388327889761</v>
      </c>
      <c r="AR36" s="9">
        <f>($AK$2+(L36+AD36)*12*7.57%)*SUM(Fasering!$D$5:$D$8)</f>
        <v>1404.85209644375</v>
      </c>
      <c r="AS36" s="9">
        <f>($AK$2+(M36+AE36)*12*7.57%)*SUM(Fasering!$D$5:$D$9)</f>
        <v>1932.4937463579274</v>
      </c>
      <c r="AT36" s="9">
        <f>($AK$2+(N36+AF36)*12*7.57%)*SUM(Fasering!$D$5:$D$10)</f>
        <v>2522.9562880077729</v>
      </c>
      <c r="AU36" s="86">
        <f>($AK$2+(O36+AG36)*12*7.57%)*SUM(Fasering!$D$5:$D$11)</f>
        <v>3178.9004363695999</v>
      </c>
    </row>
    <row r="37" spans="1:47" ht="15" x14ac:dyDescent="0.3">
      <c r="A37" s="35"/>
      <c r="B37" s="128"/>
      <c r="C37" s="129"/>
      <c r="D37" s="128"/>
      <c r="E37" s="129"/>
      <c r="F37" s="128"/>
      <c r="G37" s="129"/>
      <c r="H37" s="46"/>
      <c r="I37" s="46"/>
      <c r="J37" s="46"/>
      <c r="K37" s="46"/>
      <c r="L37" s="46"/>
      <c r="M37" s="46"/>
      <c r="N37" s="46"/>
      <c r="O37" s="52"/>
      <c r="P37" s="128"/>
      <c r="Q37" s="129"/>
      <c r="R37" s="46"/>
      <c r="S37" s="46"/>
      <c r="T37" s="46"/>
      <c r="U37" s="46"/>
      <c r="V37" s="46"/>
      <c r="W37" s="46"/>
      <c r="X37" s="52"/>
      <c r="Y37" s="128"/>
      <c r="Z37" s="129"/>
      <c r="AA37" s="51"/>
      <c r="AB37" s="46"/>
      <c r="AC37" s="46"/>
      <c r="AD37" s="46"/>
      <c r="AE37" s="46"/>
      <c r="AF37" s="46"/>
      <c r="AG37" s="52"/>
      <c r="AH37" s="87"/>
      <c r="AI37" s="88"/>
      <c r="AJ37" s="88"/>
      <c r="AK37" s="88"/>
      <c r="AL37" s="88"/>
      <c r="AM37" s="88"/>
      <c r="AN37" s="89"/>
      <c r="AO37" s="87"/>
      <c r="AP37" s="88"/>
      <c r="AQ37" s="88"/>
      <c r="AR37" s="88"/>
      <c r="AS37" s="88"/>
      <c r="AT37" s="88"/>
      <c r="AU37" s="89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</sheetData>
  <mergeCells count="169">
    <mergeCell ref="AH5:AN5"/>
    <mergeCell ref="AO5:AU5"/>
    <mergeCell ref="B7:C7"/>
    <mergeCell ref="D7:E7"/>
    <mergeCell ref="P7:Q7"/>
    <mergeCell ref="Y7:Z7"/>
    <mergeCell ref="B5:E5"/>
    <mergeCell ref="P5:Q5"/>
    <mergeCell ref="Y5:Z5"/>
    <mergeCell ref="B6:C6"/>
    <mergeCell ref="D6:E6"/>
    <mergeCell ref="F6:G6"/>
    <mergeCell ref="P6:Q6"/>
    <mergeCell ref="Y6:Z6"/>
    <mergeCell ref="R5:X5"/>
    <mergeCell ref="AA5:AG5"/>
    <mergeCell ref="F7:G7"/>
    <mergeCell ref="F5:G5"/>
    <mergeCell ref="H5:O5"/>
    <mergeCell ref="B9:C9"/>
    <mergeCell ref="D9:E9"/>
    <mergeCell ref="F9:G9"/>
    <mergeCell ref="P9:Q9"/>
    <mergeCell ref="Y9:Z9"/>
    <mergeCell ref="B8:C8"/>
    <mergeCell ref="D8:E8"/>
    <mergeCell ref="F8:G8"/>
    <mergeCell ref="P8:Q8"/>
    <mergeCell ref="Y8:Z8"/>
    <mergeCell ref="B11:C11"/>
    <mergeCell ref="D11:E11"/>
    <mergeCell ref="F11:G11"/>
    <mergeCell ref="P11:Q11"/>
    <mergeCell ref="Y11:Z11"/>
    <mergeCell ref="B10:C10"/>
    <mergeCell ref="D10:E10"/>
    <mergeCell ref="F10:G10"/>
    <mergeCell ref="P10:Q10"/>
    <mergeCell ref="Y10:Z10"/>
    <mergeCell ref="B13:C13"/>
    <mergeCell ref="D13:E13"/>
    <mergeCell ref="F13:G13"/>
    <mergeCell ref="P13:Q13"/>
    <mergeCell ref="Y13:Z13"/>
    <mergeCell ref="B12:C12"/>
    <mergeCell ref="D12:E12"/>
    <mergeCell ref="F12:G12"/>
    <mergeCell ref="P12:Q12"/>
    <mergeCell ref="Y12:Z12"/>
    <mergeCell ref="B15:C15"/>
    <mergeCell ref="D15:E15"/>
    <mergeCell ref="F15:G15"/>
    <mergeCell ref="P15:Q15"/>
    <mergeCell ref="Y15:Z15"/>
    <mergeCell ref="B14:C14"/>
    <mergeCell ref="D14:E14"/>
    <mergeCell ref="F14:G14"/>
    <mergeCell ref="P14:Q14"/>
    <mergeCell ref="Y14:Z14"/>
    <mergeCell ref="B17:C17"/>
    <mergeCell ref="D17:E17"/>
    <mergeCell ref="F17:G17"/>
    <mergeCell ref="P17:Q17"/>
    <mergeCell ref="Y17:Z17"/>
    <mergeCell ref="B16:C16"/>
    <mergeCell ref="D16:E16"/>
    <mergeCell ref="F16:G16"/>
    <mergeCell ref="P16:Q16"/>
    <mergeCell ref="Y16:Z16"/>
    <mergeCell ref="B19:C19"/>
    <mergeCell ref="D19:E19"/>
    <mergeCell ref="F19:G19"/>
    <mergeCell ref="P19:Q19"/>
    <mergeCell ref="Y19:Z19"/>
    <mergeCell ref="B18:C18"/>
    <mergeCell ref="D18:E18"/>
    <mergeCell ref="F18:G18"/>
    <mergeCell ref="P18:Q18"/>
    <mergeCell ref="Y18:Z18"/>
    <mergeCell ref="B21:C21"/>
    <mergeCell ref="D21:E21"/>
    <mergeCell ref="F21:G21"/>
    <mergeCell ref="P21:Q21"/>
    <mergeCell ref="Y21:Z21"/>
    <mergeCell ref="B20:C20"/>
    <mergeCell ref="D20:E20"/>
    <mergeCell ref="F20:G20"/>
    <mergeCell ref="P20:Q20"/>
    <mergeCell ref="Y20:Z20"/>
    <mergeCell ref="B23:C23"/>
    <mergeCell ref="D23:E23"/>
    <mergeCell ref="F23:G23"/>
    <mergeCell ref="P23:Q23"/>
    <mergeCell ref="Y23:Z23"/>
    <mergeCell ref="B22:C22"/>
    <mergeCell ref="D22:E22"/>
    <mergeCell ref="F22:G22"/>
    <mergeCell ref="P22:Q22"/>
    <mergeCell ref="Y22:Z22"/>
    <mergeCell ref="B25:C25"/>
    <mergeCell ref="D25:E25"/>
    <mergeCell ref="F25:G25"/>
    <mergeCell ref="P25:Q25"/>
    <mergeCell ref="Y25:Z25"/>
    <mergeCell ref="B24:C24"/>
    <mergeCell ref="D24:E24"/>
    <mergeCell ref="F24:G24"/>
    <mergeCell ref="P24:Q24"/>
    <mergeCell ref="Y24:Z24"/>
    <mergeCell ref="B27:C27"/>
    <mergeCell ref="D27:E27"/>
    <mergeCell ref="F27:G27"/>
    <mergeCell ref="P27:Q27"/>
    <mergeCell ref="Y27:Z27"/>
    <mergeCell ref="B26:C26"/>
    <mergeCell ref="D26:E26"/>
    <mergeCell ref="F26:G26"/>
    <mergeCell ref="P26:Q26"/>
    <mergeCell ref="Y26:Z26"/>
    <mergeCell ref="B29:C29"/>
    <mergeCell ref="D29:E29"/>
    <mergeCell ref="F29:G29"/>
    <mergeCell ref="P29:Q29"/>
    <mergeCell ref="Y29:Z29"/>
    <mergeCell ref="B28:C28"/>
    <mergeCell ref="D28:E28"/>
    <mergeCell ref="F28:G28"/>
    <mergeCell ref="P28:Q28"/>
    <mergeCell ref="Y28:Z28"/>
    <mergeCell ref="B31:C31"/>
    <mergeCell ref="D31:E31"/>
    <mergeCell ref="F31:G31"/>
    <mergeCell ref="P31:Q31"/>
    <mergeCell ref="Y31:Z31"/>
    <mergeCell ref="B30:C30"/>
    <mergeCell ref="D30:E30"/>
    <mergeCell ref="F30:G30"/>
    <mergeCell ref="P30:Q30"/>
    <mergeCell ref="Y30:Z30"/>
    <mergeCell ref="B33:C33"/>
    <mergeCell ref="D33:E33"/>
    <mergeCell ref="F33:G33"/>
    <mergeCell ref="P33:Q33"/>
    <mergeCell ref="Y33:Z33"/>
    <mergeCell ref="B32:C32"/>
    <mergeCell ref="D32:E32"/>
    <mergeCell ref="F32:G32"/>
    <mergeCell ref="P32:Q32"/>
    <mergeCell ref="Y32:Z32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  <mergeCell ref="B34:C34"/>
    <mergeCell ref="D34:E34"/>
    <mergeCell ref="F34:G34"/>
    <mergeCell ref="P34:Q34"/>
    <mergeCell ref="Y34:Z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6" man="1"/>
    <brk id="24" max="1048575" man="1"/>
    <brk id="3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2.75" x14ac:dyDescent="0.2"/>
  <cols>
    <col min="1" max="1" width="4.5" bestFit="1" customWidth="1"/>
    <col min="8" max="15" width="11.25" customWidth="1"/>
    <col min="18" max="24" width="11.25" customWidth="1"/>
    <col min="27" max="40" width="11.25" customWidth="1"/>
    <col min="41" max="47" width="11.375" customWidth="1"/>
  </cols>
  <sheetData>
    <row r="1" spans="1:47" ht="16.5" x14ac:dyDescent="0.3">
      <c r="A1" s="21" t="s">
        <v>71</v>
      </c>
      <c r="B1" s="21" t="s">
        <v>19</v>
      </c>
      <c r="C1" s="21" t="s">
        <v>125</v>
      </c>
      <c r="D1" s="21"/>
      <c r="E1" s="22"/>
      <c r="G1" s="21"/>
      <c r="H1" s="21"/>
      <c r="I1" s="21"/>
      <c r="J1" s="23"/>
      <c r="K1" s="23"/>
      <c r="L1" s="104">
        <f>D7</f>
        <v>42552</v>
      </c>
      <c r="M1" s="23"/>
      <c r="N1" s="23"/>
      <c r="O1" s="24" t="s">
        <v>72</v>
      </c>
      <c r="P1" s="23"/>
      <c r="Q1" s="23"/>
      <c r="R1" s="23"/>
      <c r="S1" s="23"/>
      <c r="AH1" s="80" t="str">
        <f>'L4'!$AH$2</f>
        <v>Berekening eindejaarspremie 2015:</v>
      </c>
    </row>
    <row r="2" spans="1:47" ht="15" x14ac:dyDescent="0.3">
      <c r="A2" s="2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 s="23"/>
      <c r="AH2" s="81" t="s">
        <v>94</v>
      </c>
      <c r="AK2" s="82">
        <f>'L4'!$AK$3</f>
        <v>129.11000000000001</v>
      </c>
    </row>
    <row r="3" spans="1:47" ht="15" x14ac:dyDescent="0.3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 t="s">
        <v>21</v>
      </c>
      <c r="O3" s="71">
        <f>'L4'!O3</f>
        <v>1.2936000000000001</v>
      </c>
      <c r="P3" s="23"/>
      <c r="AH3" s="81" t="s">
        <v>49</v>
      </c>
      <c r="AJ3" s="82"/>
    </row>
    <row r="4" spans="1:47" ht="17.25" x14ac:dyDescent="0.35">
      <c r="A4" s="21"/>
      <c r="B4" s="21"/>
      <c r="C4" s="21"/>
      <c r="D4" s="21"/>
      <c r="E4" s="26"/>
      <c r="F4" s="27"/>
      <c r="G4" s="21"/>
      <c r="H4" s="21"/>
      <c r="I4" s="21"/>
      <c r="J4" s="21"/>
      <c r="K4" s="21"/>
      <c r="L4" s="21"/>
      <c r="M4" s="21"/>
      <c r="N4" s="21"/>
      <c r="O4" s="21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47" ht="15" x14ac:dyDescent="0.3">
      <c r="A5" s="28"/>
      <c r="B5" s="134" t="s">
        <v>22</v>
      </c>
      <c r="C5" s="149"/>
      <c r="D5" s="149"/>
      <c r="E5" s="135"/>
      <c r="F5" s="134" t="s">
        <v>23</v>
      </c>
      <c r="G5" s="135"/>
      <c r="H5" s="146" t="s">
        <v>38</v>
      </c>
      <c r="I5" s="147"/>
      <c r="J5" s="147"/>
      <c r="K5" s="147"/>
      <c r="L5" s="147"/>
      <c r="M5" s="147"/>
      <c r="N5" s="147"/>
      <c r="O5" s="148"/>
      <c r="P5" s="134" t="s">
        <v>24</v>
      </c>
      <c r="Q5" s="137"/>
      <c r="R5" s="146" t="s">
        <v>39</v>
      </c>
      <c r="S5" s="147"/>
      <c r="T5" s="147"/>
      <c r="U5" s="147"/>
      <c r="V5" s="147"/>
      <c r="W5" s="147"/>
      <c r="X5" s="148"/>
      <c r="Y5" s="134" t="s">
        <v>25</v>
      </c>
      <c r="Z5" s="135"/>
      <c r="AA5" s="146" t="s">
        <v>40</v>
      </c>
      <c r="AB5" s="147"/>
      <c r="AC5" s="147"/>
      <c r="AD5" s="147"/>
      <c r="AE5" s="147"/>
      <c r="AF5" s="147"/>
      <c r="AG5" s="148"/>
      <c r="AH5" s="146" t="s">
        <v>101</v>
      </c>
      <c r="AI5" s="147"/>
      <c r="AJ5" s="147"/>
      <c r="AK5" s="147"/>
      <c r="AL5" s="147"/>
      <c r="AM5" s="147"/>
      <c r="AN5" s="148"/>
      <c r="AO5" s="146" t="s">
        <v>102</v>
      </c>
      <c r="AP5" s="147"/>
      <c r="AQ5" s="147"/>
      <c r="AR5" s="147"/>
      <c r="AS5" s="147"/>
      <c r="AT5" s="147"/>
      <c r="AU5" s="148"/>
    </row>
    <row r="6" spans="1:47" ht="15" x14ac:dyDescent="0.3">
      <c r="A6" s="32"/>
      <c r="B6" s="150">
        <v>1</v>
      </c>
      <c r="C6" s="151"/>
      <c r="D6" s="150"/>
      <c r="E6" s="151"/>
      <c r="F6" s="150"/>
      <c r="G6" s="151"/>
      <c r="H6" s="43" t="s">
        <v>107</v>
      </c>
      <c r="I6" s="43" t="s">
        <v>108</v>
      </c>
      <c r="J6" s="43" t="s">
        <v>32</v>
      </c>
      <c r="K6" s="43" t="s">
        <v>33</v>
      </c>
      <c r="L6" s="43" t="s">
        <v>34</v>
      </c>
      <c r="M6" s="43" t="s">
        <v>35</v>
      </c>
      <c r="N6" s="43" t="s">
        <v>36</v>
      </c>
      <c r="O6" s="108" t="s">
        <v>37</v>
      </c>
      <c r="P6" s="150"/>
      <c r="Q6" s="151"/>
      <c r="R6" s="43" t="s">
        <v>109</v>
      </c>
      <c r="S6" s="43" t="s">
        <v>32</v>
      </c>
      <c r="T6" s="43" t="s">
        <v>33</v>
      </c>
      <c r="U6" s="43" t="s">
        <v>34</v>
      </c>
      <c r="V6" s="43" t="s">
        <v>35</v>
      </c>
      <c r="W6" s="43" t="s">
        <v>36</v>
      </c>
      <c r="X6" s="108" t="s">
        <v>37</v>
      </c>
      <c r="Y6" s="152" t="s">
        <v>27</v>
      </c>
      <c r="Z6" s="151"/>
      <c r="AA6" s="43" t="s">
        <v>109</v>
      </c>
      <c r="AB6" s="43" t="s">
        <v>32</v>
      </c>
      <c r="AC6" s="43" t="s">
        <v>33</v>
      </c>
      <c r="AD6" s="43" t="s">
        <v>34</v>
      </c>
      <c r="AE6" s="43" t="s">
        <v>35</v>
      </c>
      <c r="AF6" s="43" t="s">
        <v>36</v>
      </c>
      <c r="AG6" s="108" t="s">
        <v>37</v>
      </c>
      <c r="AH6" s="43" t="s">
        <v>109</v>
      </c>
      <c r="AI6" s="43" t="s">
        <v>32</v>
      </c>
      <c r="AJ6" s="43" t="s">
        <v>33</v>
      </c>
      <c r="AK6" s="43" t="s">
        <v>34</v>
      </c>
      <c r="AL6" s="43" t="s">
        <v>35</v>
      </c>
      <c r="AM6" s="43" t="s">
        <v>36</v>
      </c>
      <c r="AN6" s="108" t="s">
        <v>37</v>
      </c>
      <c r="AO6" s="43" t="s">
        <v>109</v>
      </c>
      <c r="AP6" s="43" t="s">
        <v>32</v>
      </c>
      <c r="AQ6" s="43" t="s">
        <v>33</v>
      </c>
      <c r="AR6" s="43" t="s">
        <v>34</v>
      </c>
      <c r="AS6" s="43" t="s">
        <v>35</v>
      </c>
      <c r="AT6" s="43" t="s">
        <v>36</v>
      </c>
      <c r="AU6" s="108" t="s">
        <v>37</v>
      </c>
    </row>
    <row r="7" spans="1:47" ht="15" x14ac:dyDescent="0.3">
      <c r="A7" s="32"/>
      <c r="B7" s="138" t="s">
        <v>30</v>
      </c>
      <c r="C7" s="139"/>
      <c r="D7" s="144">
        <f>'L4'!$D$8</f>
        <v>42552</v>
      </c>
      <c r="E7" s="143"/>
      <c r="F7" s="144">
        <f>D7</f>
        <v>42552</v>
      </c>
      <c r="G7" s="145"/>
      <c r="H7" s="47"/>
      <c r="I7" s="47" t="s">
        <v>103</v>
      </c>
      <c r="J7" s="47" t="s">
        <v>104</v>
      </c>
      <c r="K7" s="47" t="s">
        <v>105</v>
      </c>
      <c r="L7" s="47" t="s">
        <v>105</v>
      </c>
      <c r="M7" s="47" t="s">
        <v>105</v>
      </c>
      <c r="N7" s="47" t="s">
        <v>106</v>
      </c>
      <c r="O7" s="53" t="s">
        <v>105</v>
      </c>
      <c r="P7" s="142"/>
      <c r="Q7" s="143"/>
      <c r="R7" s="47" t="s">
        <v>103</v>
      </c>
      <c r="S7" s="47" t="s">
        <v>104</v>
      </c>
      <c r="T7" s="47" t="s">
        <v>105</v>
      </c>
      <c r="U7" s="47" t="s">
        <v>105</v>
      </c>
      <c r="V7" s="47" t="s">
        <v>105</v>
      </c>
      <c r="W7" s="47" t="s">
        <v>106</v>
      </c>
      <c r="X7" s="53" t="s">
        <v>105</v>
      </c>
      <c r="Y7" s="142"/>
      <c r="Z7" s="143"/>
      <c r="AA7" s="47" t="s">
        <v>103</v>
      </c>
      <c r="AB7" s="47" t="s">
        <v>104</v>
      </c>
      <c r="AC7" s="47" t="s">
        <v>105</v>
      </c>
      <c r="AD7" s="47" t="s">
        <v>105</v>
      </c>
      <c r="AE7" s="47" t="s">
        <v>105</v>
      </c>
      <c r="AF7" s="47" t="s">
        <v>106</v>
      </c>
      <c r="AG7" s="53" t="s">
        <v>105</v>
      </c>
      <c r="AH7" s="47" t="s">
        <v>103</v>
      </c>
      <c r="AI7" s="47" t="s">
        <v>104</v>
      </c>
      <c r="AJ7" s="47" t="s">
        <v>105</v>
      </c>
      <c r="AK7" s="47" t="s">
        <v>105</v>
      </c>
      <c r="AL7" s="47" t="s">
        <v>105</v>
      </c>
      <c r="AM7" s="47" t="s">
        <v>106</v>
      </c>
      <c r="AN7" s="53" t="s">
        <v>105</v>
      </c>
      <c r="AO7" s="47" t="s">
        <v>103</v>
      </c>
      <c r="AP7" s="47" t="s">
        <v>104</v>
      </c>
      <c r="AQ7" s="47" t="s">
        <v>105</v>
      </c>
      <c r="AR7" s="47" t="s">
        <v>105</v>
      </c>
      <c r="AS7" s="47" t="s">
        <v>105</v>
      </c>
      <c r="AT7" s="47" t="s">
        <v>106</v>
      </c>
      <c r="AU7" s="53" t="s">
        <v>105</v>
      </c>
    </row>
    <row r="8" spans="1:47" ht="15" x14ac:dyDescent="0.3">
      <c r="A8" s="32"/>
      <c r="B8" s="134"/>
      <c r="C8" s="135"/>
      <c r="D8" s="136"/>
      <c r="E8" s="137"/>
      <c r="F8" s="136"/>
      <c r="G8" s="137"/>
      <c r="H8" s="44"/>
      <c r="I8" s="44"/>
      <c r="J8" s="44"/>
      <c r="K8" s="44"/>
      <c r="L8" s="44"/>
      <c r="M8" s="44"/>
      <c r="N8" s="44"/>
      <c r="O8" s="78"/>
      <c r="P8" s="136"/>
      <c r="Q8" s="137"/>
      <c r="R8" s="44"/>
      <c r="S8" s="44"/>
      <c r="T8" s="44"/>
      <c r="U8" s="44"/>
      <c r="V8" s="44"/>
      <c r="W8" s="44"/>
      <c r="X8" s="78"/>
      <c r="Y8" s="136"/>
      <c r="Z8" s="137"/>
      <c r="AA8" s="77"/>
      <c r="AB8" s="44"/>
      <c r="AC8" s="44"/>
      <c r="AD8" s="44"/>
      <c r="AE8" s="44"/>
      <c r="AF8" s="44"/>
      <c r="AG8" s="78"/>
      <c r="AH8" s="83"/>
      <c r="AI8" s="84"/>
      <c r="AJ8" s="84"/>
      <c r="AK8" s="84"/>
      <c r="AL8" s="84"/>
      <c r="AM8" s="84"/>
      <c r="AN8" s="85"/>
      <c r="AO8" s="83"/>
      <c r="AP8" s="84"/>
      <c r="AQ8" s="84"/>
      <c r="AR8" s="84"/>
      <c r="AS8" s="84"/>
      <c r="AT8" s="84"/>
      <c r="AU8" s="85"/>
    </row>
    <row r="9" spans="1:47" ht="15" x14ac:dyDescent="0.3">
      <c r="A9" s="32">
        <v>0</v>
      </c>
      <c r="B9" s="125">
        <v>20228.900000000001</v>
      </c>
      <c r="C9" s="126"/>
      <c r="D9" s="125">
        <f t="shared" ref="D9:D36" si="0">B9*$O$3</f>
        <v>26168.105040000002</v>
      </c>
      <c r="E9" s="127">
        <f t="shared" ref="E9:E36" si="1">D9/40.3399</f>
        <v>648.69037950019708</v>
      </c>
      <c r="F9" s="125">
        <f t="shared" ref="F9:F36" si="2">B9/12*$O$3</f>
        <v>2180.6754200000005</v>
      </c>
      <c r="G9" s="127">
        <f t="shared" ref="G9:G36" si="3">F9/40.3399</f>
        <v>54.057531625016438</v>
      </c>
      <c r="H9" s="45">
        <f>'L4'!$H$10</f>
        <v>1641.55</v>
      </c>
      <c r="I9" s="45">
        <f>GEW!$E$12+($F9-GEW!$E$12)*SUM(Fasering!$D$5)</f>
        <v>1751.1635679999999</v>
      </c>
      <c r="J9" s="45">
        <f>GEW!$E$12+($F9-GEW!$E$12)*SUM(Fasering!$D$5:$D$6)</f>
        <v>1862.2197384377957</v>
      </c>
      <c r="K9" s="45">
        <f>GEW!$E$12+($F9-GEW!$E$12)*SUM(Fasering!$D$5:$D$7)</f>
        <v>1925.9395233173559</v>
      </c>
      <c r="L9" s="45">
        <f>GEW!$E$12+($F9-GEW!$E$12)*SUM(Fasering!$D$5:$D$8)</f>
        <v>1989.6593081969163</v>
      </c>
      <c r="M9" s="45">
        <f>GEW!$E$12+($F9-GEW!$E$12)*SUM(Fasering!$D$5:$D$9)</f>
        <v>2053.3790930764762</v>
      </c>
      <c r="N9" s="45">
        <f>GEW!$E$12+($F9-GEW!$E$12)*SUM(Fasering!$D$5:$D$10)</f>
        <v>2116.9556351204401</v>
      </c>
      <c r="O9" s="75">
        <f>GEW!$E$12+($F9-GEW!$E$12)*SUM(Fasering!$D$5:$D$11)</f>
        <v>2180.6754200000005</v>
      </c>
      <c r="P9" s="125">
        <f t="shared" ref="P9:P36" si="4">((B9&lt;19968.2)*913.03+(B9&gt;19968.2)*(B9&lt;20424.71)*(20424.71-B9+456.51)+(B9&gt;20424.71)*(B9&lt;22659.62)*456.51+(B9&gt;22659.62)*(B9&lt;23116.13)*(23116.13-B9))/12*$O$3</f>
        <v>70.320095999999751</v>
      </c>
      <c r="Q9" s="127">
        <f t="shared" ref="Q9:Q36" si="5">P9/40.3399</f>
        <v>1.743189645983251</v>
      </c>
      <c r="R9" s="45">
        <f>$P9*SUM(Fasering!$D$5)</f>
        <v>0</v>
      </c>
      <c r="S9" s="45">
        <f>$P9*SUM(Fasering!$D$5:$D$6)</f>
        <v>18.182223680705622</v>
      </c>
      <c r="T9" s="45">
        <f>$P9*SUM(Fasering!$D$5:$D$7)</f>
        <v>28.614488515693228</v>
      </c>
      <c r="U9" s="45">
        <f>$P9*SUM(Fasering!$D$5:$D$8)</f>
        <v>39.046753350680831</v>
      </c>
      <c r="V9" s="45">
        <f>$P9*SUM(Fasering!$D$5:$D$9)</f>
        <v>49.479018185668437</v>
      </c>
      <c r="W9" s="45">
        <f>$P9*SUM(Fasering!$D$5:$D$10)</f>
        <v>59.887831165012152</v>
      </c>
      <c r="X9" s="75">
        <f>$P9*SUM(Fasering!$D$5:$D$11)</f>
        <v>70.320095999999751</v>
      </c>
      <c r="Y9" s="125">
        <f t="shared" ref="Y9:Y36" si="6">((B9&lt;19968.2)*456.51+(B9&gt;19968.2)*(B9&lt;20196.46)*(20196.46-B9+228.26)+(B9&gt;20196.46)*(B9&lt;22659.62)*228.26+(B9&gt;22659.62)*(B9&lt;22887.88)*(22887.88-B9))/12*$O$3</f>
        <v>24.606427999999998</v>
      </c>
      <c r="Z9" s="127">
        <f t="shared" ref="Z9:Z36" si="7">Y9/40.3399</f>
        <v>0.60997741689989304</v>
      </c>
      <c r="AA9" s="74">
        <f>$Y9*SUM(Fasering!$D$5)</f>
        <v>0</v>
      </c>
      <c r="AB9" s="45">
        <f>$Y9*SUM(Fasering!$D$5:$D$6)</f>
        <v>6.3623288836121539</v>
      </c>
      <c r="AC9" s="45">
        <f>$Y9*SUM(Fasering!$D$5:$D$7)</f>
        <v>10.012789962889622</v>
      </c>
      <c r="AD9" s="45">
        <f>$Y9*SUM(Fasering!$D$5:$D$8)</f>
        <v>13.663251042167092</v>
      </c>
      <c r="AE9" s="45">
        <f>$Y9*SUM(Fasering!$D$5:$D$9)</f>
        <v>17.31371212144456</v>
      </c>
      <c r="AF9" s="45">
        <f>$Y9*SUM(Fasering!$D$5:$D$10)</f>
        <v>20.955966920722531</v>
      </c>
      <c r="AG9" s="75">
        <f>$Y9*SUM(Fasering!$D$5:$D$11)</f>
        <v>24.606427999999998</v>
      </c>
      <c r="AH9" s="5">
        <f>($AK$2+(I9+R9)*12*7.57%)*SUM(Fasering!$D$5)</f>
        <v>0</v>
      </c>
      <c r="AI9" s="9">
        <f>($AK$2+(J9+S9)*12*7.57%)*SUM(Fasering!$D$5:$D$6)</f>
        <v>475.05057649690474</v>
      </c>
      <c r="AJ9" s="9">
        <f>($AK$2+(K9+T9)*12*7.57%)*SUM(Fasering!$D$5:$D$7)</f>
        <v>775.02629599082923</v>
      </c>
      <c r="AK9" s="9">
        <f>($AK$2+(L9+U9)*12*7.57%)*SUM(Fasering!$D$5:$D$8)</f>
        <v>1094.9881787205122</v>
      </c>
      <c r="AL9" s="9">
        <f>($AK$2+(M9+V9)*12*7.57%)*SUM(Fasering!$D$5:$D$9)</f>
        <v>1434.9362246859532</v>
      </c>
      <c r="AM9" s="9">
        <f>($AK$2+(N9+W9)*12*7.57%)*SUM(Fasering!$D$5:$D$10)</f>
        <v>1794.0388834305206</v>
      </c>
      <c r="AN9" s="86">
        <f>($AK$2+(O9+X9)*12*7.57%)*SUM(Fasering!$D$5:$D$11)</f>
        <v>2173.9143267344002</v>
      </c>
      <c r="AO9" s="5">
        <f>($AK$2+(I9+AA9)*12*7.57%)*SUM(Fasering!$D$5)</f>
        <v>0</v>
      </c>
      <c r="AP9" s="9">
        <f>($AK$2+(J9+AB9)*12*7.57%)*SUM(Fasering!$D$5:$D$6)</f>
        <v>472.2743283738655</v>
      </c>
      <c r="AQ9" s="9">
        <f>($AK$2+(K9+AC9)*12*7.57%)*SUM(Fasering!$D$5:$D$7)</f>
        <v>768.15028978339774</v>
      </c>
      <c r="AR9" s="9">
        <f>($AK$2+(L9+AD9)*12*7.57%)*SUM(Fasering!$D$5:$D$8)</f>
        <v>1082.1845184040167</v>
      </c>
      <c r="AS9" s="9">
        <f>($AK$2+(M9+AE9)*12*7.57%)*SUM(Fasering!$D$5:$D$9)</f>
        <v>1414.3770142357218</v>
      </c>
      <c r="AT9" s="9">
        <f>($AK$2+(N9+AF9)*12*7.57%)*SUM(Fasering!$D$5:$D$10)</f>
        <v>1763.9198204703587</v>
      </c>
      <c r="AU9" s="86">
        <f>($AK$2+(O9+AG9)*12*7.57%)*SUM(Fasering!$D$5:$D$11)</f>
        <v>2132.3880307232007</v>
      </c>
    </row>
    <row r="10" spans="1:47" ht="15" x14ac:dyDescent="0.3">
      <c r="A10" s="32">
        <f t="shared" ref="A10:A36" si="8">+A9+1</f>
        <v>1</v>
      </c>
      <c r="B10" s="125">
        <v>20614.2</v>
      </c>
      <c r="C10" s="126"/>
      <c r="D10" s="125">
        <f t="shared" si="0"/>
        <v>26666.529120000003</v>
      </c>
      <c r="E10" s="127">
        <f t="shared" si="1"/>
        <v>661.04598970250311</v>
      </c>
      <c r="F10" s="125">
        <f t="shared" si="2"/>
        <v>2222.2107600000004</v>
      </c>
      <c r="G10" s="127">
        <f t="shared" si="3"/>
        <v>55.087165808541926</v>
      </c>
      <c r="H10" s="45">
        <f>'L4'!$H$10</f>
        <v>1641.55</v>
      </c>
      <c r="I10" s="45">
        <f>GEW!$E$12+($F10-GEW!$E$12)*SUM(Fasering!$D$5)</f>
        <v>1751.1635679999999</v>
      </c>
      <c r="J10" s="45">
        <f>GEW!$E$12+($F10-GEW!$E$12)*SUM(Fasering!$D$5:$D$6)</f>
        <v>1872.9592693186148</v>
      </c>
      <c r="K10" s="45">
        <f>GEW!$E$12+($F10-GEW!$E$12)*SUM(Fasering!$D$5:$D$7)</f>
        <v>1942.8409864414311</v>
      </c>
      <c r="L10" s="45">
        <f>GEW!$E$12+($F10-GEW!$E$12)*SUM(Fasering!$D$5:$D$8)</f>
        <v>2012.7227035642472</v>
      </c>
      <c r="M10" s="45">
        <f>GEW!$E$12+($F10-GEW!$E$12)*SUM(Fasering!$D$5:$D$9)</f>
        <v>2082.6044206870633</v>
      </c>
      <c r="N10" s="45">
        <f>GEW!$E$12+($F10-GEW!$E$12)*SUM(Fasering!$D$5:$D$10)</f>
        <v>2152.3290428771843</v>
      </c>
      <c r="O10" s="75">
        <f>GEW!$E$12+($F10-GEW!$E$12)*SUM(Fasering!$D$5:$D$11)</f>
        <v>2222.2107600000004</v>
      </c>
      <c r="P10" s="125">
        <f t="shared" si="4"/>
        <v>49.211778000000002</v>
      </c>
      <c r="Q10" s="127">
        <f t="shared" si="5"/>
        <v>1.2199281108778157</v>
      </c>
      <c r="R10" s="45">
        <f>$P10*SUM(Fasering!$D$5)</f>
        <v>0</v>
      </c>
      <c r="S10" s="45">
        <f>$P10*SUM(Fasering!$D$5:$D$6)</f>
        <v>12.724379035563764</v>
      </c>
      <c r="T10" s="45">
        <f>$P10*SUM(Fasering!$D$5:$D$7)</f>
        <v>20.025141268547895</v>
      </c>
      <c r="U10" s="45">
        <f>$P10*SUM(Fasering!$D$5:$D$8)</f>
        <v>27.325903501532025</v>
      </c>
      <c r="V10" s="45">
        <f>$P10*SUM(Fasering!$D$5:$D$9)</f>
        <v>34.626665734516159</v>
      </c>
      <c r="W10" s="45">
        <f>$P10*SUM(Fasering!$D$5:$D$10)</f>
        <v>41.911015767015876</v>
      </c>
      <c r="X10" s="75">
        <f>$P10*SUM(Fasering!$D$5:$D$11)</f>
        <v>49.211778000000002</v>
      </c>
      <c r="Y10" s="125">
        <f t="shared" si="6"/>
        <v>24.606427999999998</v>
      </c>
      <c r="Z10" s="127">
        <f t="shared" si="7"/>
        <v>0.60997741689989304</v>
      </c>
      <c r="AA10" s="74">
        <f>$Y10*SUM(Fasering!$D$5)</f>
        <v>0</v>
      </c>
      <c r="AB10" s="45">
        <f>$Y10*SUM(Fasering!$D$5:$D$6)</f>
        <v>6.3623288836121539</v>
      </c>
      <c r="AC10" s="45">
        <f>$Y10*SUM(Fasering!$D$5:$D$7)</f>
        <v>10.012789962889622</v>
      </c>
      <c r="AD10" s="45">
        <f>$Y10*SUM(Fasering!$D$5:$D$8)</f>
        <v>13.663251042167092</v>
      </c>
      <c r="AE10" s="45">
        <f>$Y10*SUM(Fasering!$D$5:$D$9)</f>
        <v>17.31371212144456</v>
      </c>
      <c r="AF10" s="45">
        <f>$Y10*SUM(Fasering!$D$5:$D$10)</f>
        <v>20.955966920722531</v>
      </c>
      <c r="AG10" s="75">
        <f>$Y10*SUM(Fasering!$D$5:$D$11)</f>
        <v>24.606427999999998</v>
      </c>
      <c r="AH10" s="5">
        <f>($AK$2+(I10+R10)*12*7.57%)*SUM(Fasering!$D$5)</f>
        <v>0</v>
      </c>
      <c r="AI10" s="9">
        <f>($AK$2+(J10+S10)*12*7.57%)*SUM(Fasering!$D$5:$D$6)</f>
        <v>476.29113504247556</v>
      </c>
      <c r="AJ10" s="9">
        <f>($AK$2+(K10+T10)*12*7.57%)*SUM(Fasering!$D$5:$D$7)</f>
        <v>778.09881972861683</v>
      </c>
      <c r="AK10" s="9">
        <f>($AK$2+(L10+U10)*12*7.57%)*SUM(Fasering!$D$5:$D$8)</f>
        <v>1100.7094577691673</v>
      </c>
      <c r="AL10" s="9">
        <f>($AK$2+(M10+V10)*12*7.57%)*SUM(Fasering!$D$5:$D$9)</f>
        <v>1444.1230491641275</v>
      </c>
      <c r="AM10" s="9">
        <f>($AK$2+(N10+W10)*12*7.57%)*SUM(Fasering!$D$5:$D$10)</f>
        <v>1807.4975007024184</v>
      </c>
      <c r="AN10" s="86">
        <f>($AK$2+(O10+X10)*12*7.57%)*SUM(Fasering!$D$5:$D$11)</f>
        <v>2192.4702335192005</v>
      </c>
      <c r="AO10" s="5">
        <f>($AK$2+(I10+AA10)*12*7.57%)*SUM(Fasering!$D$5)</f>
        <v>0</v>
      </c>
      <c r="AP10" s="9">
        <f>($AK$2+(J10+AB10)*12*7.57%)*SUM(Fasering!$D$5:$D$6)</f>
        <v>474.796821421564</v>
      </c>
      <c r="AQ10" s="9">
        <f>($AK$2+(K10+AC10)*12*7.57%)*SUM(Fasering!$D$5:$D$7)</f>
        <v>774.3978141708036</v>
      </c>
      <c r="AR10" s="9">
        <f>($AK$2+(L10+AD10)*12*7.57%)*SUM(Fasering!$D$5:$D$8)</f>
        <v>1093.8178965107604</v>
      </c>
      <c r="AS10" s="9">
        <f>($AK$2+(M10+AE10)*12*7.57%)*SUM(Fasering!$D$5:$D$9)</f>
        <v>1433.057068441434</v>
      </c>
      <c r="AT10" s="9">
        <f>($AK$2+(N10+AF10)*12*7.57%)*SUM(Fasering!$D$5:$D$10)</f>
        <v>1791.2859360166265</v>
      </c>
      <c r="AU10" s="86">
        <f>($AK$2+(O10+AG10)*12*7.57%)*SUM(Fasering!$D$5:$D$11)</f>
        <v>2170.1187335792006</v>
      </c>
    </row>
    <row r="11" spans="1:47" ht="15" x14ac:dyDescent="0.3">
      <c r="A11" s="32">
        <f t="shared" si="8"/>
        <v>2</v>
      </c>
      <c r="B11" s="125">
        <v>21206.19</v>
      </c>
      <c r="C11" s="126"/>
      <c r="D11" s="125">
        <f t="shared" si="0"/>
        <v>27432.327384</v>
      </c>
      <c r="E11" s="127">
        <f t="shared" si="1"/>
        <v>680.02963279532173</v>
      </c>
      <c r="F11" s="125">
        <f t="shared" si="2"/>
        <v>2286.027282</v>
      </c>
      <c r="G11" s="127">
        <f t="shared" si="3"/>
        <v>56.669136066276813</v>
      </c>
      <c r="H11" s="45">
        <f>'L4'!$H$10</f>
        <v>1641.55</v>
      </c>
      <c r="I11" s="45">
        <f>GEW!$E$12+($F11-GEW!$E$12)*SUM(Fasering!$D$5)</f>
        <v>1751.1635679999999</v>
      </c>
      <c r="J11" s="45">
        <f>GEW!$E$12+($F11-GEW!$E$12)*SUM(Fasering!$D$5:$D$6)</f>
        <v>1889.4599048912494</v>
      </c>
      <c r="K11" s="45">
        <f>GEW!$E$12+($F11-GEW!$E$12)*SUM(Fasering!$D$5:$D$7)</f>
        <v>1968.8090558803647</v>
      </c>
      <c r="L11" s="45">
        <f>GEW!$E$12+($F11-GEW!$E$12)*SUM(Fasering!$D$5:$D$8)</f>
        <v>2048.1582068694802</v>
      </c>
      <c r="M11" s="45">
        <f>GEW!$E$12+($F11-GEW!$E$12)*SUM(Fasering!$D$5:$D$9)</f>
        <v>2127.5073578585952</v>
      </c>
      <c r="N11" s="45">
        <f>GEW!$E$12+($F11-GEW!$E$12)*SUM(Fasering!$D$5:$D$10)</f>
        <v>2206.6781310108845</v>
      </c>
      <c r="O11" s="75">
        <f>GEW!$E$12+($F11-GEW!$E$12)*SUM(Fasering!$D$5:$D$11)</f>
        <v>2286.027282</v>
      </c>
      <c r="P11" s="125">
        <f t="shared" si="4"/>
        <v>49.211778000000002</v>
      </c>
      <c r="Q11" s="127">
        <f t="shared" si="5"/>
        <v>1.2199281108778157</v>
      </c>
      <c r="R11" s="45">
        <f>$P11*SUM(Fasering!$D$5)</f>
        <v>0</v>
      </c>
      <c r="S11" s="45">
        <f>$P11*SUM(Fasering!$D$5:$D$6)</f>
        <v>12.724379035563764</v>
      </c>
      <c r="T11" s="45">
        <f>$P11*SUM(Fasering!$D$5:$D$7)</f>
        <v>20.025141268547895</v>
      </c>
      <c r="U11" s="45">
        <f>$P11*SUM(Fasering!$D$5:$D$8)</f>
        <v>27.325903501532025</v>
      </c>
      <c r="V11" s="45">
        <f>$P11*SUM(Fasering!$D$5:$D$9)</f>
        <v>34.626665734516159</v>
      </c>
      <c r="W11" s="45">
        <f>$P11*SUM(Fasering!$D$5:$D$10)</f>
        <v>41.911015767015876</v>
      </c>
      <c r="X11" s="75">
        <f>$P11*SUM(Fasering!$D$5:$D$11)</f>
        <v>49.211778000000002</v>
      </c>
      <c r="Y11" s="125">
        <f t="shared" si="6"/>
        <v>24.606427999999998</v>
      </c>
      <c r="Z11" s="127">
        <f t="shared" si="7"/>
        <v>0.60997741689989304</v>
      </c>
      <c r="AA11" s="74">
        <f>$Y11*SUM(Fasering!$D$5)</f>
        <v>0</v>
      </c>
      <c r="AB11" s="45">
        <f>$Y11*SUM(Fasering!$D$5:$D$6)</f>
        <v>6.3623288836121539</v>
      </c>
      <c r="AC11" s="45">
        <f>$Y11*SUM(Fasering!$D$5:$D$7)</f>
        <v>10.012789962889622</v>
      </c>
      <c r="AD11" s="45">
        <f>$Y11*SUM(Fasering!$D$5:$D$8)</f>
        <v>13.663251042167092</v>
      </c>
      <c r="AE11" s="45">
        <f>$Y11*SUM(Fasering!$D$5:$D$9)</f>
        <v>17.31371212144456</v>
      </c>
      <c r="AF11" s="45">
        <f>$Y11*SUM(Fasering!$D$5:$D$10)</f>
        <v>20.955966920722531</v>
      </c>
      <c r="AG11" s="75">
        <f>$Y11*SUM(Fasering!$D$5:$D$11)</f>
        <v>24.606427999999998</v>
      </c>
      <c r="AH11" s="5">
        <f>($AK$2+(I11+R11)*12*7.57%)*SUM(Fasering!$D$5)</f>
        <v>0</v>
      </c>
      <c r="AI11" s="9">
        <f>($AK$2+(J11+S11)*12*7.57%)*SUM(Fasering!$D$5:$D$6)</f>
        <v>480.16679208713435</v>
      </c>
      <c r="AJ11" s="9">
        <f>($AK$2+(K11+T11)*12*7.57%)*SUM(Fasering!$D$5:$D$7)</f>
        <v>787.69776071512149</v>
      </c>
      <c r="AK11" s="9">
        <f>($AK$2+(L11+U11)*12*7.57%)*SUM(Fasering!$D$5:$D$8)</f>
        <v>1118.5834352034033</v>
      </c>
      <c r="AL11" s="9">
        <f>($AK$2+(M11+V11)*12*7.57%)*SUM(Fasering!$D$5:$D$9)</f>
        <v>1472.8238155519794</v>
      </c>
      <c r="AM11" s="9">
        <f>($AK$2+(N11+W11)*12*7.57%)*SUM(Fasering!$D$5:$D$10)</f>
        <v>1849.5438716918682</v>
      </c>
      <c r="AN11" s="86">
        <f>($AK$2+(O11+X11)*12*7.57%)*SUM(Fasering!$D$5:$D$11)</f>
        <v>2250.4411621040003</v>
      </c>
      <c r="AO11" s="5">
        <f>($AK$2+(I11+AA11)*12*7.57%)*SUM(Fasering!$D$5)</f>
        <v>0</v>
      </c>
      <c r="AP11" s="9">
        <f>($AK$2+(J11+AB11)*12*7.57%)*SUM(Fasering!$D$5:$D$6)</f>
        <v>478.67247846622297</v>
      </c>
      <c r="AQ11" s="9">
        <f>($AK$2+(K11+AC11)*12*7.57%)*SUM(Fasering!$D$5:$D$7)</f>
        <v>783.99675515730848</v>
      </c>
      <c r="AR11" s="9">
        <f>($AK$2+(L11+AD11)*12*7.57%)*SUM(Fasering!$D$5:$D$8)</f>
        <v>1111.6918739449964</v>
      </c>
      <c r="AS11" s="9">
        <f>($AK$2+(M11+AE11)*12*7.57%)*SUM(Fasering!$D$5:$D$9)</f>
        <v>1461.7578348292855</v>
      </c>
      <c r="AT11" s="9">
        <f>($AK$2+(N11+AF11)*12*7.57%)*SUM(Fasering!$D$5:$D$10)</f>
        <v>1833.332307006076</v>
      </c>
      <c r="AU11" s="86">
        <f>($AK$2+(O11+AG11)*12*7.57%)*SUM(Fasering!$D$5:$D$11)</f>
        <v>2228.0896621640004</v>
      </c>
    </row>
    <row r="12" spans="1:47" ht="15" x14ac:dyDescent="0.3">
      <c r="A12" s="32">
        <f t="shared" si="8"/>
        <v>3</v>
      </c>
      <c r="B12" s="125">
        <v>22005.19</v>
      </c>
      <c r="C12" s="126"/>
      <c r="D12" s="125">
        <f t="shared" si="0"/>
        <v>28465.913784</v>
      </c>
      <c r="E12" s="127">
        <f t="shared" si="1"/>
        <v>705.65157038069015</v>
      </c>
      <c r="F12" s="125">
        <f t="shared" si="2"/>
        <v>2372.159482</v>
      </c>
      <c r="G12" s="127">
        <f t="shared" si="3"/>
        <v>58.804297531724174</v>
      </c>
      <c r="H12" s="45">
        <f>'L4'!$H$10</f>
        <v>1641.55</v>
      </c>
      <c r="I12" s="45">
        <f>GEW!$E$12+($F12-GEW!$E$12)*SUM(Fasering!$D$5)</f>
        <v>1751.1635679999999</v>
      </c>
      <c r="J12" s="45">
        <f>GEW!$E$12+($F12-GEW!$E$12)*SUM(Fasering!$D$5:$D$6)</f>
        <v>1911.7305645688368</v>
      </c>
      <c r="K12" s="45">
        <f>GEW!$E$12+($F12-GEW!$E$12)*SUM(Fasering!$D$5:$D$7)</f>
        <v>2003.8577686655606</v>
      </c>
      <c r="L12" s="45">
        <f>GEW!$E$12+($F12-GEW!$E$12)*SUM(Fasering!$D$5:$D$8)</f>
        <v>2095.9849727622841</v>
      </c>
      <c r="M12" s="45">
        <f>GEW!$E$12+($F12-GEW!$E$12)*SUM(Fasering!$D$5:$D$9)</f>
        <v>2188.1121768590083</v>
      </c>
      <c r="N12" s="45">
        <f>GEW!$E$12+($F12-GEW!$E$12)*SUM(Fasering!$D$5:$D$10)</f>
        <v>2280.0322779032763</v>
      </c>
      <c r="O12" s="75">
        <f>GEW!$E$12+($F12-GEW!$E$12)*SUM(Fasering!$D$5:$D$11)</f>
        <v>2372.159482</v>
      </c>
      <c r="P12" s="125">
        <f t="shared" si="4"/>
        <v>49.211778000000002</v>
      </c>
      <c r="Q12" s="127">
        <f t="shared" si="5"/>
        <v>1.2199281108778157</v>
      </c>
      <c r="R12" s="45">
        <f>$P12*SUM(Fasering!$D$5)</f>
        <v>0</v>
      </c>
      <c r="S12" s="45">
        <f>$P12*SUM(Fasering!$D$5:$D$6)</f>
        <v>12.724379035563764</v>
      </c>
      <c r="T12" s="45">
        <f>$P12*SUM(Fasering!$D$5:$D$7)</f>
        <v>20.025141268547895</v>
      </c>
      <c r="U12" s="45">
        <f>$P12*SUM(Fasering!$D$5:$D$8)</f>
        <v>27.325903501532025</v>
      </c>
      <c r="V12" s="45">
        <f>$P12*SUM(Fasering!$D$5:$D$9)</f>
        <v>34.626665734516159</v>
      </c>
      <c r="W12" s="45">
        <f>$P12*SUM(Fasering!$D$5:$D$10)</f>
        <v>41.911015767015876</v>
      </c>
      <c r="X12" s="75">
        <f>$P12*SUM(Fasering!$D$5:$D$11)</f>
        <v>49.211778000000002</v>
      </c>
      <c r="Y12" s="125">
        <f t="shared" si="6"/>
        <v>24.606427999999998</v>
      </c>
      <c r="Z12" s="127">
        <f t="shared" si="7"/>
        <v>0.60997741689989304</v>
      </c>
      <c r="AA12" s="74">
        <f>$Y12*SUM(Fasering!$D$5)</f>
        <v>0</v>
      </c>
      <c r="AB12" s="45">
        <f>$Y12*SUM(Fasering!$D$5:$D$6)</f>
        <v>6.3623288836121539</v>
      </c>
      <c r="AC12" s="45">
        <f>$Y12*SUM(Fasering!$D$5:$D$7)</f>
        <v>10.012789962889622</v>
      </c>
      <c r="AD12" s="45">
        <f>$Y12*SUM(Fasering!$D$5:$D$8)</f>
        <v>13.663251042167092</v>
      </c>
      <c r="AE12" s="45">
        <f>$Y12*SUM(Fasering!$D$5:$D$9)</f>
        <v>17.31371212144456</v>
      </c>
      <c r="AF12" s="45">
        <f>$Y12*SUM(Fasering!$D$5:$D$10)</f>
        <v>20.955966920722531</v>
      </c>
      <c r="AG12" s="75">
        <f>$Y12*SUM(Fasering!$D$5:$D$11)</f>
        <v>24.606427999999998</v>
      </c>
      <c r="AH12" s="5">
        <f>($AK$2+(I12+R12)*12*7.57%)*SUM(Fasering!$D$5)</f>
        <v>0</v>
      </c>
      <c r="AI12" s="9">
        <f>($AK$2+(J12+S12)*12*7.57%)*SUM(Fasering!$D$5:$D$6)</f>
        <v>485.39770811389576</v>
      </c>
      <c r="AJ12" s="9">
        <f>($AK$2+(K12+T12)*12*7.57%)*SUM(Fasering!$D$5:$D$7)</f>
        <v>800.6533070051222</v>
      </c>
      <c r="AK12" s="9">
        <f>($AK$2+(L12+U12)*12*7.57%)*SUM(Fasering!$D$5:$D$8)</f>
        <v>1142.7076737377608</v>
      </c>
      <c r="AL12" s="9">
        <f>($AK$2+(M12+V12)*12*7.57%)*SUM(Fasering!$D$5:$D$9)</f>
        <v>1511.5608083118127</v>
      </c>
      <c r="AM12" s="9">
        <f>($AK$2+(N12+W12)*12*7.57%)*SUM(Fasering!$D$5:$D$10)</f>
        <v>1906.2932262765241</v>
      </c>
      <c r="AN12" s="86">
        <f>($AK$2+(O12+X12)*12*7.57%)*SUM(Fasering!$D$5:$D$11)</f>
        <v>2328.6836525840004</v>
      </c>
      <c r="AO12" s="5">
        <f>($AK$2+(I12+AA12)*12*7.57%)*SUM(Fasering!$D$5)</f>
        <v>0</v>
      </c>
      <c r="AP12" s="9">
        <f>($AK$2+(J12+AB12)*12*7.57%)*SUM(Fasering!$D$5:$D$6)</f>
        <v>483.90339449298432</v>
      </c>
      <c r="AQ12" s="9">
        <f>($AK$2+(K12+AC12)*12*7.57%)*SUM(Fasering!$D$5:$D$7)</f>
        <v>796.95230144730908</v>
      </c>
      <c r="AR12" s="9">
        <f>($AK$2+(L12+AD12)*12*7.57%)*SUM(Fasering!$D$5:$D$8)</f>
        <v>1135.8161124793539</v>
      </c>
      <c r="AS12" s="9">
        <f>($AK$2+(M12+AE12)*12*7.57%)*SUM(Fasering!$D$5:$D$9)</f>
        <v>1500.494827589119</v>
      </c>
      <c r="AT12" s="9">
        <f>($AK$2+(N12+AF12)*12*7.57%)*SUM(Fasering!$D$5:$D$10)</f>
        <v>1890.0816615907324</v>
      </c>
      <c r="AU12" s="86">
        <f>($AK$2+(O12+AG12)*12*7.57%)*SUM(Fasering!$D$5:$D$11)</f>
        <v>2306.3321526440004</v>
      </c>
    </row>
    <row r="13" spans="1:47" ht="15" x14ac:dyDescent="0.3">
      <c r="A13" s="32">
        <f t="shared" si="8"/>
        <v>4</v>
      </c>
      <c r="B13" s="125">
        <v>22799.46</v>
      </c>
      <c r="C13" s="126"/>
      <c r="D13" s="125">
        <f t="shared" si="0"/>
        <v>29493.381455999999</v>
      </c>
      <c r="E13" s="127">
        <f t="shared" si="1"/>
        <v>731.1218286609535</v>
      </c>
      <c r="F13" s="125">
        <f t="shared" si="2"/>
        <v>2457.7817880000002</v>
      </c>
      <c r="G13" s="127">
        <f t="shared" si="3"/>
        <v>60.92681905507947</v>
      </c>
      <c r="H13" s="45">
        <f>'L4'!$H$10</f>
        <v>1641.55</v>
      </c>
      <c r="I13" s="45">
        <f>GEW!$E$12+($F13-GEW!$E$12)*SUM(Fasering!$D$5)</f>
        <v>1751.1635679999999</v>
      </c>
      <c r="J13" s="45">
        <f>GEW!$E$12+($F13-GEW!$E$12)*SUM(Fasering!$D$5:$D$6)</f>
        <v>1933.8693841709862</v>
      </c>
      <c r="K13" s="45">
        <f>GEW!$E$12+($F13-GEW!$E$12)*SUM(Fasering!$D$5:$D$7)</f>
        <v>2038.6989965803259</v>
      </c>
      <c r="L13" s="45">
        <f>GEW!$E$12+($F13-GEW!$E$12)*SUM(Fasering!$D$5:$D$8)</f>
        <v>2143.5286089896658</v>
      </c>
      <c r="M13" s="45">
        <f>GEW!$E$12+($F13-GEW!$E$12)*SUM(Fasering!$D$5:$D$9)</f>
        <v>2248.3582213990057</v>
      </c>
      <c r="N13" s="45">
        <f>GEW!$E$12+($F13-GEW!$E$12)*SUM(Fasering!$D$5:$D$10)</f>
        <v>2352.9521755906608</v>
      </c>
      <c r="O13" s="75">
        <f>GEW!$E$12+($F13-GEW!$E$12)*SUM(Fasering!$D$5:$D$11)</f>
        <v>2457.7817880000002</v>
      </c>
      <c r="P13" s="125">
        <f t="shared" si="4"/>
        <v>34.137026000000205</v>
      </c>
      <c r="Q13" s="127">
        <f t="shared" si="5"/>
        <v>0.84623477004157677</v>
      </c>
      <c r="R13" s="45">
        <f>$P13*SUM(Fasering!$D$5)</f>
        <v>0</v>
      </c>
      <c r="S13" s="45">
        <f>$P13*SUM(Fasering!$D$5:$D$6)</f>
        <v>8.8265954944951943</v>
      </c>
      <c r="T13" s="45">
        <f>$P13*SUM(Fasering!$D$5:$D$7)</f>
        <v>13.890958545291669</v>
      </c>
      <c r="U13" s="45">
        <f>$P13*SUM(Fasering!$D$5:$D$8)</f>
        <v>18.955321596088144</v>
      </c>
      <c r="V13" s="45">
        <f>$P13*SUM(Fasering!$D$5:$D$9)</f>
        <v>24.019684646884617</v>
      </c>
      <c r="W13" s="45">
        <f>$P13*SUM(Fasering!$D$5:$D$10)</f>
        <v>29.072662949203735</v>
      </c>
      <c r="X13" s="75">
        <f>$P13*SUM(Fasering!$D$5:$D$11)</f>
        <v>34.137026000000205</v>
      </c>
      <c r="Y13" s="125">
        <f t="shared" si="6"/>
        <v>9.5316760000002052</v>
      </c>
      <c r="Z13" s="127">
        <f t="shared" si="7"/>
        <v>0.23628407606365423</v>
      </c>
      <c r="AA13" s="74">
        <f>$Y13*SUM(Fasering!$D$5)</f>
        <v>0</v>
      </c>
      <c r="AB13" s="45">
        <f>$Y13*SUM(Fasering!$D$5:$D$6)</f>
        <v>2.4645453425435853</v>
      </c>
      <c r="AC13" s="45">
        <f>$Y13*SUM(Fasering!$D$5:$D$7)</f>
        <v>3.8786072396333986</v>
      </c>
      <c r="AD13" s="45">
        <f>$Y13*SUM(Fasering!$D$5:$D$8)</f>
        <v>5.2926691367232124</v>
      </c>
      <c r="AE13" s="45">
        <f>$Y13*SUM(Fasering!$D$5:$D$9)</f>
        <v>6.7067310338130257</v>
      </c>
      <c r="AF13" s="45">
        <f>$Y13*SUM(Fasering!$D$5:$D$10)</f>
        <v>8.1176141029103928</v>
      </c>
      <c r="AG13" s="75">
        <f>$Y13*SUM(Fasering!$D$5:$D$11)</f>
        <v>9.5316760000002052</v>
      </c>
      <c r="AH13" s="5">
        <f>($AK$2+(I13+R13)*12*7.57%)*SUM(Fasering!$D$5)</f>
        <v>0</v>
      </c>
      <c r="AI13" s="9">
        <f>($AK$2+(J13+S13)*12*7.57%)*SUM(Fasering!$D$5:$D$6)</f>
        <v>489.68214913441329</v>
      </c>
      <c r="AJ13" s="9">
        <f>($AK$2+(K13+T13)*12*7.57%)*SUM(Fasering!$D$5:$D$7)</f>
        <v>811.26469393699347</v>
      </c>
      <c r="AK13" s="9">
        <f>($AK$2+(L13+U13)*12*7.57%)*SUM(Fasering!$D$5:$D$8)</f>
        <v>1162.4669045563344</v>
      </c>
      <c r="AL13" s="9">
        <f>($AK$2+(M13+V13)*12*7.57%)*SUM(Fasering!$D$5:$D$9)</f>
        <v>1543.2887809924362</v>
      </c>
      <c r="AM13" s="9">
        <f>($AK$2+(N13+W13)*12*7.57%)*SUM(Fasering!$D$5:$D$10)</f>
        <v>1952.7744279296369</v>
      </c>
      <c r="AN13" s="86">
        <f>($AK$2+(O13+X13)*12*7.57%)*SUM(Fasering!$D$5:$D$11)</f>
        <v>2392.7690506376007</v>
      </c>
      <c r="AO13" s="5">
        <f>($AK$2+(I13+AA13)*12*7.57%)*SUM(Fasering!$D$5)</f>
        <v>0</v>
      </c>
      <c r="AP13" s="9">
        <f>($AK$2+(J13+AB13)*12*7.57%)*SUM(Fasering!$D$5:$D$6)</f>
        <v>488.18783551350174</v>
      </c>
      <c r="AQ13" s="9">
        <f>($AK$2+(K13+AC13)*12*7.57%)*SUM(Fasering!$D$5:$D$7)</f>
        <v>807.56368837918035</v>
      </c>
      <c r="AR13" s="9">
        <f>($AK$2+(L13+AD13)*12*7.57%)*SUM(Fasering!$D$5:$D$8)</f>
        <v>1155.5753432979275</v>
      </c>
      <c r="AS13" s="9">
        <f>($AK$2+(M13+AE13)*12*7.57%)*SUM(Fasering!$D$5:$D$9)</f>
        <v>1532.2228002697425</v>
      </c>
      <c r="AT13" s="9">
        <f>($AK$2+(N13+AF13)*12*7.57%)*SUM(Fasering!$D$5:$D$10)</f>
        <v>1936.5628632438454</v>
      </c>
      <c r="AU13" s="86">
        <f>($AK$2+(O13+AG13)*12*7.57%)*SUM(Fasering!$D$5:$D$11)</f>
        <v>2370.4175506976003</v>
      </c>
    </row>
    <row r="14" spans="1:47" ht="15" x14ac:dyDescent="0.3">
      <c r="A14" s="32">
        <f t="shared" si="8"/>
        <v>5</v>
      </c>
      <c r="B14" s="125">
        <v>22807.51</v>
      </c>
      <c r="C14" s="126"/>
      <c r="D14" s="125">
        <f t="shared" si="0"/>
        <v>29503.794935999998</v>
      </c>
      <c r="E14" s="127">
        <f t="shared" si="1"/>
        <v>731.37997208718912</v>
      </c>
      <c r="F14" s="125">
        <f t="shared" si="2"/>
        <v>2458.649578</v>
      </c>
      <c r="G14" s="127">
        <f t="shared" si="3"/>
        <v>60.948331007265757</v>
      </c>
      <c r="H14" s="45">
        <f>'L4'!$H$10</f>
        <v>1641.55</v>
      </c>
      <c r="I14" s="45">
        <f>GEW!$E$12+($F14-GEW!$E$12)*SUM(Fasering!$D$5)</f>
        <v>1751.1635679999999</v>
      </c>
      <c r="J14" s="45">
        <f>GEW!$E$12+($F14-GEW!$E$12)*SUM(Fasering!$D$5:$D$6)</f>
        <v>1934.0937631577253</v>
      </c>
      <c r="K14" s="45">
        <f>GEW!$E$12+($F14-GEW!$E$12)*SUM(Fasering!$D$5:$D$7)</f>
        <v>2039.0521156515661</v>
      </c>
      <c r="L14" s="45">
        <f>GEW!$E$12+($F14-GEW!$E$12)*SUM(Fasering!$D$5:$D$8)</f>
        <v>2144.0104681454068</v>
      </c>
      <c r="M14" s="45">
        <f>GEW!$E$12+($F14-GEW!$E$12)*SUM(Fasering!$D$5:$D$9)</f>
        <v>2248.9688206392475</v>
      </c>
      <c r="N14" s="45">
        <f>GEW!$E$12+($F14-GEW!$E$12)*SUM(Fasering!$D$5:$D$10)</f>
        <v>2353.6912255061593</v>
      </c>
      <c r="O14" s="75">
        <f>GEW!$E$12+($F14-GEW!$E$12)*SUM(Fasering!$D$5:$D$11)</f>
        <v>2458.649578</v>
      </c>
      <c r="P14" s="125">
        <f t="shared" si="4"/>
        <v>33.269236000000284</v>
      </c>
      <c r="Q14" s="127">
        <f t="shared" si="5"/>
        <v>0.82472281785528179</v>
      </c>
      <c r="R14" s="45">
        <f>$P14*SUM(Fasering!$D$5)</f>
        <v>0</v>
      </c>
      <c r="S14" s="45">
        <f>$P14*SUM(Fasering!$D$5:$D$6)</f>
        <v>8.6022165077560668</v>
      </c>
      <c r="T14" s="45">
        <f>$P14*SUM(Fasering!$D$5:$D$7)</f>
        <v>13.537839474051617</v>
      </c>
      <c r="U14" s="45">
        <f>$P14*SUM(Fasering!$D$5:$D$8)</f>
        <v>18.473462440347166</v>
      </c>
      <c r="V14" s="45">
        <f>$P14*SUM(Fasering!$D$5:$D$9)</f>
        <v>23.409085406642717</v>
      </c>
      <c r="W14" s="45">
        <f>$P14*SUM(Fasering!$D$5:$D$10)</f>
        <v>28.333613033704736</v>
      </c>
      <c r="X14" s="75">
        <f>$P14*SUM(Fasering!$D$5:$D$11)</f>
        <v>33.269236000000284</v>
      </c>
      <c r="Y14" s="125">
        <f t="shared" si="6"/>
        <v>8.6638860000002822</v>
      </c>
      <c r="Z14" s="127">
        <f t="shared" si="7"/>
        <v>0.21477212387735919</v>
      </c>
      <c r="AA14" s="74">
        <f>$Y14*SUM(Fasering!$D$5)</f>
        <v>0</v>
      </c>
      <c r="AB14" s="45">
        <f>$Y14*SUM(Fasering!$D$5:$D$6)</f>
        <v>2.2401663558044578</v>
      </c>
      <c r="AC14" s="45">
        <f>$Y14*SUM(Fasering!$D$5:$D$7)</f>
        <v>3.5254881683933466</v>
      </c>
      <c r="AD14" s="45">
        <f>$Y14*SUM(Fasering!$D$5:$D$8)</f>
        <v>4.8108099809822358</v>
      </c>
      <c r="AE14" s="45">
        <f>$Y14*SUM(Fasering!$D$5:$D$9)</f>
        <v>6.0961317935711241</v>
      </c>
      <c r="AF14" s="45">
        <f>$Y14*SUM(Fasering!$D$5:$D$10)</f>
        <v>7.3785641874113939</v>
      </c>
      <c r="AG14" s="75">
        <f>$Y14*SUM(Fasering!$D$5:$D$11)</f>
        <v>8.6638860000002822</v>
      </c>
      <c r="AH14" s="5">
        <f>($AK$2+(I14+R14)*12*7.57%)*SUM(Fasering!$D$5)</f>
        <v>0</v>
      </c>
      <c r="AI14" s="9">
        <f>($AK$2+(J14+S14)*12*7.57%)*SUM(Fasering!$D$5:$D$6)</f>
        <v>489.68214913441329</v>
      </c>
      <c r="AJ14" s="9">
        <f>($AK$2+(K14+T14)*12*7.57%)*SUM(Fasering!$D$5:$D$7)</f>
        <v>811.26469393699347</v>
      </c>
      <c r="AK14" s="9">
        <f>($AK$2+(L14+U14)*12*7.57%)*SUM(Fasering!$D$5:$D$8)</f>
        <v>1162.4669045563344</v>
      </c>
      <c r="AL14" s="9">
        <f>($AK$2+(M14+V14)*12*7.57%)*SUM(Fasering!$D$5:$D$9)</f>
        <v>1543.2887809924357</v>
      </c>
      <c r="AM14" s="9">
        <f>($AK$2+(N14+W14)*12*7.57%)*SUM(Fasering!$D$5:$D$10)</f>
        <v>1952.7744279296364</v>
      </c>
      <c r="AN14" s="86">
        <f>($AK$2+(O14+X14)*12*7.57%)*SUM(Fasering!$D$5:$D$11)</f>
        <v>2392.7690506376002</v>
      </c>
      <c r="AO14" s="5">
        <f>($AK$2+(I14+AA14)*12*7.57%)*SUM(Fasering!$D$5)</f>
        <v>0</v>
      </c>
      <c r="AP14" s="9">
        <f>($AK$2+(J14+AB14)*12*7.57%)*SUM(Fasering!$D$5:$D$6)</f>
        <v>488.18783551350174</v>
      </c>
      <c r="AQ14" s="9">
        <f>($AK$2+(K14+AC14)*12*7.57%)*SUM(Fasering!$D$5:$D$7)</f>
        <v>807.56368837918046</v>
      </c>
      <c r="AR14" s="9">
        <f>($AK$2+(L14+AD14)*12*7.57%)*SUM(Fasering!$D$5:$D$8)</f>
        <v>1155.5753432979275</v>
      </c>
      <c r="AS14" s="9">
        <f>($AK$2+(M14+AE14)*12*7.57%)*SUM(Fasering!$D$5:$D$9)</f>
        <v>1532.2228002697425</v>
      </c>
      <c r="AT14" s="9">
        <f>($AK$2+(N14+AF14)*12*7.57%)*SUM(Fasering!$D$5:$D$10)</f>
        <v>1936.5628632438445</v>
      </c>
      <c r="AU14" s="86">
        <f>($AK$2+(O14+AG14)*12*7.57%)*SUM(Fasering!$D$5:$D$11)</f>
        <v>2370.4175506976003</v>
      </c>
    </row>
    <row r="15" spans="1:47" ht="15" x14ac:dyDescent="0.3">
      <c r="A15" s="32">
        <f t="shared" si="8"/>
        <v>6</v>
      </c>
      <c r="B15" s="125">
        <v>23939.58</v>
      </c>
      <c r="C15" s="126"/>
      <c r="D15" s="125">
        <f t="shared" si="0"/>
        <v>30968.240688000005</v>
      </c>
      <c r="E15" s="127">
        <f t="shared" si="1"/>
        <v>767.68263401743695</v>
      </c>
      <c r="F15" s="125">
        <f t="shared" si="2"/>
        <v>2580.6867240000001</v>
      </c>
      <c r="G15" s="127">
        <f t="shared" si="3"/>
        <v>63.973552834786403</v>
      </c>
      <c r="H15" s="45">
        <f>'L4'!$H$10</f>
        <v>1641.55</v>
      </c>
      <c r="I15" s="45">
        <f>GEW!$E$12+($F15-GEW!$E$12)*SUM(Fasering!$D$5)</f>
        <v>1751.1635679999999</v>
      </c>
      <c r="J15" s="45">
        <f>GEW!$E$12+($F15-GEW!$E$12)*SUM(Fasering!$D$5:$D$6)</f>
        <v>1965.6481382531026</v>
      </c>
      <c r="K15" s="45">
        <f>GEW!$E$12+($F15-GEW!$E$12)*SUM(Fasering!$D$5:$D$7)</f>
        <v>2088.7111848414743</v>
      </c>
      <c r="L15" s="45">
        <f>GEW!$E$12+($F15-GEW!$E$12)*SUM(Fasering!$D$5:$D$8)</f>
        <v>2211.7742314298457</v>
      </c>
      <c r="M15" s="45">
        <f>GEW!$E$12+($F15-GEW!$E$12)*SUM(Fasering!$D$5:$D$9)</f>
        <v>2334.8372780182176</v>
      </c>
      <c r="N15" s="45">
        <f>GEW!$E$12+($F15-GEW!$E$12)*SUM(Fasering!$D$5:$D$10)</f>
        <v>2457.6236774116287</v>
      </c>
      <c r="O15" s="75">
        <f>GEW!$E$12+($F15-GEW!$E$12)*SUM(Fasering!$D$5:$D$11)</f>
        <v>2580.6867240000001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5">
        <f t="shared" si="6"/>
        <v>0</v>
      </c>
      <c r="Z15" s="127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495.07313511969068</v>
      </c>
      <c r="AJ15" s="9">
        <f>($AK$2+(K15+T15)*12*7.57%)*SUM(Fasering!$D$5:$D$7)</f>
        <v>824.61668967228889</v>
      </c>
      <c r="AK15" s="9">
        <f>($AK$2+(L15+U15)*12*7.57%)*SUM(Fasering!$D$5:$D$8)</f>
        <v>1187.329362905667</v>
      </c>
      <c r="AL15" s="9">
        <f>($AK$2+(M15+V15)*12*7.57%)*SUM(Fasering!$D$5:$D$9)</f>
        <v>1583.2111548198259</v>
      </c>
      <c r="AM15" s="9">
        <f>($AK$2+(N15+W15)*12*7.57%)*SUM(Fasering!$D$5:$D$10)</f>
        <v>2011.2603553798683</v>
      </c>
      <c r="AN15" s="86">
        <f>($AK$2+(O15+X15)*12*7.57%)*SUM(Fasering!$D$5:$D$11)</f>
        <v>2473.4058200816003</v>
      </c>
      <c r="AO15" s="5">
        <f>($AK$2+(I15+AA15)*12*7.57%)*SUM(Fasering!$D$5)</f>
        <v>0</v>
      </c>
      <c r="AP15" s="9">
        <f>($AK$2+(J15+AB15)*12*7.57%)*SUM(Fasering!$D$5:$D$6)</f>
        <v>495.07313511969068</v>
      </c>
      <c r="AQ15" s="9">
        <f>($AK$2+(K15+AC15)*12*7.57%)*SUM(Fasering!$D$5:$D$7)</f>
        <v>824.61668967228889</v>
      </c>
      <c r="AR15" s="9">
        <f>($AK$2+(L15+AD15)*12*7.57%)*SUM(Fasering!$D$5:$D$8)</f>
        <v>1187.329362905667</v>
      </c>
      <c r="AS15" s="9">
        <f>($AK$2+(M15+AE15)*12*7.57%)*SUM(Fasering!$D$5:$D$9)</f>
        <v>1583.2111548198259</v>
      </c>
      <c r="AT15" s="9">
        <f>($AK$2+(N15+AF15)*12*7.57%)*SUM(Fasering!$D$5:$D$10)</f>
        <v>2011.2603553798683</v>
      </c>
      <c r="AU15" s="86">
        <f>($AK$2+(O15+AG15)*12*7.57%)*SUM(Fasering!$D$5:$D$11)</f>
        <v>2473.4058200816003</v>
      </c>
    </row>
    <row r="16" spans="1:47" ht="15" x14ac:dyDescent="0.3">
      <c r="A16" s="32">
        <f t="shared" si="8"/>
        <v>7</v>
      </c>
      <c r="B16" s="125">
        <v>23947.66</v>
      </c>
      <c r="C16" s="126"/>
      <c r="D16" s="125">
        <f t="shared" si="0"/>
        <v>30978.692976000002</v>
      </c>
      <c r="E16" s="127">
        <f t="shared" si="1"/>
        <v>767.94173946886337</v>
      </c>
      <c r="F16" s="125">
        <f t="shared" si="2"/>
        <v>2581.5577480000002</v>
      </c>
      <c r="G16" s="127">
        <f t="shared" si="3"/>
        <v>63.995144955738617</v>
      </c>
      <c r="H16" s="45">
        <f>'L4'!$H$10</f>
        <v>1641.55</v>
      </c>
      <c r="I16" s="45">
        <f>GEW!$E$12+($F16-GEW!$E$12)*SUM(Fasering!$D$5)</f>
        <v>1751.1635679999999</v>
      </c>
      <c r="J16" s="45">
        <f>GEW!$E$12+($F16-GEW!$E$12)*SUM(Fasering!$D$5:$D$6)</f>
        <v>1965.8733534348235</v>
      </c>
      <c r="K16" s="45">
        <f>GEW!$E$12+($F16-GEW!$E$12)*SUM(Fasering!$D$5:$D$7)</f>
        <v>2089.0656198844085</v>
      </c>
      <c r="L16" s="45">
        <f>GEW!$E$12+($F16-GEW!$E$12)*SUM(Fasering!$D$5:$D$8)</f>
        <v>2212.2578863339936</v>
      </c>
      <c r="M16" s="45">
        <f>GEW!$E$12+($F16-GEW!$E$12)*SUM(Fasering!$D$5:$D$9)</f>
        <v>2335.4501527835787</v>
      </c>
      <c r="N16" s="45">
        <f>GEW!$E$12+($F16-GEW!$E$12)*SUM(Fasering!$D$5:$D$10)</f>
        <v>2458.3654815504151</v>
      </c>
      <c r="O16" s="75">
        <f>GEW!$E$12+($F16-GEW!$E$12)*SUM(Fasering!$D$5:$D$11)</f>
        <v>2581.5577480000002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5">
        <f t="shared" si="6"/>
        <v>0</v>
      </c>
      <c r="Z16" s="127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495.12603349452962</v>
      </c>
      <c r="AJ16" s="9">
        <f>($AK$2+(K16+T16)*12*7.57%)*SUM(Fasering!$D$5:$D$7)</f>
        <v>824.7477044583004</v>
      </c>
      <c r="AK16" s="9">
        <f>($AK$2+(L16+U16)*12*7.57%)*SUM(Fasering!$D$5:$D$8)</f>
        <v>1187.573322664563</v>
      </c>
      <c r="AL16" s="9">
        <f>($AK$2+(M16+V16)*12*7.57%)*SUM(Fasering!$D$5:$D$9)</f>
        <v>1583.6028881133172</v>
      </c>
      <c r="AM16" s="9">
        <f>($AK$2+(N16+W16)*12*7.57%)*SUM(Fasering!$D$5:$D$10)</f>
        <v>2011.8342412184713</v>
      </c>
      <c r="AN16" s="86">
        <f>($AK$2+(O16+X16)*12*7.57%)*SUM(Fasering!$D$5:$D$11)</f>
        <v>2474.1970582832005</v>
      </c>
      <c r="AO16" s="5">
        <f>($AK$2+(I16+AA16)*12*7.57%)*SUM(Fasering!$D$5)</f>
        <v>0</v>
      </c>
      <c r="AP16" s="9">
        <f>($AK$2+(J16+AB16)*12*7.57%)*SUM(Fasering!$D$5:$D$6)</f>
        <v>495.12603349452962</v>
      </c>
      <c r="AQ16" s="9">
        <f>($AK$2+(K16+AC16)*12*7.57%)*SUM(Fasering!$D$5:$D$7)</f>
        <v>824.7477044583004</v>
      </c>
      <c r="AR16" s="9">
        <f>($AK$2+(L16+AD16)*12*7.57%)*SUM(Fasering!$D$5:$D$8)</f>
        <v>1187.573322664563</v>
      </c>
      <c r="AS16" s="9">
        <f>($AK$2+(M16+AE16)*12*7.57%)*SUM(Fasering!$D$5:$D$9)</f>
        <v>1583.6028881133172</v>
      </c>
      <c r="AT16" s="9">
        <f>($AK$2+(N16+AF16)*12*7.57%)*SUM(Fasering!$D$5:$D$10)</f>
        <v>2011.8342412184713</v>
      </c>
      <c r="AU16" s="86">
        <f>($AK$2+(O16+AG16)*12*7.57%)*SUM(Fasering!$D$5:$D$11)</f>
        <v>2474.1970582832005</v>
      </c>
    </row>
    <row r="17" spans="1:47" ht="15" x14ac:dyDescent="0.3">
      <c r="A17" s="32">
        <f t="shared" si="8"/>
        <v>8</v>
      </c>
      <c r="B17" s="125">
        <v>25079.74</v>
      </c>
      <c r="C17" s="126"/>
      <c r="D17" s="125">
        <f t="shared" si="0"/>
        <v>32443.151664000005</v>
      </c>
      <c r="E17" s="127">
        <f t="shared" si="1"/>
        <v>804.24472207417477</v>
      </c>
      <c r="F17" s="125">
        <f t="shared" si="2"/>
        <v>2703.5959720000005</v>
      </c>
      <c r="G17" s="127">
        <f t="shared" si="3"/>
        <v>67.020393506181236</v>
      </c>
      <c r="H17" s="45">
        <f>'L4'!$H$10</f>
        <v>1641.55</v>
      </c>
      <c r="I17" s="45">
        <f>GEW!$E$12+($F17-GEW!$E$12)*SUM(Fasering!$D$5)</f>
        <v>1751.1635679999999</v>
      </c>
      <c r="J17" s="45">
        <f>GEW!$E$12+($F17-GEW!$E$12)*SUM(Fasering!$D$5:$D$6)</f>
        <v>1997.4280072618612</v>
      </c>
      <c r="K17" s="45">
        <f>GEW!$E$12+($F17-GEW!$E$12)*SUM(Fasering!$D$5:$D$7)</f>
        <v>2138.7251277315481</v>
      </c>
      <c r="L17" s="45">
        <f>GEW!$E$12+($F17-GEW!$E$12)*SUM(Fasering!$D$5:$D$8)</f>
        <v>2280.022248201235</v>
      </c>
      <c r="M17" s="45">
        <f>GEW!$E$12+($F17-GEW!$E$12)*SUM(Fasering!$D$5:$D$9)</f>
        <v>2421.3193686709219</v>
      </c>
      <c r="N17" s="45">
        <f>GEW!$E$12+($F17-GEW!$E$12)*SUM(Fasering!$D$5:$D$10)</f>
        <v>2562.2988515303136</v>
      </c>
      <c r="O17" s="75">
        <f>GEW!$E$12+($F17-GEW!$E$12)*SUM(Fasering!$D$5:$D$11)</f>
        <v>2703.5959720000005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5">
        <f t="shared" si="6"/>
        <v>0</v>
      </c>
      <c r="Z17" s="127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502.53756718110776</v>
      </c>
      <c r="AJ17" s="9">
        <f>($AK$2+(K17+T17)*12*7.57%)*SUM(Fasering!$D$5:$D$7)</f>
        <v>843.1040434370035</v>
      </c>
      <c r="AK17" s="9">
        <f>($AK$2+(L17+U17)*12*7.57%)*SUM(Fasering!$D$5:$D$8)</f>
        <v>1221.7542587846829</v>
      </c>
      <c r="AL17" s="9">
        <f>($AK$2+(M17+V17)*12*7.57%)*SUM(Fasering!$D$5:$D$9)</f>
        <v>1638.488213224146</v>
      </c>
      <c r="AM17" s="9">
        <f>($AK$2+(N17+W17)*12*7.57%)*SUM(Fasering!$D$5:$D$10)</f>
        <v>2092.2407610409969</v>
      </c>
      <c r="AN17" s="86">
        <f>($AK$2+(O17+X17)*12*7.57%)*SUM(Fasering!$D$5:$D$11)</f>
        <v>2585.0565809648006</v>
      </c>
      <c r="AO17" s="5">
        <f>($AK$2+(I17+AA17)*12*7.57%)*SUM(Fasering!$D$5)</f>
        <v>0</v>
      </c>
      <c r="AP17" s="9">
        <f>($AK$2+(J17+AB17)*12*7.57%)*SUM(Fasering!$D$5:$D$6)</f>
        <v>502.53756718110776</v>
      </c>
      <c r="AQ17" s="9">
        <f>($AK$2+(K17+AC17)*12*7.57%)*SUM(Fasering!$D$5:$D$7)</f>
        <v>843.1040434370035</v>
      </c>
      <c r="AR17" s="9">
        <f>($AK$2+(L17+AD17)*12*7.57%)*SUM(Fasering!$D$5:$D$8)</f>
        <v>1221.7542587846829</v>
      </c>
      <c r="AS17" s="9">
        <f>($AK$2+(M17+AE17)*12*7.57%)*SUM(Fasering!$D$5:$D$9)</f>
        <v>1638.488213224146</v>
      </c>
      <c r="AT17" s="9">
        <f>($AK$2+(N17+AF17)*12*7.57%)*SUM(Fasering!$D$5:$D$10)</f>
        <v>2092.2407610409969</v>
      </c>
      <c r="AU17" s="86">
        <f>($AK$2+(O17+AG17)*12*7.57%)*SUM(Fasering!$D$5:$D$11)</f>
        <v>2585.0565809648006</v>
      </c>
    </row>
    <row r="18" spans="1:47" ht="15" x14ac:dyDescent="0.3">
      <c r="A18" s="32">
        <f t="shared" si="8"/>
        <v>9</v>
      </c>
      <c r="B18" s="125">
        <v>25090.27</v>
      </c>
      <c r="C18" s="126"/>
      <c r="D18" s="125">
        <f t="shared" si="0"/>
        <v>32456.773272000002</v>
      </c>
      <c r="E18" s="127">
        <f t="shared" si="1"/>
        <v>804.58239291619464</v>
      </c>
      <c r="F18" s="125">
        <f t="shared" si="2"/>
        <v>2704.7311060000006</v>
      </c>
      <c r="G18" s="127">
        <f t="shared" si="3"/>
        <v>67.048532743016239</v>
      </c>
      <c r="H18" s="45">
        <f>'L4'!$H$10</f>
        <v>1641.55</v>
      </c>
      <c r="I18" s="45">
        <f>GEW!$E$12+($F18-GEW!$E$12)*SUM(Fasering!$D$5)</f>
        <v>1751.1635679999999</v>
      </c>
      <c r="J18" s="45">
        <f>GEW!$E$12+($F18-GEW!$E$12)*SUM(Fasering!$D$5:$D$6)</f>
        <v>1997.7215117004157</v>
      </c>
      <c r="K18" s="45">
        <f>GEW!$E$12+($F18-GEW!$E$12)*SUM(Fasering!$D$5:$D$7)</f>
        <v>2139.1870337961641</v>
      </c>
      <c r="L18" s="45">
        <f>GEW!$E$12+($F18-GEW!$E$12)*SUM(Fasering!$D$5:$D$8)</f>
        <v>2280.6525558919125</v>
      </c>
      <c r="M18" s="45">
        <f>GEW!$E$12+($F18-GEW!$E$12)*SUM(Fasering!$D$5:$D$9)</f>
        <v>2422.1180779876609</v>
      </c>
      <c r="N18" s="45">
        <f>GEW!$E$12+($F18-GEW!$E$12)*SUM(Fasering!$D$5:$D$10)</f>
        <v>2563.2655839042523</v>
      </c>
      <c r="O18" s="75">
        <f>GEW!$E$12+($F18-GEW!$E$12)*SUM(Fasering!$D$5:$D$11)</f>
        <v>2704.7311060000006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5">
        <f t="shared" si="6"/>
        <v>0</v>
      </c>
      <c r="Z18" s="127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502.60650528594101</v>
      </c>
      <c r="AJ18" s="9">
        <f>($AK$2+(K18+T18)*12*7.57%)*SUM(Fasering!$D$5:$D$7)</f>
        <v>843.27478424105072</v>
      </c>
      <c r="AK18" s="9">
        <f>($AK$2+(L18+U18)*12*7.57%)*SUM(Fasering!$D$5:$D$8)</f>
        <v>1222.0721914902733</v>
      </c>
      <c r="AL18" s="9">
        <f>($AK$2+(M18+V18)*12*7.57%)*SUM(Fasering!$D$5:$D$9)</f>
        <v>1638.9987270336089</v>
      </c>
      <c r="AM18" s="9">
        <f>($AK$2+(N18+W18)*12*7.57%)*SUM(Fasering!$D$5:$D$10)</f>
        <v>2092.9886592935327</v>
      </c>
      <c r="AN18" s="86">
        <f>($AK$2+(O18+X18)*12*7.57%)*SUM(Fasering!$D$5:$D$11)</f>
        <v>2586.0877366904006</v>
      </c>
      <c r="AO18" s="5">
        <f>($AK$2+(I18+AA18)*12*7.57%)*SUM(Fasering!$D$5)</f>
        <v>0</v>
      </c>
      <c r="AP18" s="9">
        <f>($AK$2+(J18+AB18)*12*7.57%)*SUM(Fasering!$D$5:$D$6)</f>
        <v>502.60650528594101</v>
      </c>
      <c r="AQ18" s="9">
        <f>($AK$2+(K18+AC18)*12*7.57%)*SUM(Fasering!$D$5:$D$7)</f>
        <v>843.27478424105072</v>
      </c>
      <c r="AR18" s="9">
        <f>($AK$2+(L18+AD18)*12*7.57%)*SUM(Fasering!$D$5:$D$8)</f>
        <v>1222.0721914902733</v>
      </c>
      <c r="AS18" s="9">
        <f>($AK$2+(M18+AE18)*12*7.57%)*SUM(Fasering!$D$5:$D$9)</f>
        <v>1638.9987270336089</v>
      </c>
      <c r="AT18" s="9">
        <f>($AK$2+(N18+AF18)*12*7.57%)*SUM(Fasering!$D$5:$D$10)</f>
        <v>2092.9886592935327</v>
      </c>
      <c r="AU18" s="86">
        <f>($AK$2+(O18+AG18)*12*7.57%)*SUM(Fasering!$D$5:$D$11)</f>
        <v>2586.0877366904006</v>
      </c>
    </row>
    <row r="19" spans="1:47" ht="15" x14ac:dyDescent="0.3">
      <c r="A19" s="32">
        <f t="shared" si="8"/>
        <v>10</v>
      </c>
      <c r="B19" s="125">
        <v>26222.34</v>
      </c>
      <c r="C19" s="126"/>
      <c r="D19" s="125">
        <f t="shared" si="0"/>
        <v>33921.219024000005</v>
      </c>
      <c r="E19" s="127">
        <f t="shared" si="1"/>
        <v>840.88505484644247</v>
      </c>
      <c r="F19" s="125">
        <f t="shared" si="2"/>
        <v>2826.7682520000003</v>
      </c>
      <c r="G19" s="127">
        <f t="shared" si="3"/>
        <v>70.073754570536877</v>
      </c>
      <c r="H19" s="45">
        <f>'L4'!$H$10</f>
        <v>1641.55</v>
      </c>
      <c r="I19" s="45">
        <f>GEW!$E$12+($F19-GEW!$E$12)*SUM(Fasering!$D$5)</f>
        <v>1751.1635679999999</v>
      </c>
      <c r="J19" s="45">
        <f>GEW!$E$12+($F19-GEW!$E$12)*SUM(Fasering!$D$5:$D$6)</f>
        <v>2029.2758867957928</v>
      </c>
      <c r="K19" s="45">
        <f>GEW!$E$12+($F19-GEW!$E$12)*SUM(Fasering!$D$5:$D$7)</f>
        <v>2188.8461029860723</v>
      </c>
      <c r="L19" s="45">
        <f>GEW!$E$12+($F19-GEW!$E$12)*SUM(Fasering!$D$5:$D$8)</f>
        <v>2348.4163191763519</v>
      </c>
      <c r="M19" s="45">
        <f>GEW!$E$12+($F19-GEW!$E$12)*SUM(Fasering!$D$5:$D$9)</f>
        <v>2507.986535366631</v>
      </c>
      <c r="N19" s="45">
        <f>GEW!$E$12+($F19-GEW!$E$12)*SUM(Fasering!$D$5:$D$10)</f>
        <v>2667.1980358097212</v>
      </c>
      <c r="O19" s="75">
        <f>GEW!$E$12+($F19-GEW!$E$12)*SUM(Fasering!$D$5:$D$11)</f>
        <v>2826.7682520000003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5">
        <f t="shared" si="6"/>
        <v>0</v>
      </c>
      <c r="Z19" s="127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510.01797350423357</v>
      </c>
      <c r="AJ19" s="9">
        <f>($AK$2+(K19+T19)*12*7.57%)*SUM(Fasering!$D$5:$D$7)</f>
        <v>861.63096107274157</v>
      </c>
      <c r="AK19" s="9">
        <f>($AK$2+(L19+U19)*12*7.57%)*SUM(Fasering!$D$5:$D$8)</f>
        <v>1256.252825679999</v>
      </c>
      <c r="AL19" s="9">
        <f>($AK$2+(M19+V19)*12*7.57%)*SUM(Fasering!$D$5:$D$9)</f>
        <v>1693.883567326005</v>
      </c>
      <c r="AM19" s="9">
        <f>($AK$2+(N19+W19)*12*7.57%)*SUM(Fasering!$D$5:$D$10)</f>
        <v>2173.3944688613074</v>
      </c>
      <c r="AN19" s="86">
        <f>($AK$2+(O19+X19)*12*7.57%)*SUM(Fasering!$D$5:$D$11)</f>
        <v>2696.9462801168006</v>
      </c>
      <c r="AO19" s="5">
        <f>($AK$2+(I19+AA19)*12*7.57%)*SUM(Fasering!$D$5)</f>
        <v>0</v>
      </c>
      <c r="AP19" s="9">
        <f>($AK$2+(J19+AB19)*12*7.57%)*SUM(Fasering!$D$5:$D$6)</f>
        <v>510.01797350423357</v>
      </c>
      <c r="AQ19" s="9">
        <f>($AK$2+(K19+AC19)*12*7.57%)*SUM(Fasering!$D$5:$D$7)</f>
        <v>861.63096107274157</v>
      </c>
      <c r="AR19" s="9">
        <f>($AK$2+(L19+AD19)*12*7.57%)*SUM(Fasering!$D$5:$D$8)</f>
        <v>1256.252825679999</v>
      </c>
      <c r="AS19" s="9">
        <f>($AK$2+(M19+AE19)*12*7.57%)*SUM(Fasering!$D$5:$D$9)</f>
        <v>1693.883567326005</v>
      </c>
      <c r="AT19" s="9">
        <f>($AK$2+(N19+AF19)*12*7.57%)*SUM(Fasering!$D$5:$D$10)</f>
        <v>2173.3944688613074</v>
      </c>
      <c r="AU19" s="86">
        <f>($AK$2+(O19+AG19)*12*7.57%)*SUM(Fasering!$D$5:$D$11)</f>
        <v>2696.9462801168006</v>
      </c>
    </row>
    <row r="20" spans="1:47" ht="15" x14ac:dyDescent="0.3">
      <c r="A20" s="32">
        <f t="shared" si="8"/>
        <v>11</v>
      </c>
      <c r="B20" s="125">
        <v>26234.63</v>
      </c>
      <c r="C20" s="126"/>
      <c r="D20" s="125">
        <f t="shared" si="0"/>
        <v>33937.117368000007</v>
      </c>
      <c r="E20" s="127">
        <f t="shared" si="1"/>
        <v>841.27916449966426</v>
      </c>
      <c r="F20" s="125">
        <f t="shared" si="2"/>
        <v>2828.0931140000002</v>
      </c>
      <c r="G20" s="127">
        <f t="shared" si="3"/>
        <v>70.106597041638679</v>
      </c>
      <c r="H20" s="45">
        <f>'L4'!$H$10</f>
        <v>1641.55</v>
      </c>
      <c r="I20" s="45">
        <f>GEW!$E$12+($F20-GEW!$E$12)*SUM(Fasering!$D$5)</f>
        <v>1751.1635679999999</v>
      </c>
      <c r="J20" s="45">
        <f>GEW!$E$12+($F20-GEW!$E$12)*SUM(Fasering!$D$5:$D$6)</f>
        <v>2029.6184480066033</v>
      </c>
      <c r="K20" s="45">
        <f>GEW!$E$12+($F20-GEW!$E$12)*SUM(Fasering!$D$5:$D$7)</f>
        <v>2189.3852127234063</v>
      </c>
      <c r="L20" s="45">
        <f>GEW!$E$12+($F20-GEW!$E$12)*SUM(Fasering!$D$5:$D$8)</f>
        <v>2349.1519774402095</v>
      </c>
      <c r="M20" s="45">
        <f>GEW!$E$12+($F20-GEW!$E$12)*SUM(Fasering!$D$5:$D$9)</f>
        <v>2508.9187421570127</v>
      </c>
      <c r="N20" s="45">
        <f>GEW!$E$12+($F20-GEW!$E$12)*SUM(Fasering!$D$5:$D$10)</f>
        <v>2668.3263492831975</v>
      </c>
      <c r="O20" s="75">
        <f>GEW!$E$12+($F20-GEW!$E$12)*SUM(Fasering!$D$5:$D$11)</f>
        <v>2828.0931140000002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5">
        <f t="shared" si="6"/>
        <v>0</v>
      </c>
      <c r="Z20" s="127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510.09843402734862</v>
      </c>
      <c r="AJ20" s="9">
        <f>($AK$2+(K20+T20)*12*7.57%)*SUM(Fasering!$D$5:$D$7)</f>
        <v>861.83023975096955</v>
      </c>
      <c r="AK20" s="9">
        <f>($AK$2+(L20+U20)*12*7.57%)*SUM(Fasering!$D$5:$D$8)</f>
        <v>1256.6238981350516</v>
      </c>
      <c r="AL20" s="9">
        <f>($AK$2+(M20+V20)*12*7.57%)*SUM(Fasering!$D$5:$D$9)</f>
        <v>1694.4794091795948</v>
      </c>
      <c r="AM20" s="9">
        <f>($AK$2+(N20+W20)*12*7.57%)*SUM(Fasering!$D$5:$D$10)</f>
        <v>2174.2673719499749</v>
      </c>
      <c r="AN20" s="86">
        <f>($AK$2+(O20+X20)*12*7.57%)*SUM(Fasering!$D$5:$D$11)</f>
        <v>2698.1497847576006</v>
      </c>
      <c r="AO20" s="5">
        <f>($AK$2+(I20+AA20)*12*7.57%)*SUM(Fasering!$D$5)</f>
        <v>0</v>
      </c>
      <c r="AP20" s="9">
        <f>($AK$2+(J20+AB20)*12*7.57%)*SUM(Fasering!$D$5:$D$6)</f>
        <v>510.09843402734862</v>
      </c>
      <c r="AQ20" s="9">
        <f>($AK$2+(K20+AC20)*12*7.57%)*SUM(Fasering!$D$5:$D$7)</f>
        <v>861.83023975096955</v>
      </c>
      <c r="AR20" s="9">
        <f>($AK$2+(L20+AD20)*12*7.57%)*SUM(Fasering!$D$5:$D$8)</f>
        <v>1256.6238981350516</v>
      </c>
      <c r="AS20" s="9">
        <f>($AK$2+(M20+AE20)*12*7.57%)*SUM(Fasering!$D$5:$D$9)</f>
        <v>1694.4794091795948</v>
      </c>
      <c r="AT20" s="9">
        <f>($AK$2+(N20+AF20)*12*7.57%)*SUM(Fasering!$D$5:$D$10)</f>
        <v>2174.2673719499749</v>
      </c>
      <c r="AU20" s="86">
        <f>($AK$2+(O20+AG20)*12*7.57%)*SUM(Fasering!$D$5:$D$11)</f>
        <v>2698.1497847576006</v>
      </c>
    </row>
    <row r="21" spans="1:47" ht="15" x14ac:dyDescent="0.3">
      <c r="A21" s="32">
        <f t="shared" si="8"/>
        <v>12</v>
      </c>
      <c r="B21" s="125">
        <v>27366.71</v>
      </c>
      <c r="C21" s="126"/>
      <c r="D21" s="125">
        <f t="shared" si="0"/>
        <v>35401.576055999998</v>
      </c>
      <c r="E21" s="127">
        <f t="shared" si="1"/>
        <v>877.58214710497543</v>
      </c>
      <c r="F21" s="125">
        <f t="shared" si="2"/>
        <v>2950.1313379999997</v>
      </c>
      <c r="G21" s="127">
        <f t="shared" si="3"/>
        <v>73.131845592081277</v>
      </c>
      <c r="H21" s="45">
        <f>'L4'!$H$10</f>
        <v>1641.55</v>
      </c>
      <c r="I21" s="45">
        <f>GEW!$E$12+($F21-GEW!$E$12)*SUM(Fasering!$D$5)</f>
        <v>1751.1635679999999</v>
      </c>
      <c r="J21" s="45">
        <f>GEW!$E$12+($F21-GEW!$E$12)*SUM(Fasering!$D$5:$D$6)</f>
        <v>2061.1731018336409</v>
      </c>
      <c r="K21" s="45">
        <f>GEW!$E$12+($F21-GEW!$E$12)*SUM(Fasering!$D$5:$D$7)</f>
        <v>2239.0447205705459</v>
      </c>
      <c r="L21" s="45">
        <f>GEW!$E$12+($F21-GEW!$E$12)*SUM(Fasering!$D$5:$D$8)</f>
        <v>2416.9163393074505</v>
      </c>
      <c r="M21" s="45">
        <f>GEW!$E$12+($F21-GEW!$E$12)*SUM(Fasering!$D$5:$D$9)</f>
        <v>2594.7879580443555</v>
      </c>
      <c r="N21" s="45">
        <f>GEW!$E$12+($F21-GEW!$E$12)*SUM(Fasering!$D$5:$D$10)</f>
        <v>2772.2597192630951</v>
      </c>
      <c r="O21" s="75">
        <f>GEW!$E$12+($F21-GEW!$E$12)*SUM(Fasering!$D$5:$D$11)</f>
        <v>2950.1313379999997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5">
        <f t="shared" si="6"/>
        <v>0</v>
      </c>
      <c r="Z21" s="127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517.50996771392681</v>
      </c>
      <c r="AJ21" s="9">
        <f>($AK$2+(K21+T21)*12*7.57%)*SUM(Fasering!$D$5:$D$7)</f>
        <v>880.18657872967276</v>
      </c>
      <c r="AK21" s="9">
        <f>($AK$2+(L21+U21)*12*7.57%)*SUM(Fasering!$D$5:$D$8)</f>
        <v>1290.8048342551715</v>
      </c>
      <c r="AL21" s="9">
        <f>($AK$2+(M21+V21)*12*7.57%)*SUM(Fasering!$D$5:$D$9)</f>
        <v>1749.3647342904237</v>
      </c>
      <c r="AM21" s="9">
        <f>($AK$2+(N21+W21)*12*7.57%)*SUM(Fasering!$D$5:$D$10)</f>
        <v>2254.6738917724997</v>
      </c>
      <c r="AN21" s="86">
        <f>($AK$2+(O21+X21)*12*7.57%)*SUM(Fasering!$D$5:$D$11)</f>
        <v>2809.0093074392003</v>
      </c>
      <c r="AO21" s="5">
        <f>($AK$2+(I21+AA21)*12*7.57%)*SUM(Fasering!$D$5)</f>
        <v>0</v>
      </c>
      <c r="AP21" s="9">
        <f>($AK$2+(J21+AB21)*12*7.57%)*SUM(Fasering!$D$5:$D$6)</f>
        <v>517.50996771392681</v>
      </c>
      <c r="AQ21" s="9">
        <f>($AK$2+(K21+AC21)*12*7.57%)*SUM(Fasering!$D$5:$D$7)</f>
        <v>880.18657872967276</v>
      </c>
      <c r="AR21" s="9">
        <f>($AK$2+(L21+AD21)*12*7.57%)*SUM(Fasering!$D$5:$D$8)</f>
        <v>1290.8048342551715</v>
      </c>
      <c r="AS21" s="9">
        <f>($AK$2+(M21+AE21)*12*7.57%)*SUM(Fasering!$D$5:$D$9)</f>
        <v>1749.3647342904237</v>
      </c>
      <c r="AT21" s="9">
        <f>($AK$2+(N21+AF21)*12*7.57%)*SUM(Fasering!$D$5:$D$10)</f>
        <v>2254.6738917724997</v>
      </c>
      <c r="AU21" s="86">
        <f>($AK$2+(O21+AG21)*12*7.57%)*SUM(Fasering!$D$5:$D$11)</f>
        <v>2809.0093074392003</v>
      </c>
    </row>
    <row r="22" spans="1:47" ht="15" x14ac:dyDescent="0.3">
      <c r="A22" s="32">
        <f t="shared" si="8"/>
        <v>13</v>
      </c>
      <c r="B22" s="125">
        <v>27379</v>
      </c>
      <c r="C22" s="126"/>
      <c r="D22" s="125">
        <f t="shared" si="0"/>
        <v>35417.474399999999</v>
      </c>
      <c r="E22" s="127">
        <f t="shared" si="1"/>
        <v>877.97625675819722</v>
      </c>
      <c r="F22" s="125">
        <f t="shared" si="2"/>
        <v>2951.4562000000005</v>
      </c>
      <c r="G22" s="127">
        <f t="shared" si="3"/>
        <v>73.164688063183121</v>
      </c>
      <c r="H22" s="45">
        <f>'L4'!$H$10</f>
        <v>1641.55</v>
      </c>
      <c r="I22" s="45">
        <f>GEW!$E$12+($F22-GEW!$E$12)*SUM(Fasering!$D$5)</f>
        <v>1751.1635679999999</v>
      </c>
      <c r="J22" s="45">
        <f>GEW!$E$12+($F22-GEW!$E$12)*SUM(Fasering!$D$5:$D$6)</f>
        <v>2061.5156630444517</v>
      </c>
      <c r="K22" s="45">
        <f>GEW!$E$12+($F22-GEW!$E$12)*SUM(Fasering!$D$5:$D$7)</f>
        <v>2239.5838303078804</v>
      </c>
      <c r="L22" s="45">
        <f>GEW!$E$12+($F22-GEW!$E$12)*SUM(Fasering!$D$5:$D$8)</f>
        <v>2417.651997571309</v>
      </c>
      <c r="M22" s="45">
        <f>GEW!$E$12+($F22-GEW!$E$12)*SUM(Fasering!$D$5:$D$9)</f>
        <v>2595.7201648347382</v>
      </c>
      <c r="N22" s="45">
        <f>GEW!$E$12+($F22-GEW!$E$12)*SUM(Fasering!$D$5:$D$10)</f>
        <v>2773.3880327365719</v>
      </c>
      <c r="O22" s="75">
        <f>GEW!$E$12+($F22-GEW!$E$12)*SUM(Fasering!$D$5:$D$11)</f>
        <v>2951.4562000000005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5">
        <f t="shared" si="6"/>
        <v>0</v>
      </c>
      <c r="Z22" s="127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517.59042823704192</v>
      </c>
      <c r="AJ22" s="9">
        <f>($AK$2+(K22+T22)*12*7.57%)*SUM(Fasering!$D$5:$D$7)</f>
        <v>880.38585740790074</v>
      </c>
      <c r="AK22" s="9">
        <f>($AK$2+(L22+U22)*12*7.57%)*SUM(Fasering!$D$5:$D$8)</f>
        <v>1291.1759067102246</v>
      </c>
      <c r="AL22" s="9">
        <f>($AK$2+(M22+V22)*12*7.57%)*SUM(Fasering!$D$5:$D$9)</f>
        <v>1749.9605761440141</v>
      </c>
      <c r="AM22" s="9">
        <f>($AK$2+(N22+W22)*12*7.57%)*SUM(Fasering!$D$5:$D$10)</f>
        <v>2255.5467948611677</v>
      </c>
      <c r="AN22" s="86">
        <f>($AK$2+(O22+X22)*12*7.57%)*SUM(Fasering!$D$5:$D$11)</f>
        <v>2810.2128120800007</v>
      </c>
      <c r="AO22" s="5">
        <f>($AK$2+(I22+AA22)*12*7.57%)*SUM(Fasering!$D$5)</f>
        <v>0</v>
      </c>
      <c r="AP22" s="9">
        <f>($AK$2+(J22+AB22)*12*7.57%)*SUM(Fasering!$D$5:$D$6)</f>
        <v>517.59042823704192</v>
      </c>
      <c r="AQ22" s="9">
        <f>($AK$2+(K22+AC22)*12*7.57%)*SUM(Fasering!$D$5:$D$7)</f>
        <v>880.38585740790074</v>
      </c>
      <c r="AR22" s="9">
        <f>($AK$2+(L22+AD22)*12*7.57%)*SUM(Fasering!$D$5:$D$8)</f>
        <v>1291.1759067102246</v>
      </c>
      <c r="AS22" s="9">
        <f>($AK$2+(M22+AE22)*12*7.57%)*SUM(Fasering!$D$5:$D$9)</f>
        <v>1749.9605761440141</v>
      </c>
      <c r="AT22" s="9">
        <f>($AK$2+(N22+AF22)*12*7.57%)*SUM(Fasering!$D$5:$D$10)</f>
        <v>2255.5467948611677</v>
      </c>
      <c r="AU22" s="86">
        <f>($AK$2+(O22+AG22)*12*7.57%)*SUM(Fasering!$D$5:$D$11)</f>
        <v>2810.2128120800007</v>
      </c>
    </row>
    <row r="23" spans="1:47" ht="15" x14ac:dyDescent="0.3">
      <c r="A23" s="32">
        <f t="shared" si="8"/>
        <v>14</v>
      </c>
      <c r="B23" s="125">
        <v>28511.07</v>
      </c>
      <c r="C23" s="126"/>
      <c r="D23" s="125">
        <f t="shared" si="0"/>
        <v>36881.920151999999</v>
      </c>
      <c r="E23" s="127">
        <f t="shared" si="1"/>
        <v>914.27891868844495</v>
      </c>
      <c r="F23" s="125">
        <f t="shared" si="2"/>
        <v>3073.4933460000002</v>
      </c>
      <c r="G23" s="127">
        <f t="shared" si="3"/>
        <v>76.189909890703746</v>
      </c>
      <c r="H23" s="45">
        <f>'L4'!$H$10</f>
        <v>1641.55</v>
      </c>
      <c r="I23" s="45">
        <f>GEW!$E$12+($F23-GEW!$E$12)*SUM(Fasering!$D$5)</f>
        <v>1751.1635679999999</v>
      </c>
      <c r="J23" s="45">
        <f>GEW!$E$12+($F23-GEW!$E$12)*SUM(Fasering!$D$5:$D$6)</f>
        <v>2093.0700381398287</v>
      </c>
      <c r="K23" s="45">
        <f>GEW!$E$12+($F23-GEW!$E$12)*SUM(Fasering!$D$5:$D$7)</f>
        <v>2289.2428994977886</v>
      </c>
      <c r="L23" s="45">
        <f>GEW!$E$12+($F23-GEW!$E$12)*SUM(Fasering!$D$5:$D$8)</f>
        <v>2485.415760855748</v>
      </c>
      <c r="M23" s="45">
        <f>GEW!$E$12+($F23-GEW!$E$12)*SUM(Fasering!$D$5:$D$9)</f>
        <v>2681.5886222137078</v>
      </c>
      <c r="N23" s="45">
        <f>GEW!$E$12+($F23-GEW!$E$12)*SUM(Fasering!$D$5:$D$10)</f>
        <v>2877.3204846420404</v>
      </c>
      <c r="O23" s="75">
        <f>GEW!$E$12+($F23-GEW!$E$12)*SUM(Fasering!$D$5:$D$11)</f>
        <v>3073.4933460000002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5">
        <f t="shared" si="6"/>
        <v>0</v>
      </c>
      <c r="Z23" s="127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525.00189645533442</v>
      </c>
      <c r="AJ23" s="9">
        <f>($AK$2+(K23+T23)*12*7.57%)*SUM(Fasering!$D$5:$D$7)</f>
        <v>898.74203423959159</v>
      </c>
      <c r="AK23" s="9">
        <f>($AK$2+(L23+U23)*12*7.57%)*SUM(Fasering!$D$5:$D$8)</f>
        <v>1325.3565408999498</v>
      </c>
      <c r="AL23" s="9">
        <f>($AK$2+(M23+V23)*12*7.57%)*SUM(Fasering!$D$5:$D$9)</f>
        <v>1804.84541643641</v>
      </c>
      <c r="AM23" s="9">
        <f>($AK$2+(N23+W23)*12*7.57%)*SUM(Fasering!$D$5:$D$10)</f>
        <v>2335.952604428941</v>
      </c>
      <c r="AN23" s="86">
        <f>($AK$2+(O23+X23)*12*7.57%)*SUM(Fasering!$D$5:$D$11)</f>
        <v>2921.0713555064008</v>
      </c>
      <c r="AO23" s="5">
        <f>($AK$2+(I23+AA23)*12*7.57%)*SUM(Fasering!$D$5)</f>
        <v>0</v>
      </c>
      <c r="AP23" s="9">
        <f>($AK$2+(J23+AB23)*12*7.57%)*SUM(Fasering!$D$5:$D$6)</f>
        <v>525.00189645533442</v>
      </c>
      <c r="AQ23" s="9">
        <f>($AK$2+(K23+AC23)*12*7.57%)*SUM(Fasering!$D$5:$D$7)</f>
        <v>898.74203423959159</v>
      </c>
      <c r="AR23" s="9">
        <f>($AK$2+(L23+AD23)*12*7.57%)*SUM(Fasering!$D$5:$D$8)</f>
        <v>1325.3565408999498</v>
      </c>
      <c r="AS23" s="9">
        <f>($AK$2+(M23+AE23)*12*7.57%)*SUM(Fasering!$D$5:$D$9)</f>
        <v>1804.84541643641</v>
      </c>
      <c r="AT23" s="9">
        <f>($AK$2+(N23+AF23)*12*7.57%)*SUM(Fasering!$D$5:$D$10)</f>
        <v>2335.952604428941</v>
      </c>
      <c r="AU23" s="86">
        <f>($AK$2+(O23+AG23)*12*7.57%)*SUM(Fasering!$D$5:$D$11)</f>
        <v>2921.0713555064008</v>
      </c>
    </row>
    <row r="24" spans="1:47" ht="15" x14ac:dyDescent="0.3">
      <c r="A24" s="32">
        <f t="shared" si="8"/>
        <v>15</v>
      </c>
      <c r="B24" s="125">
        <v>28523.4</v>
      </c>
      <c r="C24" s="126"/>
      <c r="D24" s="125">
        <f t="shared" si="0"/>
        <v>36897.870240000004</v>
      </c>
      <c r="E24" s="127">
        <f t="shared" si="1"/>
        <v>914.67431104192133</v>
      </c>
      <c r="F24" s="125">
        <f t="shared" si="2"/>
        <v>3074.8225200000006</v>
      </c>
      <c r="G24" s="127">
        <f t="shared" si="3"/>
        <v>76.222859253493453</v>
      </c>
      <c r="H24" s="45">
        <f>'L4'!$H$10</f>
        <v>1641.55</v>
      </c>
      <c r="I24" s="45">
        <f>GEW!$E$12+($F24-GEW!$E$12)*SUM(Fasering!$D$5)</f>
        <v>1751.1635679999999</v>
      </c>
      <c r="J24" s="45">
        <f>GEW!$E$12+($F24-GEW!$E$12)*SUM(Fasering!$D$5:$D$6)</f>
        <v>2093.4137142772815</v>
      </c>
      <c r="K24" s="45">
        <f>GEW!$E$12+($F24-GEW!$E$12)*SUM(Fasering!$D$5:$D$7)</f>
        <v>2289.7837638640485</v>
      </c>
      <c r="L24" s="45">
        <f>GEW!$E$12+($F24-GEW!$E$12)*SUM(Fasering!$D$5:$D$8)</f>
        <v>2486.1538134508151</v>
      </c>
      <c r="M24" s="45">
        <f>GEW!$E$12+($F24-GEW!$E$12)*SUM(Fasering!$D$5:$D$9)</f>
        <v>2682.523863037582</v>
      </c>
      <c r="N24" s="45">
        <f>GEW!$E$12+($F24-GEW!$E$12)*SUM(Fasering!$D$5:$D$10)</f>
        <v>2878.4524704132336</v>
      </c>
      <c r="O24" s="75">
        <f>GEW!$E$12+($F24-GEW!$E$12)*SUM(Fasering!$D$5:$D$11)</f>
        <v>3074.8225200000006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6"/>
        <v>0</v>
      </c>
      <c r="Z24" s="127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525.0826188515922</v>
      </c>
      <c r="AJ24" s="9">
        <f>($AK$2+(K24+T24)*12*7.57%)*SUM(Fasering!$D$5:$D$7)</f>
        <v>898.94196150586902</v>
      </c>
      <c r="AK24" s="9">
        <f>($AK$2+(L24+U24)*12*7.57%)*SUM(Fasering!$D$5:$D$8)</f>
        <v>1325.7288210765817</v>
      </c>
      <c r="AL24" s="9">
        <f>($AK$2+(M24+V24)*12*7.57%)*SUM(Fasering!$D$5:$D$9)</f>
        <v>1805.4431975637301</v>
      </c>
      <c r="AM24" s="9">
        <f>($AK$2+(N24+W24)*12*7.57%)*SUM(Fasering!$D$5:$D$10)</f>
        <v>2336.8283485366114</v>
      </c>
      <c r="AN24" s="86">
        <f>($AK$2+(O24+X24)*12*7.57%)*SUM(Fasering!$D$5:$D$11)</f>
        <v>2922.2787771680005</v>
      </c>
      <c r="AO24" s="5">
        <f>($AK$2+(I24+AA24)*12*7.57%)*SUM(Fasering!$D$5)</f>
        <v>0</v>
      </c>
      <c r="AP24" s="9">
        <f>($AK$2+(J24+AB24)*12*7.57%)*SUM(Fasering!$D$5:$D$6)</f>
        <v>525.0826188515922</v>
      </c>
      <c r="AQ24" s="9">
        <f>($AK$2+(K24+AC24)*12*7.57%)*SUM(Fasering!$D$5:$D$7)</f>
        <v>898.94196150586902</v>
      </c>
      <c r="AR24" s="9">
        <f>($AK$2+(L24+AD24)*12*7.57%)*SUM(Fasering!$D$5:$D$8)</f>
        <v>1325.7288210765817</v>
      </c>
      <c r="AS24" s="9">
        <f>($AK$2+(M24+AE24)*12*7.57%)*SUM(Fasering!$D$5:$D$9)</f>
        <v>1805.4431975637301</v>
      </c>
      <c r="AT24" s="9">
        <f>($AK$2+(N24+AF24)*12*7.57%)*SUM(Fasering!$D$5:$D$10)</f>
        <v>2336.8283485366114</v>
      </c>
      <c r="AU24" s="86">
        <f>($AK$2+(O24+AG24)*12*7.57%)*SUM(Fasering!$D$5:$D$11)</f>
        <v>2922.2787771680005</v>
      </c>
    </row>
    <row r="25" spans="1:47" ht="15" x14ac:dyDescent="0.3">
      <c r="A25" s="32">
        <f t="shared" si="8"/>
        <v>16</v>
      </c>
      <c r="B25" s="125">
        <v>29655.47</v>
      </c>
      <c r="C25" s="126"/>
      <c r="D25" s="125">
        <f t="shared" si="0"/>
        <v>38362.315992000003</v>
      </c>
      <c r="E25" s="127">
        <f t="shared" si="1"/>
        <v>950.97697297216905</v>
      </c>
      <c r="F25" s="125">
        <f t="shared" si="2"/>
        <v>3196.8596660000007</v>
      </c>
      <c r="G25" s="127">
        <f t="shared" si="3"/>
        <v>79.248081081014107</v>
      </c>
      <c r="H25" s="45">
        <f>'L4'!$H$10</f>
        <v>1641.55</v>
      </c>
      <c r="I25" s="45">
        <f>GEW!$E$12+($F25-GEW!$E$12)*SUM(Fasering!$D$5)</f>
        <v>1751.1635679999999</v>
      </c>
      <c r="J25" s="45">
        <f>GEW!$E$12+($F25-GEW!$E$12)*SUM(Fasering!$D$5:$D$6)</f>
        <v>2124.9680893726591</v>
      </c>
      <c r="K25" s="45">
        <f>GEW!$E$12+($F25-GEW!$E$12)*SUM(Fasering!$D$5:$D$7)</f>
        <v>2339.4428330539567</v>
      </c>
      <c r="L25" s="45">
        <f>GEW!$E$12+($F25-GEW!$E$12)*SUM(Fasering!$D$5:$D$8)</f>
        <v>2553.9175767352544</v>
      </c>
      <c r="M25" s="45">
        <f>GEW!$E$12+($F25-GEW!$E$12)*SUM(Fasering!$D$5:$D$9)</f>
        <v>2768.3923204165521</v>
      </c>
      <c r="N25" s="45">
        <f>GEW!$E$12+($F25-GEW!$E$12)*SUM(Fasering!$D$5:$D$10)</f>
        <v>2982.384922318703</v>
      </c>
      <c r="O25" s="75">
        <f>GEW!$E$12+($F25-GEW!$E$12)*SUM(Fasering!$D$5:$D$11)</f>
        <v>3196.8596660000007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6"/>
        <v>0</v>
      </c>
      <c r="Z25" s="127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532.49408706988493</v>
      </c>
      <c r="AJ25" s="9">
        <f>($AK$2+(K25+T25)*12*7.57%)*SUM(Fasering!$D$5:$D$7)</f>
        <v>917.29813833755986</v>
      </c>
      <c r="AK25" s="9">
        <f>($AK$2+(L25+U25)*12*7.57%)*SUM(Fasering!$D$5:$D$8)</f>
        <v>1359.9094552663071</v>
      </c>
      <c r="AL25" s="9">
        <f>($AK$2+(M25+V25)*12*7.57%)*SUM(Fasering!$D$5:$D$9)</f>
        <v>1860.3280378561265</v>
      </c>
      <c r="AM25" s="9">
        <f>($AK$2+(N25+W25)*12*7.57%)*SUM(Fasering!$D$5:$D$10)</f>
        <v>2417.234158104387</v>
      </c>
      <c r="AN25" s="86">
        <f>($AK$2+(O25+X25)*12*7.57%)*SUM(Fasering!$D$5:$D$11)</f>
        <v>3033.137320594401</v>
      </c>
      <c r="AO25" s="5">
        <f>($AK$2+(I25+AA25)*12*7.57%)*SUM(Fasering!$D$5)</f>
        <v>0</v>
      </c>
      <c r="AP25" s="9">
        <f>($AK$2+(J25+AB25)*12*7.57%)*SUM(Fasering!$D$5:$D$6)</f>
        <v>532.49408706988493</v>
      </c>
      <c r="AQ25" s="9">
        <f>($AK$2+(K25+AC25)*12*7.57%)*SUM(Fasering!$D$5:$D$7)</f>
        <v>917.29813833755986</v>
      </c>
      <c r="AR25" s="9">
        <f>($AK$2+(L25+AD25)*12*7.57%)*SUM(Fasering!$D$5:$D$8)</f>
        <v>1359.9094552663071</v>
      </c>
      <c r="AS25" s="9">
        <f>($AK$2+(M25+AE25)*12*7.57%)*SUM(Fasering!$D$5:$D$9)</f>
        <v>1860.3280378561265</v>
      </c>
      <c r="AT25" s="9">
        <f>($AK$2+(N25+AF25)*12*7.57%)*SUM(Fasering!$D$5:$D$10)</f>
        <v>2417.234158104387</v>
      </c>
      <c r="AU25" s="86">
        <f>($AK$2+(O25+AG25)*12*7.57%)*SUM(Fasering!$D$5:$D$11)</f>
        <v>3033.137320594401</v>
      </c>
    </row>
    <row r="26" spans="1:47" ht="15" x14ac:dyDescent="0.3">
      <c r="A26" s="32">
        <f t="shared" si="8"/>
        <v>17</v>
      </c>
      <c r="B26" s="125">
        <v>29667.759999999998</v>
      </c>
      <c r="C26" s="126"/>
      <c r="D26" s="125">
        <f t="shared" si="0"/>
        <v>38378.214335999997</v>
      </c>
      <c r="E26" s="127">
        <f t="shared" si="1"/>
        <v>951.37108262539073</v>
      </c>
      <c r="F26" s="125">
        <f t="shared" si="2"/>
        <v>3198.1845279999998</v>
      </c>
      <c r="G26" s="127">
        <f t="shared" si="3"/>
        <v>79.280923552115894</v>
      </c>
      <c r="H26" s="45">
        <f>'L4'!$H$10</f>
        <v>1641.55</v>
      </c>
      <c r="I26" s="45">
        <f>GEW!$E$12+($F26-GEW!$E$12)*SUM(Fasering!$D$5)</f>
        <v>1751.1635679999999</v>
      </c>
      <c r="J26" s="45">
        <f>GEW!$E$12+($F26-GEW!$E$12)*SUM(Fasering!$D$5:$D$6)</f>
        <v>2125.3106505834689</v>
      </c>
      <c r="K26" s="45">
        <f>GEW!$E$12+($F26-GEW!$E$12)*SUM(Fasering!$D$5:$D$7)</f>
        <v>2339.9819427912907</v>
      </c>
      <c r="L26" s="45">
        <f>GEW!$E$12+($F26-GEW!$E$12)*SUM(Fasering!$D$5:$D$8)</f>
        <v>2554.6532349991121</v>
      </c>
      <c r="M26" s="45">
        <f>GEW!$E$12+($F26-GEW!$E$12)*SUM(Fasering!$D$5:$D$9)</f>
        <v>2769.3245272069335</v>
      </c>
      <c r="N26" s="45">
        <f>GEW!$E$12+($F26-GEW!$E$12)*SUM(Fasering!$D$5:$D$10)</f>
        <v>2983.5132357921784</v>
      </c>
      <c r="O26" s="75">
        <f>GEW!$E$12+($F26-GEW!$E$12)*SUM(Fasering!$D$5:$D$11)</f>
        <v>3198.1845279999998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6"/>
        <v>0</v>
      </c>
      <c r="Z26" s="127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532.57454759299981</v>
      </c>
      <c r="AJ26" s="9">
        <f>($AK$2+(K26+T26)*12*7.57%)*SUM(Fasering!$D$5:$D$7)</f>
        <v>917.49741701578785</v>
      </c>
      <c r="AK26" s="9">
        <f>($AK$2+(L26+U26)*12*7.57%)*SUM(Fasering!$D$5:$D$8)</f>
        <v>1360.2805277213599</v>
      </c>
      <c r="AL26" s="9">
        <f>($AK$2+(M26+V26)*12*7.57%)*SUM(Fasering!$D$5:$D$9)</f>
        <v>1860.9238797097162</v>
      </c>
      <c r="AM26" s="9">
        <f>($AK$2+(N26+W26)*12*7.57%)*SUM(Fasering!$D$5:$D$10)</f>
        <v>2418.1070611930531</v>
      </c>
      <c r="AN26" s="86">
        <f>($AK$2+(O26+X26)*12*7.57%)*SUM(Fasering!$D$5:$D$11)</f>
        <v>3034.3408252352001</v>
      </c>
      <c r="AO26" s="5">
        <f>($AK$2+(I26+AA26)*12*7.57%)*SUM(Fasering!$D$5)</f>
        <v>0</v>
      </c>
      <c r="AP26" s="9">
        <f>($AK$2+(J26+AB26)*12*7.57%)*SUM(Fasering!$D$5:$D$6)</f>
        <v>532.57454759299981</v>
      </c>
      <c r="AQ26" s="9">
        <f>($AK$2+(K26+AC26)*12*7.57%)*SUM(Fasering!$D$5:$D$7)</f>
        <v>917.49741701578785</v>
      </c>
      <c r="AR26" s="9">
        <f>($AK$2+(L26+AD26)*12*7.57%)*SUM(Fasering!$D$5:$D$8)</f>
        <v>1360.2805277213599</v>
      </c>
      <c r="AS26" s="9">
        <f>($AK$2+(M26+AE26)*12*7.57%)*SUM(Fasering!$D$5:$D$9)</f>
        <v>1860.9238797097162</v>
      </c>
      <c r="AT26" s="9">
        <f>($AK$2+(N26+AF26)*12*7.57%)*SUM(Fasering!$D$5:$D$10)</f>
        <v>2418.1070611930531</v>
      </c>
      <c r="AU26" s="86">
        <f>($AK$2+(O26+AG26)*12*7.57%)*SUM(Fasering!$D$5:$D$11)</f>
        <v>3034.3408252352001</v>
      </c>
    </row>
    <row r="27" spans="1:47" ht="15" x14ac:dyDescent="0.3">
      <c r="A27" s="32">
        <f t="shared" si="8"/>
        <v>18</v>
      </c>
      <c r="B27" s="125">
        <v>30799.83</v>
      </c>
      <c r="C27" s="126"/>
      <c r="D27" s="125">
        <f t="shared" si="0"/>
        <v>39842.660088000004</v>
      </c>
      <c r="E27" s="127">
        <f t="shared" si="1"/>
        <v>987.67374455563856</v>
      </c>
      <c r="F27" s="125">
        <f t="shared" si="2"/>
        <v>3320.2216740000003</v>
      </c>
      <c r="G27" s="127">
        <f t="shared" si="3"/>
        <v>82.306145379636547</v>
      </c>
      <c r="H27" s="45">
        <f>'L4'!$H$10</f>
        <v>1641.55</v>
      </c>
      <c r="I27" s="45">
        <f>GEW!$E$12+($F27-GEW!$E$12)*SUM(Fasering!$D$5)</f>
        <v>1751.1635679999999</v>
      </c>
      <c r="J27" s="45">
        <f>GEW!$E$12+($F27-GEW!$E$12)*SUM(Fasering!$D$5:$D$6)</f>
        <v>2156.8650256788465</v>
      </c>
      <c r="K27" s="45">
        <f>GEW!$E$12+($F27-GEW!$E$12)*SUM(Fasering!$D$5:$D$7)</f>
        <v>2389.641011981199</v>
      </c>
      <c r="L27" s="45">
        <f>GEW!$E$12+($F27-GEW!$E$12)*SUM(Fasering!$D$5:$D$8)</f>
        <v>2622.4169982835515</v>
      </c>
      <c r="M27" s="45">
        <f>GEW!$E$12+($F27-GEW!$E$12)*SUM(Fasering!$D$5:$D$9)</f>
        <v>2855.192984585904</v>
      </c>
      <c r="N27" s="45">
        <f>GEW!$E$12+($F27-GEW!$E$12)*SUM(Fasering!$D$5:$D$10)</f>
        <v>3087.4456876976483</v>
      </c>
      <c r="O27" s="75">
        <f>GEW!$E$12+($F27-GEW!$E$12)*SUM(Fasering!$D$5:$D$11)</f>
        <v>3320.2216740000003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6"/>
        <v>0</v>
      </c>
      <c r="Z27" s="127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539.98601581129242</v>
      </c>
      <c r="AJ27" s="9">
        <f>($AK$2+(K27+T27)*12*7.57%)*SUM(Fasering!$D$5:$D$7)</f>
        <v>935.85359384747869</v>
      </c>
      <c r="AK27" s="9">
        <f>($AK$2+(L27+U27)*12*7.57%)*SUM(Fasering!$D$5:$D$8)</f>
        <v>1394.4611619110851</v>
      </c>
      <c r="AL27" s="9">
        <f>($AK$2+(M27+V27)*12*7.57%)*SUM(Fasering!$D$5:$D$9)</f>
        <v>1915.8087200021121</v>
      </c>
      <c r="AM27" s="9">
        <f>($AK$2+(N27+W27)*12*7.57%)*SUM(Fasering!$D$5:$D$10)</f>
        <v>2498.5128707608287</v>
      </c>
      <c r="AN27" s="86">
        <f>($AK$2+(O27+X27)*12*7.57%)*SUM(Fasering!$D$5:$D$11)</f>
        <v>3145.1993686616006</v>
      </c>
      <c r="AO27" s="5">
        <f>($AK$2+(I27+AA27)*12*7.57%)*SUM(Fasering!$D$5)</f>
        <v>0</v>
      </c>
      <c r="AP27" s="9">
        <f>($AK$2+(J27+AB27)*12*7.57%)*SUM(Fasering!$D$5:$D$6)</f>
        <v>539.98601581129242</v>
      </c>
      <c r="AQ27" s="9">
        <f>($AK$2+(K27+AC27)*12*7.57%)*SUM(Fasering!$D$5:$D$7)</f>
        <v>935.85359384747869</v>
      </c>
      <c r="AR27" s="9">
        <f>($AK$2+(L27+AD27)*12*7.57%)*SUM(Fasering!$D$5:$D$8)</f>
        <v>1394.4611619110851</v>
      </c>
      <c r="AS27" s="9">
        <f>($AK$2+(M27+AE27)*12*7.57%)*SUM(Fasering!$D$5:$D$9)</f>
        <v>1915.8087200021121</v>
      </c>
      <c r="AT27" s="9">
        <f>($AK$2+(N27+AF27)*12*7.57%)*SUM(Fasering!$D$5:$D$10)</f>
        <v>2498.5128707608287</v>
      </c>
      <c r="AU27" s="86">
        <f>($AK$2+(O27+AG27)*12*7.57%)*SUM(Fasering!$D$5:$D$11)</f>
        <v>3145.1993686616006</v>
      </c>
    </row>
    <row r="28" spans="1:47" ht="15" x14ac:dyDescent="0.3">
      <c r="A28" s="32">
        <f t="shared" si="8"/>
        <v>19</v>
      </c>
      <c r="B28" s="125">
        <v>30812.13</v>
      </c>
      <c r="C28" s="126"/>
      <c r="D28" s="125">
        <f t="shared" si="0"/>
        <v>39858.571368000004</v>
      </c>
      <c r="E28" s="127">
        <f t="shared" si="1"/>
        <v>988.06817488392392</v>
      </c>
      <c r="F28" s="125">
        <f t="shared" si="2"/>
        <v>3321.5476140000005</v>
      </c>
      <c r="G28" s="127">
        <f t="shared" si="3"/>
        <v>82.339014573660336</v>
      </c>
      <c r="H28" s="45">
        <f>'L4'!$H$10</f>
        <v>1641.55</v>
      </c>
      <c r="I28" s="45">
        <f>GEW!$E$12+($F28-GEW!$E$12)*SUM(Fasering!$D$5)</f>
        <v>1751.1635679999999</v>
      </c>
      <c r="J28" s="45">
        <f>GEW!$E$12+($F28-GEW!$E$12)*SUM(Fasering!$D$5:$D$6)</f>
        <v>2157.2078656213175</v>
      </c>
      <c r="K28" s="45">
        <f>GEW!$E$12+($F28-GEW!$E$12)*SUM(Fasering!$D$5:$D$7)</f>
        <v>2390.1805603757648</v>
      </c>
      <c r="L28" s="45">
        <f>GEW!$E$12+($F28-GEW!$E$12)*SUM(Fasering!$D$5:$D$8)</f>
        <v>2623.1532551302116</v>
      </c>
      <c r="M28" s="45">
        <f>GEW!$E$12+($F28-GEW!$E$12)*SUM(Fasering!$D$5:$D$9)</f>
        <v>2856.1259498846589</v>
      </c>
      <c r="N28" s="45">
        <f>GEW!$E$12+($F28-GEW!$E$12)*SUM(Fasering!$D$5:$D$10)</f>
        <v>3088.5749192455532</v>
      </c>
      <c r="O28" s="75">
        <f>GEW!$E$12+($F28-GEW!$E$12)*SUM(Fasering!$D$5:$D$11)</f>
        <v>3321.5476140000005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6"/>
        <v>0</v>
      </c>
      <c r="Z28" s="127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540.06654180269311</v>
      </c>
      <c r="AJ28" s="9">
        <f>($AK$2+(K28+T28)*12*7.57%)*SUM(Fasering!$D$5:$D$7)</f>
        <v>936.05303467271904</v>
      </c>
      <c r="AK28" s="9">
        <f>($AK$2+(L28+U28)*12*7.57%)*SUM(Fasering!$D$5:$D$8)</f>
        <v>1394.8325362965327</v>
      </c>
      <c r="AL28" s="9">
        <f>($AK$2+(M28+V28)*12*7.57%)*SUM(Fasering!$D$5:$D$9)</f>
        <v>1916.4050466741348</v>
      </c>
      <c r="AM28" s="9">
        <f>($AK$2+(N28+W28)*12*7.57%)*SUM(Fasering!$D$5:$D$10)</f>
        <v>2499.3864841042464</v>
      </c>
      <c r="AN28" s="86">
        <f>($AK$2+(O28+X28)*12*7.57%)*SUM(Fasering!$D$5:$D$11)</f>
        <v>3146.4038525576007</v>
      </c>
      <c r="AO28" s="5">
        <f>($AK$2+(I28+AA28)*12*7.57%)*SUM(Fasering!$D$5)</f>
        <v>0</v>
      </c>
      <c r="AP28" s="9">
        <f>($AK$2+(J28+AB28)*12*7.57%)*SUM(Fasering!$D$5:$D$6)</f>
        <v>540.06654180269311</v>
      </c>
      <c r="AQ28" s="9">
        <f>($AK$2+(K28+AC28)*12*7.57%)*SUM(Fasering!$D$5:$D$7)</f>
        <v>936.05303467271904</v>
      </c>
      <c r="AR28" s="9">
        <f>($AK$2+(L28+AD28)*12*7.57%)*SUM(Fasering!$D$5:$D$8)</f>
        <v>1394.8325362965327</v>
      </c>
      <c r="AS28" s="9">
        <f>($AK$2+(M28+AE28)*12*7.57%)*SUM(Fasering!$D$5:$D$9)</f>
        <v>1916.4050466741348</v>
      </c>
      <c r="AT28" s="9">
        <f>($AK$2+(N28+AF28)*12*7.57%)*SUM(Fasering!$D$5:$D$10)</f>
        <v>2499.3864841042464</v>
      </c>
      <c r="AU28" s="86">
        <f>($AK$2+(O28+AG28)*12*7.57%)*SUM(Fasering!$D$5:$D$11)</f>
        <v>3146.4038525576007</v>
      </c>
    </row>
    <row r="29" spans="1:47" ht="15" x14ac:dyDescent="0.3">
      <c r="A29" s="32">
        <f t="shared" si="8"/>
        <v>20</v>
      </c>
      <c r="B29" s="125">
        <v>31944.2</v>
      </c>
      <c r="C29" s="126"/>
      <c r="D29" s="125">
        <f t="shared" si="0"/>
        <v>41323.017120000004</v>
      </c>
      <c r="E29" s="127">
        <f t="shared" si="1"/>
        <v>1024.3708368141718</v>
      </c>
      <c r="F29" s="125">
        <f t="shared" si="2"/>
        <v>3443.5847600000006</v>
      </c>
      <c r="G29" s="127">
        <f t="shared" si="3"/>
        <v>85.364236401180975</v>
      </c>
      <c r="H29" s="45">
        <f>'L4'!$H$10</f>
        <v>1641.55</v>
      </c>
      <c r="I29" s="45">
        <f>GEW!$E$12+($F29-GEW!$E$12)*SUM(Fasering!$D$5)</f>
        <v>1751.1635679999999</v>
      </c>
      <c r="J29" s="45">
        <f>GEW!$E$12+($F29-GEW!$E$12)*SUM(Fasering!$D$5:$D$6)</f>
        <v>2188.7622407166946</v>
      </c>
      <c r="K29" s="45">
        <f>GEW!$E$12+($F29-GEW!$E$12)*SUM(Fasering!$D$5:$D$7)</f>
        <v>2439.839629565673</v>
      </c>
      <c r="L29" s="45">
        <f>GEW!$E$12+($F29-GEW!$E$12)*SUM(Fasering!$D$5:$D$8)</f>
        <v>2690.917018414651</v>
      </c>
      <c r="M29" s="45">
        <f>GEW!$E$12+($F29-GEW!$E$12)*SUM(Fasering!$D$5:$D$9)</f>
        <v>2941.994407263629</v>
      </c>
      <c r="N29" s="45">
        <f>GEW!$E$12+($F29-GEW!$E$12)*SUM(Fasering!$D$5:$D$10)</f>
        <v>3192.5073711510227</v>
      </c>
      <c r="O29" s="75">
        <f>GEW!$E$12+($F29-GEW!$E$12)*SUM(Fasering!$D$5:$D$11)</f>
        <v>3443.5847600000006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6"/>
        <v>0</v>
      </c>
      <c r="Z29" s="127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547.47801002098561</v>
      </c>
      <c r="AJ29" s="9">
        <f>($AK$2+(K29+T29)*12*7.57%)*SUM(Fasering!$D$5:$D$7)</f>
        <v>954.40921150440988</v>
      </c>
      <c r="AK29" s="9">
        <f>($AK$2+(L29+U29)*12*7.57%)*SUM(Fasering!$D$5:$D$8)</f>
        <v>1429.0131704862583</v>
      </c>
      <c r="AL29" s="9">
        <f>($AK$2+(M29+V29)*12*7.57%)*SUM(Fasering!$D$5:$D$9)</f>
        <v>1971.289886966531</v>
      </c>
      <c r="AM29" s="9">
        <f>($AK$2+(N29+W29)*12*7.57%)*SUM(Fasering!$D$5:$D$10)</f>
        <v>2579.7922936720206</v>
      </c>
      <c r="AN29" s="86">
        <f>($AK$2+(O29+X29)*12*7.57%)*SUM(Fasering!$D$5:$D$11)</f>
        <v>3257.2623959840007</v>
      </c>
      <c r="AO29" s="5">
        <f>($AK$2+(I29+AA29)*12*7.57%)*SUM(Fasering!$D$5)</f>
        <v>0</v>
      </c>
      <c r="AP29" s="9">
        <f>($AK$2+(J29+AB29)*12*7.57%)*SUM(Fasering!$D$5:$D$6)</f>
        <v>547.47801002098561</v>
      </c>
      <c r="AQ29" s="9">
        <f>($AK$2+(K29+AC29)*12*7.57%)*SUM(Fasering!$D$5:$D$7)</f>
        <v>954.40921150440988</v>
      </c>
      <c r="AR29" s="9">
        <f>($AK$2+(L29+AD29)*12*7.57%)*SUM(Fasering!$D$5:$D$8)</f>
        <v>1429.0131704862583</v>
      </c>
      <c r="AS29" s="9">
        <f>($AK$2+(M29+AE29)*12*7.57%)*SUM(Fasering!$D$5:$D$9)</f>
        <v>1971.289886966531</v>
      </c>
      <c r="AT29" s="9">
        <f>($AK$2+(N29+AF29)*12*7.57%)*SUM(Fasering!$D$5:$D$10)</f>
        <v>2579.7922936720206</v>
      </c>
      <c r="AU29" s="86">
        <f>($AK$2+(O29+AG29)*12*7.57%)*SUM(Fasering!$D$5:$D$11)</f>
        <v>3257.2623959840007</v>
      </c>
    </row>
    <row r="30" spans="1:47" ht="15" x14ac:dyDescent="0.3">
      <c r="A30" s="32">
        <f t="shared" si="8"/>
        <v>21</v>
      </c>
      <c r="B30" s="125">
        <v>31956.49</v>
      </c>
      <c r="C30" s="126"/>
      <c r="D30" s="125">
        <f t="shared" si="0"/>
        <v>41338.915464000005</v>
      </c>
      <c r="E30" s="127">
        <f t="shared" si="1"/>
        <v>1024.7649464673934</v>
      </c>
      <c r="F30" s="125">
        <f t="shared" si="2"/>
        <v>3444.9096220000006</v>
      </c>
      <c r="G30" s="127">
        <f t="shared" si="3"/>
        <v>85.39707887228279</v>
      </c>
      <c r="H30" s="45">
        <f>'L4'!$H$10</f>
        <v>1641.55</v>
      </c>
      <c r="I30" s="45">
        <f>GEW!$E$12+($F30-GEW!$E$12)*SUM(Fasering!$D$5)</f>
        <v>1751.1635679999999</v>
      </c>
      <c r="J30" s="45">
        <f>GEW!$E$12+($F30-GEW!$E$12)*SUM(Fasering!$D$5:$D$6)</f>
        <v>2189.1048019275054</v>
      </c>
      <c r="K30" s="45">
        <f>GEW!$E$12+($F30-GEW!$E$12)*SUM(Fasering!$D$5:$D$7)</f>
        <v>2440.378739303007</v>
      </c>
      <c r="L30" s="45">
        <f>GEW!$E$12+($F30-GEW!$E$12)*SUM(Fasering!$D$5:$D$8)</f>
        <v>2691.6526766785091</v>
      </c>
      <c r="M30" s="45">
        <f>GEW!$E$12+($F30-GEW!$E$12)*SUM(Fasering!$D$5:$D$9)</f>
        <v>2942.9266140540112</v>
      </c>
      <c r="N30" s="45">
        <f>GEW!$E$12+($F30-GEW!$E$12)*SUM(Fasering!$D$5:$D$10)</f>
        <v>3193.6356846244989</v>
      </c>
      <c r="O30" s="75">
        <f>GEW!$E$12+($F30-GEW!$E$12)*SUM(Fasering!$D$5:$D$11)</f>
        <v>3444.9096220000006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6"/>
        <v>0</v>
      </c>
      <c r="Z30" s="127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547.55847054410083</v>
      </c>
      <c r="AJ30" s="9">
        <f>($AK$2+(K30+T30)*12*7.57%)*SUM(Fasering!$D$5:$D$7)</f>
        <v>954.60849018263764</v>
      </c>
      <c r="AK30" s="9">
        <f>($AK$2+(L30+U30)*12*7.57%)*SUM(Fasering!$D$5:$D$8)</f>
        <v>1429.3842429413112</v>
      </c>
      <c r="AL30" s="9">
        <f>($AK$2+(M30+V30)*12*7.57%)*SUM(Fasering!$D$5:$D$9)</f>
        <v>1971.8857288201211</v>
      </c>
      <c r="AM30" s="9">
        <f>($AK$2+(N30+W30)*12*7.57%)*SUM(Fasering!$D$5:$D$10)</f>
        <v>2580.6651967606886</v>
      </c>
      <c r="AN30" s="86">
        <f>($AK$2+(O30+X30)*12*7.57%)*SUM(Fasering!$D$5:$D$11)</f>
        <v>3258.4659006248007</v>
      </c>
      <c r="AO30" s="5">
        <f>($AK$2+(I30+AA30)*12*7.57%)*SUM(Fasering!$D$5)</f>
        <v>0</v>
      </c>
      <c r="AP30" s="9">
        <f>($AK$2+(J30+AB30)*12*7.57%)*SUM(Fasering!$D$5:$D$6)</f>
        <v>547.55847054410083</v>
      </c>
      <c r="AQ30" s="9">
        <f>($AK$2+(K30+AC30)*12*7.57%)*SUM(Fasering!$D$5:$D$7)</f>
        <v>954.60849018263764</v>
      </c>
      <c r="AR30" s="9">
        <f>($AK$2+(L30+AD30)*12*7.57%)*SUM(Fasering!$D$5:$D$8)</f>
        <v>1429.3842429413112</v>
      </c>
      <c r="AS30" s="9">
        <f>($AK$2+(M30+AE30)*12*7.57%)*SUM(Fasering!$D$5:$D$9)</f>
        <v>1971.8857288201211</v>
      </c>
      <c r="AT30" s="9">
        <f>($AK$2+(N30+AF30)*12*7.57%)*SUM(Fasering!$D$5:$D$10)</f>
        <v>2580.6651967606886</v>
      </c>
      <c r="AU30" s="86">
        <f>($AK$2+(O30+AG30)*12*7.57%)*SUM(Fasering!$D$5:$D$11)</f>
        <v>3258.4659006248007</v>
      </c>
    </row>
    <row r="31" spans="1:47" ht="15" x14ac:dyDescent="0.3">
      <c r="A31" s="32">
        <f t="shared" si="8"/>
        <v>22</v>
      </c>
      <c r="B31" s="125">
        <v>33088.559999999998</v>
      </c>
      <c r="C31" s="126"/>
      <c r="D31" s="125">
        <f t="shared" si="0"/>
        <v>42803.361215999998</v>
      </c>
      <c r="E31" s="127">
        <f t="shared" si="1"/>
        <v>1061.0676083976409</v>
      </c>
      <c r="F31" s="125">
        <f t="shared" si="2"/>
        <v>3566.9467679999998</v>
      </c>
      <c r="G31" s="127">
        <f t="shared" si="3"/>
        <v>88.422300699803415</v>
      </c>
      <c r="H31" s="45">
        <f>'L4'!$H$10</f>
        <v>1641.55</v>
      </c>
      <c r="I31" s="45">
        <f>GEW!$E$12+($F31-GEW!$E$12)*SUM(Fasering!$D$5)</f>
        <v>1751.1635679999999</v>
      </c>
      <c r="J31" s="45">
        <f>GEW!$E$12+($F31-GEW!$E$12)*SUM(Fasering!$D$5:$D$6)</f>
        <v>2220.6591770228824</v>
      </c>
      <c r="K31" s="45">
        <f>GEW!$E$12+($F31-GEW!$E$12)*SUM(Fasering!$D$5:$D$7)</f>
        <v>2490.0378084929152</v>
      </c>
      <c r="L31" s="45">
        <f>GEW!$E$12+($F31-GEW!$E$12)*SUM(Fasering!$D$5:$D$8)</f>
        <v>2759.4164399629481</v>
      </c>
      <c r="M31" s="45">
        <f>GEW!$E$12+($F31-GEW!$E$12)*SUM(Fasering!$D$5:$D$9)</f>
        <v>3028.7950714329809</v>
      </c>
      <c r="N31" s="45">
        <f>GEW!$E$12+($F31-GEW!$E$12)*SUM(Fasering!$D$5:$D$10)</f>
        <v>3297.568136529967</v>
      </c>
      <c r="O31" s="75">
        <f>GEW!$E$12+($F31-GEW!$E$12)*SUM(Fasering!$D$5:$D$11)</f>
        <v>3566.9467679999998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6"/>
        <v>0</v>
      </c>
      <c r="Z31" s="127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554.96993876239321</v>
      </c>
      <c r="AJ31" s="9">
        <f>($AK$2+(K31+T31)*12*7.57%)*SUM(Fasering!$D$5:$D$7)</f>
        <v>972.9646670143286</v>
      </c>
      <c r="AK31" s="9">
        <f>($AK$2+(L31+U31)*12*7.57%)*SUM(Fasering!$D$5:$D$8)</f>
        <v>1463.5648771310364</v>
      </c>
      <c r="AL31" s="9">
        <f>($AK$2+(M31+V31)*12*7.57%)*SUM(Fasering!$D$5:$D$9)</f>
        <v>2026.7705691125166</v>
      </c>
      <c r="AM31" s="9">
        <f>($AK$2+(N31+W31)*12*7.57%)*SUM(Fasering!$D$5:$D$10)</f>
        <v>2661.0710063284619</v>
      </c>
      <c r="AN31" s="86">
        <f>($AK$2+(O31+X31)*12*7.57%)*SUM(Fasering!$D$5:$D$11)</f>
        <v>3369.3244440511999</v>
      </c>
      <c r="AO31" s="5">
        <f>($AK$2+(I31+AA31)*12*7.57%)*SUM(Fasering!$D$5)</f>
        <v>0</v>
      </c>
      <c r="AP31" s="9">
        <f>($AK$2+(J31+AB31)*12*7.57%)*SUM(Fasering!$D$5:$D$6)</f>
        <v>554.96993876239321</v>
      </c>
      <c r="AQ31" s="9">
        <f>($AK$2+(K31+AC31)*12*7.57%)*SUM(Fasering!$D$5:$D$7)</f>
        <v>972.9646670143286</v>
      </c>
      <c r="AR31" s="9">
        <f>($AK$2+(L31+AD31)*12*7.57%)*SUM(Fasering!$D$5:$D$8)</f>
        <v>1463.5648771310364</v>
      </c>
      <c r="AS31" s="9">
        <f>($AK$2+(M31+AE31)*12*7.57%)*SUM(Fasering!$D$5:$D$9)</f>
        <v>2026.7705691125166</v>
      </c>
      <c r="AT31" s="9">
        <f>($AK$2+(N31+AF31)*12*7.57%)*SUM(Fasering!$D$5:$D$10)</f>
        <v>2661.0710063284619</v>
      </c>
      <c r="AU31" s="86">
        <f>($AK$2+(O31+AG31)*12*7.57%)*SUM(Fasering!$D$5:$D$11)</f>
        <v>3369.3244440511999</v>
      </c>
    </row>
    <row r="32" spans="1:47" ht="15" x14ac:dyDescent="0.3">
      <c r="A32" s="32">
        <f t="shared" si="8"/>
        <v>23</v>
      </c>
      <c r="B32" s="125">
        <v>34232.959999999999</v>
      </c>
      <c r="C32" s="126"/>
      <c r="D32" s="125">
        <f t="shared" si="0"/>
        <v>44283.757056000002</v>
      </c>
      <c r="E32" s="127">
        <f t="shared" si="1"/>
        <v>1097.7656626813653</v>
      </c>
      <c r="F32" s="125">
        <f t="shared" si="2"/>
        <v>3690.3130879999999</v>
      </c>
      <c r="G32" s="127">
        <f t="shared" si="3"/>
        <v>91.480471890113762</v>
      </c>
      <c r="H32" s="45">
        <f>'L4'!$H$10</f>
        <v>1641.55</v>
      </c>
      <c r="I32" s="45">
        <f>GEW!$E$12+($F32-GEW!$E$12)*SUM(Fasering!$D$5)</f>
        <v>1751.1635679999999</v>
      </c>
      <c r="J32" s="45">
        <f>GEW!$E$12+($F32-GEW!$E$12)*SUM(Fasering!$D$5:$D$6)</f>
        <v>2252.5572282557123</v>
      </c>
      <c r="K32" s="45">
        <f>GEW!$E$12+($F32-GEW!$E$12)*SUM(Fasering!$D$5:$D$7)</f>
        <v>2540.237742049083</v>
      </c>
      <c r="L32" s="45">
        <f>GEW!$E$12+($F32-GEW!$E$12)*SUM(Fasering!$D$5:$D$8)</f>
        <v>2827.9182558424536</v>
      </c>
      <c r="M32" s="45">
        <f>GEW!$E$12+($F32-GEW!$E$12)*SUM(Fasering!$D$5:$D$9)</f>
        <v>3115.5987696358247</v>
      </c>
      <c r="N32" s="45">
        <f>GEW!$E$12+($F32-GEW!$E$12)*SUM(Fasering!$D$5:$D$10)</f>
        <v>3402.6325742066292</v>
      </c>
      <c r="O32" s="75">
        <f>GEW!$E$12+($F32-GEW!$E$12)*SUM(Fasering!$D$5:$D$11)</f>
        <v>3690.3130879999999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6"/>
        <v>0</v>
      </c>
      <c r="Z32" s="127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562.46212937694361</v>
      </c>
      <c r="AJ32" s="9">
        <f>($AK$2+(K32+T32)*12*7.57%)*SUM(Fasering!$D$5:$D$7)</f>
        <v>991.52077111229676</v>
      </c>
      <c r="AK32" s="9">
        <f>($AK$2+(L32+U32)*12*7.57%)*SUM(Fasering!$D$5:$D$8)</f>
        <v>1498.117791497393</v>
      </c>
      <c r="AL32" s="9">
        <f>($AK$2+(M32+V32)*12*7.57%)*SUM(Fasering!$D$5:$D$9)</f>
        <v>2082.253190532233</v>
      </c>
      <c r="AM32" s="9">
        <f>($AK$2+(N32+W32)*12*7.57%)*SUM(Fasering!$D$5:$D$10)</f>
        <v>2742.3525600039075</v>
      </c>
      <c r="AN32" s="86">
        <f>($AK$2+(O32+X32)*12*7.57%)*SUM(Fasering!$D$5:$D$11)</f>
        <v>3481.3904091392005</v>
      </c>
      <c r="AO32" s="5">
        <f>($AK$2+(I32+AA32)*12*7.57%)*SUM(Fasering!$D$5)</f>
        <v>0</v>
      </c>
      <c r="AP32" s="9">
        <f>($AK$2+(J32+AB32)*12*7.57%)*SUM(Fasering!$D$5:$D$6)</f>
        <v>562.46212937694361</v>
      </c>
      <c r="AQ32" s="9">
        <f>($AK$2+(K32+AC32)*12*7.57%)*SUM(Fasering!$D$5:$D$7)</f>
        <v>991.52077111229676</v>
      </c>
      <c r="AR32" s="9">
        <f>($AK$2+(L32+AD32)*12*7.57%)*SUM(Fasering!$D$5:$D$8)</f>
        <v>1498.117791497393</v>
      </c>
      <c r="AS32" s="9">
        <f>($AK$2+(M32+AE32)*12*7.57%)*SUM(Fasering!$D$5:$D$9)</f>
        <v>2082.253190532233</v>
      </c>
      <c r="AT32" s="9">
        <f>($AK$2+(N32+AF32)*12*7.57%)*SUM(Fasering!$D$5:$D$10)</f>
        <v>2742.3525600039075</v>
      </c>
      <c r="AU32" s="86">
        <f>($AK$2+(O32+AG32)*12*7.57%)*SUM(Fasering!$D$5:$D$11)</f>
        <v>3481.3904091392005</v>
      </c>
    </row>
    <row r="33" spans="1:47" ht="15" x14ac:dyDescent="0.3">
      <c r="A33" s="32">
        <f t="shared" si="8"/>
        <v>24</v>
      </c>
      <c r="B33" s="125">
        <v>35365.03</v>
      </c>
      <c r="C33" s="126"/>
      <c r="D33" s="125">
        <f t="shared" si="0"/>
        <v>45748.202808000002</v>
      </c>
      <c r="E33" s="127">
        <f t="shared" si="1"/>
        <v>1134.0683246116128</v>
      </c>
      <c r="F33" s="125">
        <f t="shared" si="2"/>
        <v>3812.350234</v>
      </c>
      <c r="G33" s="127">
        <f t="shared" si="3"/>
        <v>94.505693717634401</v>
      </c>
      <c r="H33" s="45">
        <f>'L4'!$H$10</f>
        <v>1641.55</v>
      </c>
      <c r="I33" s="45">
        <f>GEW!$E$12+($F33-GEW!$E$12)*SUM(Fasering!$D$5)</f>
        <v>1751.1635679999999</v>
      </c>
      <c r="J33" s="45">
        <f>GEW!$E$12+($F33-GEW!$E$12)*SUM(Fasering!$D$5:$D$6)</f>
        <v>2284.1116033510893</v>
      </c>
      <c r="K33" s="45">
        <f>GEW!$E$12+($F33-GEW!$E$12)*SUM(Fasering!$D$5:$D$7)</f>
        <v>2589.8968112389912</v>
      </c>
      <c r="L33" s="45">
        <f>GEW!$E$12+($F33-GEW!$E$12)*SUM(Fasering!$D$5:$D$8)</f>
        <v>2895.6820191268935</v>
      </c>
      <c r="M33" s="45">
        <f>GEW!$E$12+($F33-GEW!$E$12)*SUM(Fasering!$D$5:$D$9)</f>
        <v>3201.4672270147948</v>
      </c>
      <c r="N33" s="45">
        <f>GEW!$E$12+($F33-GEW!$E$12)*SUM(Fasering!$D$5:$D$10)</f>
        <v>3506.5650261120982</v>
      </c>
      <c r="O33" s="75">
        <f>GEW!$E$12+($F33-GEW!$E$12)*SUM(Fasering!$D$5:$D$11)</f>
        <v>3812.350234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6"/>
        <v>0</v>
      </c>
      <c r="Z33" s="127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569.87359759523622</v>
      </c>
      <c r="AJ33" s="9">
        <f>($AK$2+(K33+T33)*12*7.57%)*SUM(Fasering!$D$5:$D$7)</f>
        <v>1009.8769479439876</v>
      </c>
      <c r="AK33" s="9">
        <f>($AK$2+(L33+U33)*12*7.57%)*SUM(Fasering!$D$5:$D$8)</f>
        <v>1532.2984256871191</v>
      </c>
      <c r="AL33" s="9">
        <f>($AK$2+(M33+V33)*12*7.57%)*SUM(Fasering!$D$5:$D$9)</f>
        <v>2137.1380308246294</v>
      </c>
      <c r="AM33" s="9">
        <f>($AK$2+(N33+W33)*12*7.57%)*SUM(Fasering!$D$5:$D$10)</f>
        <v>2822.7583695716817</v>
      </c>
      <c r="AN33" s="86">
        <f>($AK$2+(O33+X33)*12*7.57%)*SUM(Fasering!$D$5:$D$11)</f>
        <v>3592.2489525656006</v>
      </c>
      <c r="AO33" s="5">
        <f>($AK$2+(I33+AA33)*12*7.57%)*SUM(Fasering!$D$5)</f>
        <v>0</v>
      </c>
      <c r="AP33" s="9">
        <f>($AK$2+(J33+AB33)*12*7.57%)*SUM(Fasering!$D$5:$D$6)</f>
        <v>569.87359759523622</v>
      </c>
      <c r="AQ33" s="9">
        <f>($AK$2+(K33+AC33)*12*7.57%)*SUM(Fasering!$D$5:$D$7)</f>
        <v>1009.8769479439876</v>
      </c>
      <c r="AR33" s="9">
        <f>($AK$2+(L33+AD33)*12*7.57%)*SUM(Fasering!$D$5:$D$8)</f>
        <v>1532.2984256871191</v>
      </c>
      <c r="AS33" s="9">
        <f>($AK$2+(M33+AE33)*12*7.57%)*SUM(Fasering!$D$5:$D$9)</f>
        <v>2137.1380308246294</v>
      </c>
      <c r="AT33" s="9">
        <f>($AK$2+(N33+AF33)*12*7.57%)*SUM(Fasering!$D$5:$D$10)</f>
        <v>2822.7583695716817</v>
      </c>
      <c r="AU33" s="86">
        <f>($AK$2+(O33+AG33)*12*7.57%)*SUM(Fasering!$D$5:$D$11)</f>
        <v>3592.2489525656006</v>
      </c>
    </row>
    <row r="34" spans="1:47" ht="15" x14ac:dyDescent="0.3">
      <c r="A34" s="32">
        <f t="shared" si="8"/>
        <v>25</v>
      </c>
      <c r="B34" s="125">
        <v>35377.33</v>
      </c>
      <c r="C34" s="126"/>
      <c r="D34" s="125">
        <f t="shared" si="0"/>
        <v>45764.114088000002</v>
      </c>
      <c r="E34" s="127">
        <f t="shared" si="1"/>
        <v>1134.4627549398983</v>
      </c>
      <c r="F34" s="125">
        <f t="shared" si="2"/>
        <v>3813.6761740000006</v>
      </c>
      <c r="G34" s="127">
        <f t="shared" si="3"/>
        <v>94.538562911658204</v>
      </c>
      <c r="H34" s="45">
        <f>'L4'!$H$10</f>
        <v>1641.55</v>
      </c>
      <c r="I34" s="45">
        <f>GEW!$E$12+($F34-GEW!$E$12)*SUM(Fasering!$D$5)</f>
        <v>1751.1635679999999</v>
      </c>
      <c r="J34" s="45">
        <f>GEW!$E$12+($F34-GEW!$E$12)*SUM(Fasering!$D$5:$D$6)</f>
        <v>2284.4544432935609</v>
      </c>
      <c r="K34" s="45">
        <f>GEW!$E$12+($F34-GEW!$E$12)*SUM(Fasering!$D$5:$D$7)</f>
        <v>2590.436359633557</v>
      </c>
      <c r="L34" s="45">
        <f>GEW!$E$12+($F34-GEW!$E$12)*SUM(Fasering!$D$5:$D$8)</f>
        <v>2896.418275973554</v>
      </c>
      <c r="M34" s="45">
        <f>GEW!$E$12+($F34-GEW!$E$12)*SUM(Fasering!$D$5:$D$9)</f>
        <v>3202.4001923135502</v>
      </c>
      <c r="N34" s="45">
        <f>GEW!$E$12+($F34-GEW!$E$12)*SUM(Fasering!$D$5:$D$10)</f>
        <v>3507.694257660004</v>
      </c>
      <c r="O34" s="75">
        <f>GEW!$E$12+($F34-GEW!$E$12)*SUM(Fasering!$D$5:$D$11)</f>
        <v>3813.6761740000006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6"/>
        <v>0</v>
      </c>
      <c r="Z34" s="127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569.95412358663702</v>
      </c>
      <c r="AJ34" s="9">
        <f>($AK$2+(K34+T34)*12*7.57%)*SUM(Fasering!$D$5:$D$7)</f>
        <v>1010.0763887692282</v>
      </c>
      <c r="AK34" s="9">
        <f>($AK$2+(L34+U34)*12*7.57%)*SUM(Fasering!$D$5:$D$8)</f>
        <v>1532.6698000725667</v>
      </c>
      <c r="AL34" s="9">
        <f>($AK$2+(M34+V34)*12*7.57%)*SUM(Fasering!$D$5:$D$9)</f>
        <v>2137.7343574966521</v>
      </c>
      <c r="AM34" s="9">
        <f>($AK$2+(N34+W34)*12*7.57%)*SUM(Fasering!$D$5:$D$10)</f>
        <v>2823.6319829150998</v>
      </c>
      <c r="AN34" s="86">
        <f>($AK$2+(O34+X34)*12*7.57%)*SUM(Fasering!$D$5:$D$11)</f>
        <v>3593.4534364616011</v>
      </c>
      <c r="AO34" s="5">
        <f>($AK$2+(I34+AA34)*12*7.57%)*SUM(Fasering!$D$5)</f>
        <v>0</v>
      </c>
      <c r="AP34" s="9">
        <f>($AK$2+(J34+AB34)*12*7.57%)*SUM(Fasering!$D$5:$D$6)</f>
        <v>569.95412358663702</v>
      </c>
      <c r="AQ34" s="9">
        <f>($AK$2+(K34+AC34)*12*7.57%)*SUM(Fasering!$D$5:$D$7)</f>
        <v>1010.0763887692282</v>
      </c>
      <c r="AR34" s="9">
        <f>($AK$2+(L34+AD34)*12*7.57%)*SUM(Fasering!$D$5:$D$8)</f>
        <v>1532.6698000725667</v>
      </c>
      <c r="AS34" s="9">
        <f>($AK$2+(M34+AE34)*12*7.57%)*SUM(Fasering!$D$5:$D$9)</f>
        <v>2137.7343574966521</v>
      </c>
      <c r="AT34" s="9">
        <f>($AK$2+(N34+AF34)*12*7.57%)*SUM(Fasering!$D$5:$D$10)</f>
        <v>2823.6319829150998</v>
      </c>
      <c r="AU34" s="86">
        <f>($AK$2+(O34+AG34)*12*7.57%)*SUM(Fasering!$D$5:$D$11)</f>
        <v>3593.4534364616011</v>
      </c>
    </row>
    <row r="35" spans="1:47" ht="15" x14ac:dyDescent="0.3">
      <c r="A35" s="32">
        <f t="shared" si="8"/>
        <v>26</v>
      </c>
      <c r="B35" s="125">
        <v>35377.33</v>
      </c>
      <c r="C35" s="126"/>
      <c r="D35" s="125">
        <f t="shared" si="0"/>
        <v>45764.114088000002</v>
      </c>
      <c r="E35" s="127">
        <f t="shared" si="1"/>
        <v>1134.4627549398983</v>
      </c>
      <c r="F35" s="125">
        <f t="shared" si="2"/>
        <v>3813.6761740000006</v>
      </c>
      <c r="G35" s="127">
        <f t="shared" si="3"/>
        <v>94.538562911658204</v>
      </c>
      <c r="H35" s="45">
        <f>'L4'!$H$10</f>
        <v>1641.55</v>
      </c>
      <c r="I35" s="45">
        <f>GEW!$E$12+($F35-GEW!$E$12)*SUM(Fasering!$D$5)</f>
        <v>1751.1635679999999</v>
      </c>
      <c r="J35" s="45">
        <f>GEW!$E$12+($F35-GEW!$E$12)*SUM(Fasering!$D$5:$D$6)</f>
        <v>2284.4544432935609</v>
      </c>
      <c r="K35" s="45">
        <f>GEW!$E$12+($F35-GEW!$E$12)*SUM(Fasering!$D$5:$D$7)</f>
        <v>2590.436359633557</v>
      </c>
      <c r="L35" s="45">
        <f>GEW!$E$12+($F35-GEW!$E$12)*SUM(Fasering!$D$5:$D$8)</f>
        <v>2896.418275973554</v>
      </c>
      <c r="M35" s="45">
        <f>GEW!$E$12+($F35-GEW!$E$12)*SUM(Fasering!$D$5:$D$9)</f>
        <v>3202.4001923135502</v>
      </c>
      <c r="N35" s="45">
        <f>GEW!$E$12+($F35-GEW!$E$12)*SUM(Fasering!$D$5:$D$10)</f>
        <v>3507.694257660004</v>
      </c>
      <c r="O35" s="75">
        <f>GEW!$E$12+($F35-GEW!$E$12)*SUM(Fasering!$D$5:$D$11)</f>
        <v>3813.6761740000006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6"/>
        <v>0</v>
      </c>
      <c r="Z35" s="127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569.95412358663702</v>
      </c>
      <c r="AJ35" s="9">
        <f>($AK$2+(K35+T35)*12*7.57%)*SUM(Fasering!$D$5:$D$7)</f>
        <v>1010.0763887692282</v>
      </c>
      <c r="AK35" s="9">
        <f>($AK$2+(L35+U35)*12*7.57%)*SUM(Fasering!$D$5:$D$8)</f>
        <v>1532.6698000725667</v>
      </c>
      <c r="AL35" s="9">
        <f>($AK$2+(M35+V35)*12*7.57%)*SUM(Fasering!$D$5:$D$9)</f>
        <v>2137.7343574966521</v>
      </c>
      <c r="AM35" s="9">
        <f>($AK$2+(N35+W35)*12*7.57%)*SUM(Fasering!$D$5:$D$10)</f>
        <v>2823.6319829150998</v>
      </c>
      <c r="AN35" s="86">
        <f>($AK$2+(O35+X35)*12*7.57%)*SUM(Fasering!$D$5:$D$11)</f>
        <v>3593.4534364616011</v>
      </c>
      <c r="AO35" s="5">
        <f>($AK$2+(I35+AA35)*12*7.57%)*SUM(Fasering!$D$5)</f>
        <v>0</v>
      </c>
      <c r="AP35" s="9">
        <f>($AK$2+(J35+AB35)*12*7.57%)*SUM(Fasering!$D$5:$D$6)</f>
        <v>569.95412358663702</v>
      </c>
      <c r="AQ35" s="9">
        <f>($AK$2+(K35+AC35)*12*7.57%)*SUM(Fasering!$D$5:$D$7)</f>
        <v>1010.0763887692282</v>
      </c>
      <c r="AR35" s="9">
        <f>($AK$2+(L35+AD35)*12*7.57%)*SUM(Fasering!$D$5:$D$8)</f>
        <v>1532.6698000725667</v>
      </c>
      <c r="AS35" s="9">
        <f>($AK$2+(M35+AE35)*12*7.57%)*SUM(Fasering!$D$5:$D$9)</f>
        <v>2137.7343574966521</v>
      </c>
      <c r="AT35" s="9">
        <f>($AK$2+(N35+AF35)*12*7.57%)*SUM(Fasering!$D$5:$D$10)</f>
        <v>2823.6319829150998</v>
      </c>
      <c r="AU35" s="86">
        <f>($AK$2+(O35+AG35)*12*7.57%)*SUM(Fasering!$D$5:$D$11)</f>
        <v>3593.4534364616011</v>
      </c>
    </row>
    <row r="36" spans="1:47" ht="15" x14ac:dyDescent="0.3">
      <c r="A36" s="32">
        <f t="shared" si="8"/>
        <v>27</v>
      </c>
      <c r="B36" s="125">
        <v>35389.620000000003</v>
      </c>
      <c r="C36" s="126"/>
      <c r="D36" s="125">
        <f t="shared" si="0"/>
        <v>45780.012432000003</v>
      </c>
      <c r="E36" s="127">
        <f t="shared" si="1"/>
        <v>1134.85686459312</v>
      </c>
      <c r="F36" s="125">
        <f t="shared" si="2"/>
        <v>3815.0010360000006</v>
      </c>
      <c r="G36" s="127">
        <f t="shared" si="3"/>
        <v>94.571405382760005</v>
      </c>
      <c r="H36" s="45">
        <f>'L4'!$H$10</f>
        <v>1641.55</v>
      </c>
      <c r="I36" s="45">
        <f>GEW!$E$12+($F36-GEW!$E$12)*SUM(Fasering!$D$5)</f>
        <v>1751.1635679999999</v>
      </c>
      <c r="J36" s="45">
        <f>GEW!$E$12+($F36-GEW!$E$12)*SUM(Fasering!$D$5:$D$6)</f>
        <v>2284.7970045043712</v>
      </c>
      <c r="K36" s="45">
        <f>GEW!$E$12+($F36-GEW!$E$12)*SUM(Fasering!$D$5:$D$7)</f>
        <v>2590.9754693708915</v>
      </c>
      <c r="L36" s="45">
        <f>GEW!$E$12+($F36-GEW!$E$12)*SUM(Fasering!$D$5:$D$8)</f>
        <v>2897.1539342374117</v>
      </c>
      <c r="M36" s="45">
        <f>GEW!$E$12+($F36-GEW!$E$12)*SUM(Fasering!$D$5:$D$9)</f>
        <v>3203.3323991039319</v>
      </c>
      <c r="N36" s="45">
        <f>GEW!$E$12+($F36-GEW!$E$12)*SUM(Fasering!$D$5:$D$10)</f>
        <v>3508.8225711334808</v>
      </c>
      <c r="O36" s="75">
        <f>GEW!$E$12+($F36-GEW!$E$12)*SUM(Fasering!$D$5:$D$11)</f>
        <v>3815.0010360000006</v>
      </c>
      <c r="P36" s="125">
        <f t="shared" si="4"/>
        <v>0</v>
      </c>
      <c r="Q36" s="127">
        <f t="shared" si="5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5">
        <f t="shared" si="6"/>
        <v>0</v>
      </c>
      <c r="Z36" s="127">
        <f t="shared" si="7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($AK$2+(I36+R36)*12*7.57%)*SUM(Fasering!$D$5)</f>
        <v>0</v>
      </c>
      <c r="AI36" s="9">
        <f>($AK$2+(J36+S36)*12*7.57%)*SUM(Fasering!$D$5:$D$6)</f>
        <v>570.03458410975202</v>
      </c>
      <c r="AJ36" s="9">
        <f>($AK$2+(K36+T36)*12*7.57%)*SUM(Fasering!$D$5:$D$7)</f>
        <v>1010.2756674474562</v>
      </c>
      <c r="AK36" s="9">
        <f>($AK$2+(L36+U36)*12*7.57%)*SUM(Fasering!$D$5:$D$8)</f>
        <v>1533.0408725276193</v>
      </c>
      <c r="AL36" s="9">
        <f>($AK$2+(M36+V36)*12*7.57%)*SUM(Fasering!$D$5:$D$9)</f>
        <v>2138.3301993502419</v>
      </c>
      <c r="AM36" s="9">
        <f>($AK$2+(N36+W36)*12*7.57%)*SUM(Fasering!$D$5:$D$10)</f>
        <v>2824.5048860037678</v>
      </c>
      <c r="AN36" s="86">
        <f>($AK$2+(O36+X36)*12*7.57%)*SUM(Fasering!$D$5:$D$11)</f>
        <v>3594.6569411024007</v>
      </c>
      <c r="AO36" s="5">
        <f>($AK$2+(I36+AA36)*12*7.57%)*SUM(Fasering!$D$5)</f>
        <v>0</v>
      </c>
      <c r="AP36" s="9">
        <f>($AK$2+(J36+AB36)*12*7.57%)*SUM(Fasering!$D$5:$D$6)</f>
        <v>570.03458410975202</v>
      </c>
      <c r="AQ36" s="9">
        <f>($AK$2+(K36+AC36)*12*7.57%)*SUM(Fasering!$D$5:$D$7)</f>
        <v>1010.2756674474562</v>
      </c>
      <c r="AR36" s="9">
        <f>($AK$2+(L36+AD36)*12*7.57%)*SUM(Fasering!$D$5:$D$8)</f>
        <v>1533.0408725276193</v>
      </c>
      <c r="AS36" s="9">
        <f>($AK$2+(M36+AE36)*12*7.57%)*SUM(Fasering!$D$5:$D$9)</f>
        <v>2138.3301993502419</v>
      </c>
      <c r="AT36" s="9">
        <f>($AK$2+(N36+AF36)*12*7.57%)*SUM(Fasering!$D$5:$D$10)</f>
        <v>2824.5048860037678</v>
      </c>
      <c r="AU36" s="86">
        <f>($AK$2+(O36+AG36)*12*7.57%)*SUM(Fasering!$D$5:$D$11)</f>
        <v>3594.6569411024007</v>
      </c>
    </row>
    <row r="37" spans="1:47" ht="15" x14ac:dyDescent="0.3">
      <c r="A37" s="35"/>
      <c r="B37" s="128"/>
      <c r="C37" s="129"/>
      <c r="D37" s="128"/>
      <c r="E37" s="129"/>
      <c r="F37" s="128"/>
      <c r="G37" s="129"/>
      <c r="H37" s="46"/>
      <c r="I37" s="46"/>
      <c r="J37" s="46"/>
      <c r="K37" s="46"/>
      <c r="L37" s="46"/>
      <c r="M37" s="46"/>
      <c r="N37" s="46"/>
      <c r="O37" s="73"/>
      <c r="P37" s="128"/>
      <c r="Q37" s="129"/>
      <c r="R37" s="46"/>
      <c r="S37" s="46"/>
      <c r="T37" s="46"/>
      <c r="U37" s="46"/>
      <c r="V37" s="46"/>
      <c r="W37" s="46"/>
      <c r="X37" s="73"/>
      <c r="Y37" s="128"/>
      <c r="Z37" s="129"/>
      <c r="AA37" s="72"/>
      <c r="AB37" s="46"/>
      <c r="AC37" s="46"/>
      <c r="AD37" s="46"/>
      <c r="AE37" s="46"/>
      <c r="AF37" s="46"/>
      <c r="AG37" s="73"/>
      <c r="AH37" s="87"/>
      <c r="AI37" s="88"/>
      <c r="AJ37" s="88"/>
      <c r="AK37" s="88"/>
      <c r="AL37" s="88"/>
      <c r="AM37" s="88"/>
      <c r="AN37" s="89"/>
      <c r="AO37" s="87"/>
      <c r="AP37" s="88"/>
      <c r="AQ37" s="88"/>
      <c r="AR37" s="88"/>
      <c r="AS37" s="88"/>
      <c r="AT37" s="88"/>
      <c r="AU37" s="89"/>
    </row>
    <row r="38" spans="1:47" ht="1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</sheetData>
  <mergeCells count="169">
    <mergeCell ref="AH5:AN5"/>
    <mergeCell ref="AO5:AU5"/>
    <mergeCell ref="AA5:AG5"/>
    <mergeCell ref="B6:C6"/>
    <mergeCell ref="D6:E6"/>
    <mergeCell ref="F6:G6"/>
    <mergeCell ref="P6:Q6"/>
    <mergeCell ref="Y6:Z6"/>
    <mergeCell ref="B5:E5"/>
    <mergeCell ref="F5:G5"/>
    <mergeCell ref="P5:Q5"/>
    <mergeCell ref="R5:X5"/>
    <mergeCell ref="Y5:Z5"/>
    <mergeCell ref="H5:O5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7:C37"/>
    <mergeCell ref="D37:E37"/>
    <mergeCell ref="F37:G37"/>
    <mergeCell ref="P37:Q37"/>
    <mergeCell ref="Y37:Z37"/>
    <mergeCell ref="B35:C35"/>
    <mergeCell ref="D35:E35"/>
    <mergeCell ref="F35:G35"/>
    <mergeCell ref="P35:Q35"/>
    <mergeCell ref="Y35:Z35"/>
    <mergeCell ref="B36:C36"/>
    <mergeCell ref="D36:E36"/>
    <mergeCell ref="F36:G36"/>
    <mergeCell ref="P36:Q36"/>
    <mergeCell ref="Y36:Z3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colBreaks count="3" manualBreakCount="3">
    <brk id="15" max="36" man="1"/>
    <brk id="24" max="1048575" man="1"/>
    <brk id="33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zoomScale="80" zoomScaleNormal="80" workbookViewId="0"/>
  </sheetViews>
  <sheetFormatPr defaultRowHeight="12.75" x14ac:dyDescent="0.2"/>
  <cols>
    <col min="1" max="1" width="4.5" bestFit="1" customWidth="1"/>
    <col min="8" max="15" width="11.25" customWidth="1"/>
    <col min="18" max="24" width="11.25" customWidth="1"/>
    <col min="27" max="47" width="11.25" customWidth="1"/>
  </cols>
  <sheetData>
    <row r="1" spans="1:47" ht="16.5" x14ac:dyDescent="0.3">
      <c r="A1" s="21" t="s">
        <v>74</v>
      </c>
      <c r="B1" s="21" t="s">
        <v>19</v>
      </c>
      <c r="C1" s="21" t="s">
        <v>126</v>
      </c>
      <c r="D1" s="21"/>
      <c r="E1" s="22"/>
      <c r="G1" s="21"/>
      <c r="H1" s="21"/>
      <c r="I1" s="21"/>
      <c r="J1" s="23"/>
      <c r="K1" s="23"/>
      <c r="L1" s="104">
        <f>D8</f>
        <v>42552</v>
      </c>
      <c r="M1" s="23"/>
      <c r="N1" s="23"/>
      <c r="O1" s="24" t="s">
        <v>73</v>
      </c>
      <c r="P1" s="23"/>
    </row>
    <row r="2" spans="1:47" ht="16.5" x14ac:dyDescent="0.3">
      <c r="A2" s="24"/>
      <c r="B2" s="23"/>
      <c r="C2" s="23"/>
      <c r="D2" s="23"/>
      <c r="E2" s="22"/>
      <c r="F2" s="56"/>
      <c r="G2" s="21"/>
      <c r="H2" s="21"/>
      <c r="I2" s="21"/>
      <c r="J2" s="23"/>
      <c r="K2" s="23"/>
      <c r="L2" s="23"/>
      <c r="M2" s="23"/>
      <c r="N2" s="23"/>
      <c r="O2" s="23"/>
      <c r="P2" s="23"/>
      <c r="Q2" s="23"/>
      <c r="R2" s="24"/>
      <c r="AH2" s="80" t="str">
        <f>'L4'!$AH$2</f>
        <v>Berekening eindejaarspremie 2015:</v>
      </c>
    </row>
    <row r="3" spans="1:47" ht="16.5" x14ac:dyDescent="0.3">
      <c r="A3" s="24"/>
      <c r="B3" s="23"/>
      <c r="C3" s="23"/>
      <c r="D3" s="23"/>
      <c r="I3" s="21"/>
      <c r="J3" s="23"/>
      <c r="K3" s="23"/>
      <c r="L3" s="23"/>
      <c r="M3" s="23"/>
      <c r="N3" s="23" t="s">
        <v>21</v>
      </c>
      <c r="O3" s="71">
        <f>'L4'!O3</f>
        <v>1.2936000000000001</v>
      </c>
      <c r="P3" s="23"/>
      <c r="Q3" s="23"/>
      <c r="R3" s="24"/>
      <c r="AH3" s="81" t="s">
        <v>94</v>
      </c>
      <c r="AK3" s="82">
        <f>'L4'!$AK$3</f>
        <v>129.11000000000001</v>
      </c>
    </row>
    <row r="4" spans="1:47" ht="16.5" x14ac:dyDescent="0.3">
      <c r="A4" s="24"/>
      <c r="B4" s="23"/>
      <c r="C4" s="23"/>
      <c r="D4" s="23"/>
      <c r="I4" s="21"/>
      <c r="J4" s="23"/>
      <c r="K4" s="23"/>
      <c r="L4" s="23"/>
      <c r="M4" s="23"/>
      <c r="P4" s="23"/>
      <c r="Q4" s="23"/>
      <c r="R4" s="24"/>
      <c r="AH4" s="81" t="s">
        <v>49</v>
      </c>
      <c r="AJ4" s="82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47" ht="15" x14ac:dyDescent="0.3">
      <c r="A6" s="28"/>
      <c r="B6" s="134" t="s">
        <v>22</v>
      </c>
      <c r="C6" s="149"/>
      <c r="D6" s="149"/>
      <c r="E6" s="135"/>
      <c r="F6" s="134" t="s">
        <v>23</v>
      </c>
      <c r="G6" s="135"/>
      <c r="H6" s="146" t="s">
        <v>38</v>
      </c>
      <c r="I6" s="147"/>
      <c r="J6" s="147"/>
      <c r="K6" s="147"/>
      <c r="L6" s="147"/>
      <c r="M6" s="147"/>
      <c r="N6" s="147"/>
      <c r="O6" s="148"/>
      <c r="P6" s="134" t="s">
        <v>24</v>
      </c>
      <c r="Q6" s="137"/>
      <c r="R6" s="146" t="s">
        <v>39</v>
      </c>
      <c r="S6" s="147"/>
      <c r="T6" s="147"/>
      <c r="U6" s="147"/>
      <c r="V6" s="147"/>
      <c r="W6" s="147"/>
      <c r="X6" s="148"/>
      <c r="Y6" s="134" t="s">
        <v>25</v>
      </c>
      <c r="Z6" s="135"/>
      <c r="AA6" s="146" t="s">
        <v>40</v>
      </c>
      <c r="AB6" s="147"/>
      <c r="AC6" s="147"/>
      <c r="AD6" s="147"/>
      <c r="AE6" s="147"/>
      <c r="AF6" s="147"/>
      <c r="AG6" s="148"/>
      <c r="AH6" s="146" t="s">
        <v>101</v>
      </c>
      <c r="AI6" s="147"/>
      <c r="AJ6" s="147"/>
      <c r="AK6" s="147"/>
      <c r="AL6" s="147"/>
      <c r="AM6" s="147"/>
      <c r="AN6" s="148"/>
      <c r="AO6" s="146" t="s">
        <v>102</v>
      </c>
      <c r="AP6" s="147"/>
      <c r="AQ6" s="147"/>
      <c r="AR6" s="147"/>
      <c r="AS6" s="147"/>
      <c r="AT6" s="147"/>
      <c r="AU6" s="148"/>
    </row>
    <row r="7" spans="1:47" ht="15" x14ac:dyDescent="0.3">
      <c r="A7" s="32"/>
      <c r="B7" s="150">
        <v>1</v>
      </c>
      <c r="C7" s="151"/>
      <c r="D7" s="150"/>
      <c r="E7" s="151"/>
      <c r="F7" s="150"/>
      <c r="G7" s="151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0"/>
      <c r="Q7" s="151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2" t="s">
        <v>27</v>
      </c>
      <c r="Z7" s="151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ht="15" x14ac:dyDescent="0.3">
      <c r="A8" s="32"/>
      <c r="B8" s="138" t="s">
        <v>30</v>
      </c>
      <c r="C8" s="139"/>
      <c r="D8" s="144">
        <f>'L4'!$D$8</f>
        <v>42552</v>
      </c>
      <c r="E8" s="143"/>
      <c r="F8" s="144">
        <f>D8</f>
        <v>42552</v>
      </c>
      <c r="G8" s="145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2"/>
      <c r="Q8" s="143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2"/>
      <c r="Z8" s="143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ht="15" x14ac:dyDescent="0.3">
      <c r="A9" s="32"/>
      <c r="B9" s="134"/>
      <c r="C9" s="135"/>
      <c r="D9" s="136"/>
      <c r="E9" s="137"/>
      <c r="F9" s="136"/>
      <c r="G9" s="137"/>
      <c r="H9" s="44"/>
      <c r="I9" s="44"/>
      <c r="J9" s="44"/>
      <c r="K9" s="44"/>
      <c r="L9" s="44"/>
      <c r="M9" s="44"/>
      <c r="N9" s="44"/>
      <c r="O9" s="78"/>
      <c r="P9" s="136"/>
      <c r="Q9" s="137"/>
      <c r="R9" s="44"/>
      <c r="S9" s="44"/>
      <c r="T9" s="44"/>
      <c r="U9" s="44"/>
      <c r="V9" s="44"/>
      <c r="W9" s="44"/>
      <c r="X9" s="78"/>
      <c r="Y9" s="136"/>
      <c r="Z9" s="137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ht="15" x14ac:dyDescent="0.3">
      <c r="A10" s="32">
        <v>0</v>
      </c>
      <c r="B10" s="125">
        <v>22760.45</v>
      </c>
      <c r="C10" s="126"/>
      <c r="D10" s="125">
        <f t="shared" ref="D10:D37" si="0">B10*$O$3</f>
        <v>29442.918120000002</v>
      </c>
      <c r="E10" s="127">
        <f t="shared" ref="E10:E37" si="1">D10/40.3399</f>
        <v>729.87087523766797</v>
      </c>
      <c r="F10" s="125">
        <f t="shared" ref="F10:F37" si="2">B10/12*$O$3</f>
        <v>2453.5765100000003</v>
      </c>
      <c r="G10" s="127">
        <f t="shared" ref="G10:G37" si="3">F10/40.3399</f>
        <v>60.822572936472334</v>
      </c>
      <c r="H10" s="45">
        <f>'L4'!$H$10</f>
        <v>1641.55</v>
      </c>
      <c r="I10" s="45">
        <f>GEW!$E$12+($F10-GEW!$E$12)*SUM(Fasering!$D$5)</f>
        <v>1751.1635679999999</v>
      </c>
      <c r="J10" s="45">
        <f>GEW!$E$12+($F10-GEW!$E$12)*SUM(Fasering!$D$5:$D$6)</f>
        <v>1932.7820519631982</v>
      </c>
      <c r="K10" s="45">
        <f>GEW!$E$12+($F10-GEW!$E$12)*SUM(Fasering!$D$5:$D$7)</f>
        <v>2036.9877947208136</v>
      </c>
      <c r="L10" s="45">
        <f>GEW!$E$12+($F10-GEW!$E$12)*SUM(Fasering!$D$5:$D$8)</f>
        <v>2141.1935374784289</v>
      </c>
      <c r="M10" s="45">
        <f>GEW!$E$12+($F10-GEW!$E$12)*SUM(Fasering!$D$5:$D$9)</f>
        <v>2245.3992802360444</v>
      </c>
      <c r="N10" s="45">
        <f>GEW!$E$12+($F10-GEW!$E$12)*SUM(Fasering!$D$5:$D$10)</f>
        <v>2349.3707672423852</v>
      </c>
      <c r="O10" s="75">
        <f>GEW!$E$12+($F10-GEW!$E$12)*SUM(Fasering!$D$5:$D$11)</f>
        <v>2453.5765100000003</v>
      </c>
      <c r="P10" s="125">
        <f t="shared" ref="P10:P37" si="4">((B10&lt;19968.2)*913.03+(B10&gt;19968.2)*(B10&lt;20424.71)*(20424.71-B10+456.51)+(B10&gt;20424.71)*(B10&lt;22659.62)*456.51+(B10&gt;22659.62)*(B10&lt;23116.13)*(23116.13-B10))/12*$O$3</f>
        <v>38.342304000000034</v>
      </c>
      <c r="Q10" s="127">
        <f t="shared" ref="Q10:Q37" si="5">P10/40.3399</f>
        <v>0.9504808886487085</v>
      </c>
      <c r="R10" s="45">
        <f>$P10*SUM(Fasering!$D$5)</f>
        <v>0</v>
      </c>
      <c r="S10" s="45">
        <f>$P10*SUM(Fasering!$D$5:$D$6)</f>
        <v>9.9139277022832424</v>
      </c>
      <c r="T10" s="45">
        <f>$P10*SUM(Fasering!$D$5:$D$7)</f>
        <v>15.602160404804103</v>
      </c>
      <c r="U10" s="45">
        <f>$P10*SUM(Fasering!$D$5:$D$8)</f>
        <v>21.290393107324963</v>
      </c>
      <c r="V10" s="45">
        <f>$P10*SUM(Fasering!$D$5:$D$9)</f>
        <v>26.978625809845823</v>
      </c>
      <c r="W10" s="45">
        <f>$P10*SUM(Fasering!$D$5:$D$10)</f>
        <v>32.654071297479177</v>
      </c>
      <c r="X10" s="75">
        <f>$P10*SUM(Fasering!$D$5:$D$11)</f>
        <v>38.342304000000034</v>
      </c>
      <c r="Y10" s="125">
        <f t="shared" ref="Y10:Y37" si="6">((B10&lt;19968.2)*456.51+(B10&gt;19968.2)*(B10&lt;20196.46)*(20196.46-B10+228.26)+(B10&gt;20196.46)*(B10&lt;22659.62)*228.26+(B10&gt;22659.62)*(B10&lt;22887.88)*(22887.88-B10))/12*$O$3</f>
        <v>13.736954000000033</v>
      </c>
      <c r="Z10" s="127">
        <f t="shared" ref="Z10:Z37" si="7">Y10/40.3399</f>
        <v>0.34053019467078582</v>
      </c>
      <c r="AA10" s="74">
        <f>$Y10*SUM(Fasering!$D$5)</f>
        <v>0</v>
      </c>
      <c r="AB10" s="45">
        <f>$Y10*SUM(Fasering!$D$5:$D$6)</f>
        <v>3.5518775503316338</v>
      </c>
      <c r="AC10" s="45">
        <f>$Y10*SUM(Fasering!$D$5:$D$7)</f>
        <v>5.5898090991458327</v>
      </c>
      <c r="AD10" s="45">
        <f>$Y10*SUM(Fasering!$D$5:$D$8)</f>
        <v>7.6277406479600316</v>
      </c>
      <c r="AE10" s="45">
        <f>$Y10*SUM(Fasering!$D$5:$D$9)</f>
        <v>9.6656721967742314</v>
      </c>
      <c r="AF10" s="45">
        <f>$Y10*SUM(Fasering!$D$5:$D$10)</f>
        <v>11.699022451185835</v>
      </c>
      <c r="AG10" s="75">
        <f>$Y10*SUM(Fasering!$D$5:$D$11)</f>
        <v>13.736954000000033</v>
      </c>
      <c r="AH10" s="5">
        <f>($AK$3+(I10+R10)*12*7.57%)*SUM(Fasering!$D$5)</f>
        <v>0</v>
      </c>
      <c r="AI10" s="9">
        <f>($AK$3+(J10+S10)*12*7.57%)*SUM(Fasering!$D$5:$D$6)</f>
        <v>489.68214913441329</v>
      </c>
      <c r="AJ10" s="9">
        <f>($AK$3+(K10+T10)*12*7.57%)*SUM(Fasering!$D$5:$D$7)</f>
        <v>811.26469393699347</v>
      </c>
      <c r="AK10" s="9">
        <f>($AK$3+(L10+U10)*12*7.57%)*SUM(Fasering!$D$5:$D$8)</f>
        <v>1162.4669045563344</v>
      </c>
      <c r="AL10" s="9">
        <f>($AK$3+(M10+V10)*12*7.57%)*SUM(Fasering!$D$5:$D$9)</f>
        <v>1543.2887809924357</v>
      </c>
      <c r="AM10" s="9">
        <f>($AK$3+(N10+W10)*12*7.57%)*SUM(Fasering!$D$5:$D$10)</f>
        <v>1952.7744279296369</v>
      </c>
      <c r="AN10" s="86">
        <f>($AK$3+(O10+X10)*12*7.57%)*SUM(Fasering!$D$5:$D$11)</f>
        <v>2392.7690506376007</v>
      </c>
      <c r="AO10" s="5">
        <f>($AK$3+(I10+AA10)*12*7.57%)*SUM(Fasering!$D$5)</f>
        <v>0</v>
      </c>
      <c r="AP10" s="9">
        <f>($AK$3+(J10+AB10)*12*7.57%)*SUM(Fasering!$D$5:$D$6)</f>
        <v>488.18783551350174</v>
      </c>
      <c r="AQ10" s="9">
        <f>($AK$3+(K10+AC10)*12*7.57%)*SUM(Fasering!$D$5:$D$7)</f>
        <v>807.56368837918046</v>
      </c>
      <c r="AR10" s="9">
        <f>($AK$3+(L10+AD10)*12*7.57%)*SUM(Fasering!$D$5:$D$8)</f>
        <v>1155.5753432979272</v>
      </c>
      <c r="AS10" s="9">
        <f>($AK$3+(M10+AE10)*12*7.57%)*SUM(Fasering!$D$5:$D$9)</f>
        <v>1532.2228002697425</v>
      </c>
      <c r="AT10" s="9">
        <f>($AK$3+(N10+AF10)*12*7.57%)*SUM(Fasering!$D$5:$D$10)</f>
        <v>1936.5628632438454</v>
      </c>
      <c r="AU10" s="86">
        <f>($AK$3+(O10+AG10)*12*7.57%)*SUM(Fasering!$D$5:$D$11)</f>
        <v>2370.4175506976003</v>
      </c>
    </row>
    <row r="11" spans="1:47" ht="15" x14ac:dyDescent="0.3">
      <c r="A11" s="32">
        <f t="shared" ref="A11:A37" si="8">+A10+1</f>
        <v>1</v>
      </c>
      <c r="B11" s="125">
        <v>23145.78</v>
      </c>
      <c r="C11" s="126"/>
      <c r="D11" s="125">
        <f t="shared" si="0"/>
        <v>29941.381008</v>
      </c>
      <c r="E11" s="127">
        <f t="shared" si="1"/>
        <v>742.2274474651648</v>
      </c>
      <c r="F11" s="125">
        <f t="shared" si="2"/>
        <v>2495.115084</v>
      </c>
      <c r="G11" s="127">
        <f t="shared" si="3"/>
        <v>61.852287288763733</v>
      </c>
      <c r="H11" s="45">
        <f>'L4'!$H$10</f>
        <v>1641.55</v>
      </c>
      <c r="I11" s="45">
        <f>GEW!$E$12+($F11-GEW!$E$12)*SUM(Fasering!$D$5)</f>
        <v>1751.1635679999999</v>
      </c>
      <c r="J11" s="45">
        <f>GEW!$E$12+($F11-GEW!$E$12)*SUM(Fasering!$D$5:$D$6)</f>
        <v>1943.5224190389988</v>
      </c>
      <c r="K11" s="45">
        <f>GEW!$E$12+($F11-GEW!$E$12)*SUM(Fasering!$D$5:$D$7)</f>
        <v>2053.8905738165827</v>
      </c>
      <c r="L11" s="45">
        <f>GEW!$E$12+($F11-GEW!$E$12)*SUM(Fasering!$D$5:$D$8)</f>
        <v>2164.2587285941663</v>
      </c>
      <c r="M11" s="45">
        <f>GEW!$E$12+($F11-GEW!$E$12)*SUM(Fasering!$D$5:$D$9)</f>
        <v>2274.62688337175</v>
      </c>
      <c r="N11" s="45">
        <f>GEW!$E$12+($F11-GEW!$E$12)*SUM(Fasering!$D$5:$D$10)</f>
        <v>2384.7469292224164</v>
      </c>
      <c r="O11" s="75">
        <f>GEW!$E$12+($F11-GEW!$E$12)*SUM(Fasering!$D$5:$D$11)</f>
        <v>2495.115084</v>
      </c>
      <c r="P11" s="125">
        <f t="shared" si="4"/>
        <v>0</v>
      </c>
      <c r="Q11" s="127">
        <f t="shared" si="5"/>
        <v>0</v>
      </c>
      <c r="R11" s="45">
        <f>$P11*SUM(Fasering!$D$5)</f>
        <v>0</v>
      </c>
      <c r="S11" s="45">
        <f>$P11*SUM(Fasering!$D$5:$D$6)</f>
        <v>0</v>
      </c>
      <c r="T11" s="45">
        <f>$P11*SUM(Fasering!$D$5:$D$7)</f>
        <v>0</v>
      </c>
      <c r="U11" s="45">
        <f>$P11*SUM(Fasering!$D$5:$D$8)</f>
        <v>0</v>
      </c>
      <c r="V11" s="45">
        <f>$P11*SUM(Fasering!$D$5:$D$9)</f>
        <v>0</v>
      </c>
      <c r="W11" s="45">
        <f>$P11*SUM(Fasering!$D$5:$D$10)</f>
        <v>0</v>
      </c>
      <c r="X11" s="75">
        <f>$P11*SUM(Fasering!$D$5:$D$11)</f>
        <v>0</v>
      </c>
      <c r="Y11" s="125">
        <f t="shared" si="6"/>
        <v>0</v>
      </c>
      <c r="Z11" s="127">
        <f t="shared" si="7"/>
        <v>0</v>
      </c>
      <c r="AA11" s="74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75">
        <f>$Y11*SUM(Fasering!$D$5:$D$11)</f>
        <v>0</v>
      </c>
      <c r="AH11" s="5">
        <f>($AK$3+(I11+R11)*12*7.57%)*SUM(Fasering!$D$5)</f>
        <v>0</v>
      </c>
      <c r="AI11" s="9">
        <f>($AK$3+(J11+S11)*12*7.57%)*SUM(Fasering!$D$5:$D$6)</f>
        <v>489.87626260148886</v>
      </c>
      <c r="AJ11" s="9">
        <f>($AK$3+(K11+T11)*12*7.57%)*SUM(Fasering!$D$5:$D$7)</f>
        <v>811.74545982873121</v>
      </c>
      <c r="AK11" s="9">
        <f>($AK$3+(L11+U11)*12*7.57%)*SUM(Fasering!$D$5:$D$8)</f>
        <v>1163.362128176539</v>
      </c>
      <c r="AL11" s="9">
        <f>($AK$3+(M11+V11)*12*7.57%)*SUM(Fasering!$D$5:$D$9)</f>
        <v>1544.7262676449125</v>
      </c>
      <c r="AM11" s="9">
        <f>($AK$3+(N11+W11)*12*7.57%)*SUM(Fasering!$D$5:$D$10)</f>
        <v>1954.8803332656003</v>
      </c>
      <c r="AN11" s="86">
        <f>($AK$3+(O11+X11)*12*7.57%)*SUM(Fasering!$D$5:$D$11)</f>
        <v>2395.6725423056005</v>
      </c>
      <c r="AO11" s="5">
        <f>($AK$3+(I11+AA11)*12*7.57%)*SUM(Fasering!$D$5)</f>
        <v>0</v>
      </c>
      <c r="AP11" s="9">
        <f>($AK$3+(J11+AB11)*12*7.57%)*SUM(Fasering!$D$5:$D$6)</f>
        <v>489.87626260148886</v>
      </c>
      <c r="AQ11" s="9">
        <f>($AK$3+(K11+AC11)*12*7.57%)*SUM(Fasering!$D$5:$D$7)</f>
        <v>811.74545982873121</v>
      </c>
      <c r="AR11" s="9">
        <f>($AK$3+(L11+AD11)*12*7.57%)*SUM(Fasering!$D$5:$D$8)</f>
        <v>1163.362128176539</v>
      </c>
      <c r="AS11" s="9">
        <f>($AK$3+(M11+AE11)*12*7.57%)*SUM(Fasering!$D$5:$D$9)</f>
        <v>1544.7262676449125</v>
      </c>
      <c r="AT11" s="9">
        <f>($AK$3+(N11+AF11)*12*7.57%)*SUM(Fasering!$D$5:$D$10)</f>
        <v>1954.8803332656003</v>
      </c>
      <c r="AU11" s="86">
        <f>($AK$3+(O11+AG11)*12*7.57%)*SUM(Fasering!$D$5:$D$11)</f>
        <v>2395.6725423056005</v>
      </c>
    </row>
    <row r="12" spans="1:47" ht="15" x14ac:dyDescent="0.3">
      <c r="A12" s="32">
        <f t="shared" si="8"/>
        <v>2</v>
      </c>
      <c r="B12" s="125">
        <v>23531.08</v>
      </c>
      <c r="C12" s="126"/>
      <c r="D12" s="125">
        <f t="shared" si="0"/>
        <v>30439.805088000005</v>
      </c>
      <c r="E12" s="127">
        <f t="shared" si="1"/>
        <v>754.58305766747083</v>
      </c>
      <c r="F12" s="125">
        <f t="shared" si="2"/>
        <v>2536.6504240000004</v>
      </c>
      <c r="G12" s="127">
        <f t="shared" si="3"/>
        <v>62.881921472289228</v>
      </c>
      <c r="H12" s="45">
        <f>'L4'!$H$10</f>
        <v>1641.55</v>
      </c>
      <c r="I12" s="45">
        <f>GEW!$E$12+($F12-GEW!$E$12)*SUM(Fasering!$D$5)</f>
        <v>1751.1635679999999</v>
      </c>
      <c r="J12" s="45">
        <f>GEW!$E$12+($F12-GEW!$E$12)*SUM(Fasering!$D$5:$D$6)</f>
        <v>1954.2619499198179</v>
      </c>
      <c r="K12" s="45">
        <f>GEW!$E$12+($F12-GEW!$E$12)*SUM(Fasering!$D$5:$D$7)</f>
        <v>2070.7920369406579</v>
      </c>
      <c r="L12" s="45">
        <f>GEW!$E$12+($F12-GEW!$E$12)*SUM(Fasering!$D$5:$D$8)</f>
        <v>2187.3221239614977</v>
      </c>
      <c r="M12" s="45">
        <f>GEW!$E$12+($F12-GEW!$E$12)*SUM(Fasering!$D$5:$D$9)</f>
        <v>2303.8522109823371</v>
      </c>
      <c r="N12" s="45">
        <f>GEW!$E$12+($F12-GEW!$E$12)*SUM(Fasering!$D$5:$D$10)</f>
        <v>2420.1203369791606</v>
      </c>
      <c r="O12" s="75">
        <f>GEW!$E$12+($F12-GEW!$E$12)*SUM(Fasering!$D$5:$D$11)</f>
        <v>2536.6504240000004</v>
      </c>
      <c r="P12" s="125">
        <f t="shared" si="4"/>
        <v>0</v>
      </c>
      <c r="Q12" s="127">
        <f t="shared" si="5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75">
        <f>$P12*SUM(Fasering!$D$5:$D$11)</f>
        <v>0</v>
      </c>
      <c r="Y12" s="125">
        <f t="shared" si="6"/>
        <v>0</v>
      </c>
      <c r="Z12" s="127">
        <f t="shared" si="7"/>
        <v>0</v>
      </c>
      <c r="AA12" s="74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75">
        <f>$Y12*SUM(Fasering!$D$5:$D$11)</f>
        <v>0</v>
      </c>
      <c r="AH12" s="5">
        <f>($AK$3+(I12+R12)*12*7.57%)*SUM(Fasering!$D$5)</f>
        <v>0</v>
      </c>
      <c r="AI12" s="9">
        <f>($AK$3+(J12+S12)*12*7.57%)*SUM(Fasering!$D$5:$D$6)</f>
        <v>492.39875564918754</v>
      </c>
      <c r="AJ12" s="9">
        <f>($AK$3+(K12+T12)*12*7.57%)*SUM(Fasering!$D$5:$D$7)</f>
        <v>817.99298421613707</v>
      </c>
      <c r="AK12" s="9">
        <f>($AK$3+(L12+U12)*12*7.57%)*SUM(Fasering!$D$5:$D$8)</f>
        <v>1174.9955062832828</v>
      </c>
      <c r="AL12" s="9">
        <f>($AK$3+(M12+V12)*12*7.57%)*SUM(Fasering!$D$5:$D$9)</f>
        <v>1563.4063218506244</v>
      </c>
      <c r="AM12" s="9">
        <f>($AK$3+(N12+W12)*12*7.57%)*SUM(Fasering!$D$5:$D$10)</f>
        <v>1982.2464488118685</v>
      </c>
      <c r="AN12" s="86">
        <f>($AK$3+(O12+X12)*12*7.57%)*SUM(Fasering!$D$5:$D$11)</f>
        <v>2433.4032451616008</v>
      </c>
      <c r="AO12" s="5">
        <f>($AK$3+(I12+AA12)*12*7.57%)*SUM(Fasering!$D$5)</f>
        <v>0</v>
      </c>
      <c r="AP12" s="9">
        <f>($AK$3+(J12+AB12)*12*7.57%)*SUM(Fasering!$D$5:$D$6)</f>
        <v>492.39875564918754</v>
      </c>
      <c r="AQ12" s="9">
        <f>($AK$3+(K12+AC12)*12*7.57%)*SUM(Fasering!$D$5:$D$7)</f>
        <v>817.99298421613707</v>
      </c>
      <c r="AR12" s="9">
        <f>($AK$3+(L12+AD12)*12*7.57%)*SUM(Fasering!$D$5:$D$8)</f>
        <v>1174.9955062832828</v>
      </c>
      <c r="AS12" s="9">
        <f>($AK$3+(M12+AE12)*12*7.57%)*SUM(Fasering!$D$5:$D$9)</f>
        <v>1563.4063218506244</v>
      </c>
      <c r="AT12" s="9">
        <f>($AK$3+(N12+AF12)*12*7.57%)*SUM(Fasering!$D$5:$D$10)</f>
        <v>1982.2464488118685</v>
      </c>
      <c r="AU12" s="86">
        <f>($AK$3+(O12+AG12)*12*7.57%)*SUM(Fasering!$D$5:$D$11)</f>
        <v>2433.4032451616008</v>
      </c>
    </row>
    <row r="13" spans="1:47" ht="15" x14ac:dyDescent="0.3">
      <c r="A13" s="32">
        <f t="shared" si="8"/>
        <v>3</v>
      </c>
      <c r="B13" s="125">
        <v>23915.97</v>
      </c>
      <c r="C13" s="126"/>
      <c r="D13" s="125">
        <f t="shared" si="0"/>
        <v>30937.698792000003</v>
      </c>
      <c r="E13" s="127">
        <f t="shared" si="1"/>
        <v>766.92552019216714</v>
      </c>
      <c r="F13" s="125">
        <f t="shared" si="2"/>
        <v>2578.1415660000002</v>
      </c>
      <c r="G13" s="127">
        <f t="shared" si="3"/>
        <v>63.910460016013928</v>
      </c>
      <c r="H13" s="45">
        <f>'L4'!$H$10</f>
        <v>1641.55</v>
      </c>
      <c r="I13" s="45">
        <f>GEW!$E$12+($F13-GEW!$E$12)*SUM(Fasering!$D$5)</f>
        <v>1751.1635679999999</v>
      </c>
      <c r="J13" s="45">
        <f>GEW!$E$12+($F13-GEW!$E$12)*SUM(Fasering!$D$5:$D$6)</f>
        <v>1964.9900528025546</v>
      </c>
      <c r="K13" s="45">
        <f>GEW!$E$12+($F13-GEW!$E$12)*SUM(Fasering!$D$5:$D$7)</f>
        <v>2087.6755151182469</v>
      </c>
      <c r="L13" s="45">
        <f>GEW!$E$12+($F13-GEW!$E$12)*SUM(Fasering!$D$5:$D$8)</f>
        <v>2210.3609774339398</v>
      </c>
      <c r="M13" s="45">
        <f>GEW!$E$12+($F13-GEW!$E$12)*SUM(Fasering!$D$5:$D$9)</f>
        <v>2333.0464397496326</v>
      </c>
      <c r="N13" s="45">
        <f>GEW!$E$12+($F13-GEW!$E$12)*SUM(Fasering!$D$5:$D$10)</f>
        <v>2455.4561036843079</v>
      </c>
      <c r="O13" s="75">
        <f>GEW!$E$12+($F13-GEW!$E$12)*SUM(Fasering!$D$5:$D$11)</f>
        <v>2578.1415660000002</v>
      </c>
      <c r="P13" s="125">
        <f t="shared" si="4"/>
        <v>0</v>
      </c>
      <c r="Q13" s="127">
        <f t="shared" si="5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75">
        <f>$P13*SUM(Fasering!$D$5:$D$11)</f>
        <v>0</v>
      </c>
      <c r="Y13" s="125">
        <f t="shared" si="6"/>
        <v>0</v>
      </c>
      <c r="Z13" s="127">
        <f t="shared" si="7"/>
        <v>0</v>
      </c>
      <c r="AA13" s="74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75">
        <f>$Y13*SUM(Fasering!$D$5:$D$11)</f>
        <v>0</v>
      </c>
      <c r="AH13" s="5">
        <f>($AK$3+(I13+R13)*12*7.57%)*SUM(Fasering!$D$5)</f>
        <v>0</v>
      </c>
      <c r="AI13" s="9">
        <f>($AK$3+(J13+S13)*12*7.57%)*SUM(Fasering!$D$5:$D$6)</f>
        <v>494.91856449717278</v>
      </c>
      <c r="AJ13" s="9">
        <f>($AK$3+(K13+T13)*12*7.57%)*SUM(Fasering!$D$5:$D$7)</f>
        <v>824.23386057603466</v>
      </c>
      <c r="AK13" s="9">
        <f>($AK$3+(L13+U13)*12*7.57%)*SUM(Fasering!$D$5:$D$8)</f>
        <v>1186.6165052438446</v>
      </c>
      <c r="AL13" s="9">
        <f>($AK$3+(M13+V13)*12*7.57%)*SUM(Fasering!$D$5:$D$9)</f>
        <v>1582.0664985006024</v>
      </c>
      <c r="AM13" s="9">
        <f>($AK$3+(N13+W13)*12*7.57%)*SUM(Fasering!$D$5:$D$10)</f>
        <v>2009.5834439133555</v>
      </c>
      <c r="AN13" s="86">
        <f>($AK$3+(O13+X13)*12*7.57%)*SUM(Fasering!$D$5:$D$11)</f>
        <v>2471.0937985544006</v>
      </c>
      <c r="AO13" s="5">
        <f>($AK$3+(I13+AA13)*12*7.57%)*SUM(Fasering!$D$5)</f>
        <v>0</v>
      </c>
      <c r="AP13" s="9">
        <f>($AK$3+(J13+AB13)*12*7.57%)*SUM(Fasering!$D$5:$D$6)</f>
        <v>494.91856449717278</v>
      </c>
      <c r="AQ13" s="9">
        <f>($AK$3+(K13+AC13)*12*7.57%)*SUM(Fasering!$D$5:$D$7)</f>
        <v>824.23386057603466</v>
      </c>
      <c r="AR13" s="9">
        <f>($AK$3+(L13+AD13)*12*7.57%)*SUM(Fasering!$D$5:$D$8)</f>
        <v>1186.6165052438446</v>
      </c>
      <c r="AS13" s="9">
        <f>($AK$3+(M13+AE13)*12*7.57%)*SUM(Fasering!$D$5:$D$9)</f>
        <v>1582.0664985006024</v>
      </c>
      <c r="AT13" s="9">
        <f>($AK$3+(N13+AF13)*12*7.57%)*SUM(Fasering!$D$5:$D$10)</f>
        <v>2009.5834439133555</v>
      </c>
      <c r="AU13" s="86">
        <f>($AK$3+(O13+AG13)*12*7.57%)*SUM(Fasering!$D$5:$D$11)</f>
        <v>2471.0937985544006</v>
      </c>
    </row>
    <row r="14" spans="1:47" ht="15" x14ac:dyDescent="0.3">
      <c r="A14" s="32">
        <f t="shared" si="8"/>
        <v>4</v>
      </c>
      <c r="B14" s="125">
        <v>24408.04</v>
      </c>
      <c r="C14" s="126"/>
      <c r="D14" s="125">
        <f t="shared" si="0"/>
        <v>31574.240544000004</v>
      </c>
      <c r="E14" s="127">
        <f t="shared" si="1"/>
        <v>782.70497804902845</v>
      </c>
      <c r="F14" s="125">
        <f t="shared" si="2"/>
        <v>2631.1867120000002</v>
      </c>
      <c r="G14" s="127">
        <f t="shared" si="3"/>
        <v>65.225414837419038</v>
      </c>
      <c r="H14" s="45">
        <f>'L4'!$H$10</f>
        <v>1641.55</v>
      </c>
      <c r="I14" s="45">
        <f>GEW!$E$12+($F14-GEW!$E$12)*SUM(Fasering!$D$5)</f>
        <v>1751.1635679999999</v>
      </c>
      <c r="J14" s="45">
        <f>GEW!$E$12+($F14-GEW!$E$12)*SUM(Fasering!$D$5:$D$6)</f>
        <v>1978.7056016230183</v>
      </c>
      <c r="K14" s="45">
        <f>GEW!$E$12+($F14-GEW!$E$12)*SUM(Fasering!$D$5:$D$7)</f>
        <v>2109.2605215014905</v>
      </c>
      <c r="L14" s="45">
        <f>GEW!$E$12+($F14-GEW!$E$12)*SUM(Fasering!$D$5:$D$8)</f>
        <v>2239.8154413799625</v>
      </c>
      <c r="M14" s="45">
        <f>GEW!$E$12+($F14-GEW!$E$12)*SUM(Fasering!$D$5:$D$9)</f>
        <v>2370.3703612584345</v>
      </c>
      <c r="N14" s="45">
        <f>GEW!$E$12+($F14-GEW!$E$12)*SUM(Fasering!$D$5:$D$10)</f>
        <v>2500.6317921215282</v>
      </c>
      <c r="O14" s="75">
        <f>GEW!$E$12+($F14-GEW!$E$12)*SUM(Fasering!$D$5:$D$11)</f>
        <v>2631.1867120000002</v>
      </c>
      <c r="P14" s="125">
        <f t="shared" si="4"/>
        <v>0</v>
      </c>
      <c r="Q14" s="127">
        <f t="shared" si="5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75">
        <f>$P14*SUM(Fasering!$D$5:$D$11)</f>
        <v>0</v>
      </c>
      <c r="Y14" s="125">
        <f t="shared" si="6"/>
        <v>0</v>
      </c>
      <c r="Z14" s="127">
        <f t="shared" si="7"/>
        <v>0</v>
      </c>
      <c r="AA14" s="74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75">
        <f>$Y14*SUM(Fasering!$D$5:$D$11)</f>
        <v>0</v>
      </c>
      <c r="AH14" s="5">
        <f>($AK$3+(I14+R14)*12*7.57%)*SUM(Fasering!$D$5)</f>
        <v>0</v>
      </c>
      <c r="AI14" s="9">
        <f>($AK$3+(J14+S14)*12*7.57%)*SUM(Fasering!$D$5:$D$6)</f>
        <v>498.14006243120087</v>
      </c>
      <c r="AJ14" s="9">
        <f>($AK$3+(K14+T14)*12*7.57%)*SUM(Fasering!$D$5:$D$7)</f>
        <v>832.21262861473394</v>
      </c>
      <c r="AK14" s="9">
        <f>($AK$3+(L14+U14)*12*7.57%)*SUM(Fasering!$D$5:$D$8)</f>
        <v>1201.4735941745098</v>
      </c>
      <c r="AL14" s="9">
        <f>($AK$3+(M14+V14)*12*7.57%)*SUM(Fasering!$D$5:$D$9)</f>
        <v>1605.9229591105288</v>
      </c>
      <c r="AM14" s="9">
        <f>($AK$3+(N14+W14)*12*7.57%)*SUM(Fasering!$D$5:$D$10)</f>
        <v>2044.532949433345</v>
      </c>
      <c r="AN14" s="86">
        <f>($AK$3+(O14+X14)*12*7.57%)*SUM(Fasering!$D$5:$D$11)</f>
        <v>2519.2800091808003</v>
      </c>
      <c r="AO14" s="5">
        <f>($AK$3+(I14+AA14)*12*7.57%)*SUM(Fasering!$D$5)</f>
        <v>0</v>
      </c>
      <c r="AP14" s="9">
        <f>($AK$3+(J14+AB14)*12*7.57%)*SUM(Fasering!$D$5:$D$6)</f>
        <v>498.14006243120087</v>
      </c>
      <c r="AQ14" s="9">
        <f>($AK$3+(K14+AC14)*12*7.57%)*SUM(Fasering!$D$5:$D$7)</f>
        <v>832.21262861473394</v>
      </c>
      <c r="AR14" s="9">
        <f>($AK$3+(L14+AD14)*12*7.57%)*SUM(Fasering!$D$5:$D$8)</f>
        <v>1201.4735941745098</v>
      </c>
      <c r="AS14" s="9">
        <f>($AK$3+(M14+AE14)*12*7.57%)*SUM(Fasering!$D$5:$D$9)</f>
        <v>1605.9229591105288</v>
      </c>
      <c r="AT14" s="9">
        <f>($AK$3+(N14+AF14)*12*7.57%)*SUM(Fasering!$D$5:$D$10)</f>
        <v>2044.532949433345</v>
      </c>
      <c r="AU14" s="86">
        <f>($AK$3+(O14+AG14)*12*7.57%)*SUM(Fasering!$D$5:$D$11)</f>
        <v>2519.2800091808003</v>
      </c>
    </row>
    <row r="15" spans="1:47" ht="15" x14ac:dyDescent="0.3">
      <c r="A15" s="32">
        <f t="shared" si="8"/>
        <v>5</v>
      </c>
      <c r="B15" s="125">
        <v>24576.34</v>
      </c>
      <c r="C15" s="126"/>
      <c r="D15" s="125">
        <f t="shared" si="0"/>
        <v>31791.953424000003</v>
      </c>
      <c r="E15" s="127">
        <f t="shared" si="1"/>
        <v>788.10193937020176</v>
      </c>
      <c r="F15" s="125">
        <f t="shared" si="2"/>
        <v>2649.3294519999999</v>
      </c>
      <c r="G15" s="127">
        <f t="shared" si="3"/>
        <v>65.67516161418348</v>
      </c>
      <c r="H15" s="45">
        <f>'L4'!$H$10</f>
        <v>1641.55</v>
      </c>
      <c r="I15" s="45">
        <f>GEW!$E$12+($F15-GEW!$E$12)*SUM(Fasering!$D$5)</f>
        <v>1751.1635679999999</v>
      </c>
      <c r="J15" s="45">
        <f>GEW!$E$12+($F15-GEW!$E$12)*SUM(Fasering!$D$5:$D$6)</f>
        <v>1983.3966554699994</v>
      </c>
      <c r="K15" s="45">
        <f>GEW!$E$12+($F15-GEW!$E$12)*SUM(Fasering!$D$5:$D$7)</f>
        <v>2116.6431227051803</v>
      </c>
      <c r="L15" s="45">
        <f>GEW!$E$12+($F15-GEW!$E$12)*SUM(Fasering!$D$5:$D$8)</f>
        <v>2249.8895899403615</v>
      </c>
      <c r="M15" s="45">
        <f>GEW!$E$12+($F15-GEW!$E$12)*SUM(Fasering!$D$5:$D$9)</f>
        <v>2383.1360571755426</v>
      </c>
      <c r="N15" s="45">
        <f>GEW!$E$12+($F15-GEW!$E$12)*SUM(Fasering!$D$5:$D$10)</f>
        <v>2516.0829847648192</v>
      </c>
      <c r="O15" s="75">
        <f>GEW!$E$12+($F15-GEW!$E$12)*SUM(Fasering!$D$5:$D$11)</f>
        <v>2649.3294519999999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5">
        <f t="shared" si="6"/>
        <v>0</v>
      </c>
      <c r="Z15" s="127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($AK$3+(I15+R15)*12*7.57%)*SUM(Fasering!$D$5)</f>
        <v>0</v>
      </c>
      <c r="AI15" s="9">
        <f>($AK$3+(J15+S15)*12*7.57%)*SUM(Fasering!$D$5:$D$6)</f>
        <v>499.24189367939107</v>
      </c>
      <c r="AJ15" s="9">
        <f>($AK$3+(K15+T15)*12*7.57%)*SUM(Fasering!$D$5:$D$7)</f>
        <v>834.94156283326595</v>
      </c>
      <c r="AK15" s="9">
        <f>($AK$3+(L15+U15)*12*7.57%)*SUM(Fasering!$D$5:$D$8)</f>
        <v>1206.5550827168531</v>
      </c>
      <c r="AL15" s="9">
        <f>($AK$3+(M15+V15)*12*7.57%)*SUM(Fasering!$D$5:$D$9)</f>
        <v>1614.0824533301532</v>
      </c>
      <c r="AM15" s="9">
        <f>($AK$3+(N15+W15)*12*7.57%)*SUM(Fasering!$D$5:$D$10)</f>
        <v>2056.4865368884107</v>
      </c>
      <c r="AN15" s="86">
        <f>($AK$3+(O15+X15)*12*7.57%)*SUM(Fasering!$D$5:$D$11)</f>
        <v>2535.7608741968002</v>
      </c>
      <c r="AO15" s="5">
        <f>($AK$3+(I15+AA15)*12*7.57%)*SUM(Fasering!$D$5)</f>
        <v>0</v>
      </c>
      <c r="AP15" s="9">
        <f>($AK$3+(J15+AB15)*12*7.57%)*SUM(Fasering!$D$5:$D$6)</f>
        <v>499.24189367939107</v>
      </c>
      <c r="AQ15" s="9">
        <f>($AK$3+(K15+AC15)*12*7.57%)*SUM(Fasering!$D$5:$D$7)</f>
        <v>834.94156283326595</v>
      </c>
      <c r="AR15" s="9">
        <f>($AK$3+(L15+AD15)*12*7.57%)*SUM(Fasering!$D$5:$D$8)</f>
        <v>1206.5550827168531</v>
      </c>
      <c r="AS15" s="9">
        <f>($AK$3+(M15+AE15)*12*7.57%)*SUM(Fasering!$D$5:$D$9)</f>
        <v>1614.0824533301532</v>
      </c>
      <c r="AT15" s="9">
        <f>($AK$3+(N15+AF15)*12*7.57%)*SUM(Fasering!$D$5:$D$10)</f>
        <v>2056.4865368884107</v>
      </c>
      <c r="AU15" s="86">
        <f>($AK$3+(O15+AG15)*12*7.57%)*SUM(Fasering!$D$5:$D$11)</f>
        <v>2535.7608741968002</v>
      </c>
    </row>
    <row r="16" spans="1:47" ht="15" x14ac:dyDescent="0.3">
      <c r="A16" s="32">
        <f t="shared" si="8"/>
        <v>6</v>
      </c>
      <c r="B16" s="125">
        <v>25627.46</v>
      </c>
      <c r="C16" s="126"/>
      <c r="D16" s="125">
        <f t="shared" si="0"/>
        <v>33151.682256</v>
      </c>
      <c r="E16" s="127">
        <f t="shared" si="1"/>
        <v>821.80873666022967</v>
      </c>
      <c r="F16" s="125">
        <f t="shared" si="2"/>
        <v>2762.6401879999999</v>
      </c>
      <c r="G16" s="127">
        <f t="shared" si="3"/>
        <v>68.484061388352472</v>
      </c>
      <c r="H16" s="45">
        <f>'L4'!$H$10</f>
        <v>1641.55</v>
      </c>
      <c r="I16" s="45">
        <f>GEW!$E$12+($F16-GEW!$E$12)*SUM(Fasering!$D$5)</f>
        <v>1751.1635679999999</v>
      </c>
      <c r="J16" s="45">
        <f>GEW!$E$12+($F16-GEW!$E$12)*SUM(Fasering!$D$5:$D$6)</f>
        <v>2012.6946977732605</v>
      </c>
      <c r="K16" s="45">
        <f>GEW!$E$12+($F16-GEW!$E$12)*SUM(Fasering!$D$5:$D$7)</f>
        <v>2162.7512616072768</v>
      </c>
      <c r="L16" s="45">
        <f>GEW!$E$12+($F16-GEW!$E$12)*SUM(Fasering!$D$5:$D$8)</f>
        <v>2312.8078254412931</v>
      </c>
      <c r="M16" s="45">
        <f>GEW!$E$12+($F16-GEW!$E$12)*SUM(Fasering!$D$5:$D$9)</f>
        <v>2462.8643892753098</v>
      </c>
      <c r="N16" s="45">
        <f>GEW!$E$12+($F16-GEW!$E$12)*SUM(Fasering!$D$5:$D$10)</f>
        <v>2612.5836241659836</v>
      </c>
      <c r="O16" s="75">
        <f>GEW!$E$12+($F16-GEW!$E$12)*SUM(Fasering!$D$5:$D$11)</f>
        <v>2762.6401879999999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5">
        <f t="shared" si="6"/>
        <v>0</v>
      </c>
      <c r="Z16" s="127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($AK$3+(I16+R16)*12*7.57%)*SUM(Fasering!$D$5)</f>
        <v>0</v>
      </c>
      <c r="AI16" s="9">
        <f>($AK$3+(J16+S16)*12*7.57%)*SUM(Fasering!$D$5:$D$6)</f>
        <v>506.12339612500978</v>
      </c>
      <c r="AJ16" s="9">
        <f>($AK$3+(K16+T16)*12*7.57%)*SUM(Fasering!$D$5:$D$7)</f>
        <v>851.98515959965584</v>
      </c>
      <c r="AK16" s="9">
        <f>($AK$3+(L16+U16)*12*7.57%)*SUM(Fasering!$D$5:$D$8)</f>
        <v>1238.291590361702</v>
      </c>
      <c r="AL16" s="9">
        <f>($AK$3+(M16+V16)*12*7.57%)*SUM(Fasering!$D$5:$D$9)</f>
        <v>1665.0426884111494</v>
      </c>
      <c r="AM16" s="9">
        <f>($AK$3+(N16+W16)*12*7.57%)*SUM(Fasering!$D$5:$D$10)</f>
        <v>2131.1428342488912</v>
      </c>
      <c r="AN16" s="86">
        <f>($AK$3+(O16+X16)*12*7.57%)*SUM(Fasering!$D$5:$D$11)</f>
        <v>2638.6923467792003</v>
      </c>
      <c r="AO16" s="5">
        <f>($AK$3+(I16+AA16)*12*7.57%)*SUM(Fasering!$D$5)</f>
        <v>0</v>
      </c>
      <c r="AP16" s="9">
        <f>($AK$3+(J16+AB16)*12*7.57%)*SUM(Fasering!$D$5:$D$6)</f>
        <v>506.12339612500978</v>
      </c>
      <c r="AQ16" s="9">
        <f>($AK$3+(K16+AC16)*12*7.57%)*SUM(Fasering!$D$5:$D$7)</f>
        <v>851.98515959965584</v>
      </c>
      <c r="AR16" s="9">
        <f>($AK$3+(L16+AD16)*12*7.57%)*SUM(Fasering!$D$5:$D$8)</f>
        <v>1238.291590361702</v>
      </c>
      <c r="AS16" s="9">
        <f>($AK$3+(M16+AE16)*12*7.57%)*SUM(Fasering!$D$5:$D$9)</f>
        <v>1665.0426884111494</v>
      </c>
      <c r="AT16" s="9">
        <f>($AK$3+(N16+AF16)*12*7.57%)*SUM(Fasering!$D$5:$D$10)</f>
        <v>2131.1428342488912</v>
      </c>
      <c r="AU16" s="86">
        <f>($AK$3+(O16+AG16)*12*7.57%)*SUM(Fasering!$D$5:$D$11)</f>
        <v>2638.6923467792003</v>
      </c>
    </row>
    <row r="17" spans="1:47" ht="15" x14ac:dyDescent="0.3">
      <c r="A17" s="32">
        <f t="shared" si="8"/>
        <v>7</v>
      </c>
      <c r="B17" s="125">
        <v>25635.51</v>
      </c>
      <c r="C17" s="126"/>
      <c r="D17" s="125">
        <f t="shared" si="0"/>
        <v>33162.095736000003</v>
      </c>
      <c r="E17" s="127">
        <f t="shared" si="1"/>
        <v>822.06688008646529</v>
      </c>
      <c r="F17" s="125">
        <f t="shared" si="2"/>
        <v>2763.5079780000001</v>
      </c>
      <c r="G17" s="127">
        <f t="shared" si="3"/>
        <v>68.505573340538774</v>
      </c>
      <c r="H17" s="45">
        <f>'L4'!$H$10</f>
        <v>1641.55</v>
      </c>
      <c r="I17" s="45">
        <f>GEW!$E$12+($F17-GEW!$E$12)*SUM(Fasering!$D$5)</f>
        <v>1751.1635679999999</v>
      </c>
      <c r="J17" s="45">
        <f>GEW!$E$12+($F17-GEW!$E$12)*SUM(Fasering!$D$5:$D$6)</f>
        <v>2012.9190767599998</v>
      </c>
      <c r="K17" s="45">
        <f>GEW!$E$12+($F17-GEW!$E$12)*SUM(Fasering!$D$5:$D$7)</f>
        <v>2163.1043806785169</v>
      </c>
      <c r="L17" s="45">
        <f>GEW!$E$12+($F17-GEW!$E$12)*SUM(Fasering!$D$5:$D$8)</f>
        <v>2313.2896845970345</v>
      </c>
      <c r="M17" s="45">
        <f>GEW!$E$12+($F17-GEW!$E$12)*SUM(Fasering!$D$5:$D$9)</f>
        <v>2463.4749885155516</v>
      </c>
      <c r="N17" s="45">
        <f>GEW!$E$12+($F17-GEW!$E$12)*SUM(Fasering!$D$5:$D$10)</f>
        <v>2613.322674081483</v>
      </c>
      <c r="O17" s="75">
        <f>GEW!$E$12+($F17-GEW!$E$12)*SUM(Fasering!$D$5:$D$11)</f>
        <v>2763.5079780000001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5">
        <f t="shared" si="6"/>
        <v>0</v>
      </c>
      <c r="Z17" s="127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($AK$3+(I17+R17)*12*7.57%)*SUM(Fasering!$D$5)</f>
        <v>0</v>
      </c>
      <c r="AI17" s="9">
        <f>($AK$3+(J17+S17)*12*7.57%)*SUM(Fasering!$D$5:$D$6)</f>
        <v>506.17609809499163</v>
      </c>
      <c r="AJ17" s="9">
        <f>($AK$3+(K17+T17)*12*7.57%)*SUM(Fasering!$D$5:$D$7)</f>
        <v>852.11568794463017</v>
      </c>
      <c r="AK17" s="9">
        <f>($AK$3+(L17+U17)*12*7.57%)*SUM(Fasering!$D$5:$D$8)</f>
        <v>1238.534644329414</v>
      </c>
      <c r="AL17" s="9">
        <f>($AK$3+(M17+V17)*12*7.57%)*SUM(Fasering!$D$5:$D$9)</f>
        <v>1665.4329672493429</v>
      </c>
      <c r="AM17" s="9">
        <f>($AK$3+(N17+W17)*12*7.57%)*SUM(Fasering!$D$5:$D$10)</f>
        <v>2131.7145893232423</v>
      </c>
      <c r="AN17" s="86">
        <f>($AK$3+(O17+X17)*12*7.57%)*SUM(Fasering!$D$5:$D$11)</f>
        <v>2639.4806472152004</v>
      </c>
      <c r="AO17" s="5">
        <f>($AK$3+(I17+AA17)*12*7.57%)*SUM(Fasering!$D$5)</f>
        <v>0</v>
      </c>
      <c r="AP17" s="9">
        <f>($AK$3+(J17+AB17)*12*7.57%)*SUM(Fasering!$D$5:$D$6)</f>
        <v>506.17609809499163</v>
      </c>
      <c r="AQ17" s="9">
        <f>($AK$3+(K17+AC17)*12*7.57%)*SUM(Fasering!$D$5:$D$7)</f>
        <v>852.11568794463017</v>
      </c>
      <c r="AR17" s="9">
        <f>($AK$3+(L17+AD17)*12*7.57%)*SUM(Fasering!$D$5:$D$8)</f>
        <v>1238.534644329414</v>
      </c>
      <c r="AS17" s="9">
        <f>($AK$3+(M17+AE17)*12*7.57%)*SUM(Fasering!$D$5:$D$9)</f>
        <v>1665.4329672493429</v>
      </c>
      <c r="AT17" s="9">
        <f>($AK$3+(N17+AF17)*12*7.57%)*SUM(Fasering!$D$5:$D$10)</f>
        <v>2131.7145893232423</v>
      </c>
      <c r="AU17" s="86">
        <f>($AK$3+(O17+AG17)*12*7.57%)*SUM(Fasering!$D$5:$D$11)</f>
        <v>2639.4806472152004</v>
      </c>
    </row>
    <row r="18" spans="1:47" ht="15" x14ac:dyDescent="0.3">
      <c r="A18" s="32">
        <f t="shared" si="8"/>
        <v>8</v>
      </c>
      <c r="B18" s="125">
        <v>26846.84</v>
      </c>
      <c r="C18" s="126"/>
      <c r="D18" s="125">
        <f t="shared" si="0"/>
        <v>34729.072224000003</v>
      </c>
      <c r="E18" s="127">
        <f t="shared" si="1"/>
        <v>860.91121257117652</v>
      </c>
      <c r="F18" s="125">
        <f t="shared" si="2"/>
        <v>2894.0893520000004</v>
      </c>
      <c r="G18" s="127">
        <f t="shared" si="3"/>
        <v>71.742601047598043</v>
      </c>
      <c r="H18" s="45">
        <f>'L4'!$H$10</f>
        <v>1641.55</v>
      </c>
      <c r="I18" s="45">
        <f>GEW!$E$12+($F18-GEW!$E$12)*SUM(Fasering!$D$5)</f>
        <v>1751.1635679999999</v>
      </c>
      <c r="J18" s="45">
        <f>GEW!$E$12+($F18-GEW!$E$12)*SUM(Fasering!$D$5:$D$6)</f>
        <v>2046.6826789968609</v>
      </c>
      <c r="K18" s="45">
        <f>GEW!$E$12+($F18-GEW!$E$12)*SUM(Fasering!$D$5:$D$7)</f>
        <v>2216.2402470841384</v>
      </c>
      <c r="L18" s="45">
        <f>GEW!$E$12+($F18-GEW!$E$12)*SUM(Fasering!$D$5:$D$8)</f>
        <v>2385.797815171416</v>
      </c>
      <c r="M18" s="45">
        <f>GEW!$E$12+($F18-GEW!$E$12)*SUM(Fasering!$D$5:$D$9)</f>
        <v>2555.3553832586931</v>
      </c>
      <c r="N18" s="45">
        <f>GEW!$E$12+($F18-GEW!$E$12)*SUM(Fasering!$D$5:$D$10)</f>
        <v>2724.5317839127229</v>
      </c>
      <c r="O18" s="75">
        <f>GEW!$E$12+($F18-GEW!$E$12)*SUM(Fasering!$D$5:$D$11)</f>
        <v>2894.0893520000004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5">
        <f t="shared" si="6"/>
        <v>0</v>
      </c>
      <c r="Z18" s="127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($AK$3+(I18+R18)*12*7.57%)*SUM(Fasering!$D$5)</f>
        <v>0</v>
      </c>
      <c r="AI18" s="9">
        <f>($AK$3+(J18+S18)*12*7.57%)*SUM(Fasering!$D$5:$D$6)</f>
        <v>514.10646794567606</v>
      </c>
      <c r="AJ18" s="9">
        <f>($AK$3+(K18+T18)*12*7.57%)*SUM(Fasering!$D$5:$D$7)</f>
        <v>871.75704199652807</v>
      </c>
      <c r="AK18" s="9">
        <f>($AK$3+(L18+U18)*12*7.57%)*SUM(Fasering!$D$5:$D$8)</f>
        <v>1275.1083788273161</v>
      </c>
      <c r="AL18" s="9">
        <f>($AK$3+(M18+V18)*12*7.57%)*SUM(Fasering!$D$5:$D$9)</f>
        <v>1724.1604784380399</v>
      </c>
      <c r="AM18" s="9">
        <f>($AK$3+(N18+W18)*12*7.57%)*SUM(Fasering!$D$5:$D$10)</f>
        <v>2217.7498780454343</v>
      </c>
      <c r="AN18" s="86">
        <f>($AK$3+(O18+X18)*12*7.57%)*SUM(Fasering!$D$5:$D$11)</f>
        <v>2758.1007673568006</v>
      </c>
      <c r="AO18" s="5">
        <f>($AK$3+(I18+AA18)*12*7.57%)*SUM(Fasering!$D$5)</f>
        <v>0</v>
      </c>
      <c r="AP18" s="9">
        <f>($AK$3+(J18+AB18)*12*7.57%)*SUM(Fasering!$D$5:$D$6)</f>
        <v>514.10646794567606</v>
      </c>
      <c r="AQ18" s="9">
        <f>($AK$3+(K18+AC18)*12*7.57%)*SUM(Fasering!$D$5:$D$7)</f>
        <v>871.75704199652807</v>
      </c>
      <c r="AR18" s="9">
        <f>($AK$3+(L18+AD18)*12*7.57%)*SUM(Fasering!$D$5:$D$8)</f>
        <v>1275.1083788273161</v>
      </c>
      <c r="AS18" s="9">
        <f>($AK$3+(M18+AE18)*12*7.57%)*SUM(Fasering!$D$5:$D$9)</f>
        <v>1724.1604784380399</v>
      </c>
      <c r="AT18" s="9">
        <f>($AK$3+(N18+AF18)*12*7.57%)*SUM(Fasering!$D$5:$D$10)</f>
        <v>2217.7498780454343</v>
      </c>
      <c r="AU18" s="86">
        <f>($AK$3+(O18+AG18)*12*7.57%)*SUM(Fasering!$D$5:$D$11)</f>
        <v>2758.1007673568006</v>
      </c>
    </row>
    <row r="19" spans="1:47" ht="15" x14ac:dyDescent="0.3">
      <c r="A19" s="32">
        <f t="shared" si="8"/>
        <v>9</v>
      </c>
      <c r="B19" s="125">
        <v>26854.92</v>
      </c>
      <c r="C19" s="126"/>
      <c r="D19" s="125">
        <f t="shared" si="0"/>
        <v>34739.524512000004</v>
      </c>
      <c r="E19" s="127">
        <f t="shared" si="1"/>
        <v>861.17031802260306</v>
      </c>
      <c r="F19" s="125">
        <f t="shared" si="2"/>
        <v>2894.960376</v>
      </c>
      <c r="G19" s="127">
        <f t="shared" si="3"/>
        <v>71.76419316855025</v>
      </c>
      <c r="H19" s="45">
        <f>'L4'!$H$10</f>
        <v>1641.55</v>
      </c>
      <c r="I19" s="45">
        <f>GEW!$E$12+($F19-GEW!$E$12)*SUM(Fasering!$D$5)</f>
        <v>1751.1635679999999</v>
      </c>
      <c r="J19" s="45">
        <f>GEW!$E$12+($F19-GEW!$E$12)*SUM(Fasering!$D$5:$D$6)</f>
        <v>2046.9078941785815</v>
      </c>
      <c r="K19" s="45">
        <f>GEW!$E$12+($F19-GEW!$E$12)*SUM(Fasering!$D$5:$D$7)</f>
        <v>2216.5946821270722</v>
      </c>
      <c r="L19" s="45">
        <f>GEW!$E$12+($F19-GEW!$E$12)*SUM(Fasering!$D$5:$D$8)</f>
        <v>2386.281470075563</v>
      </c>
      <c r="M19" s="45">
        <f>GEW!$E$12+($F19-GEW!$E$12)*SUM(Fasering!$D$5:$D$9)</f>
        <v>2555.9682580240537</v>
      </c>
      <c r="N19" s="45">
        <f>GEW!$E$12+($F19-GEW!$E$12)*SUM(Fasering!$D$5:$D$10)</f>
        <v>2725.2735880515093</v>
      </c>
      <c r="O19" s="75">
        <f>GEW!$E$12+($F19-GEW!$E$12)*SUM(Fasering!$D$5:$D$11)</f>
        <v>2894.960376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5">
        <f t="shared" si="6"/>
        <v>0</v>
      </c>
      <c r="Z19" s="127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($AK$3+(I19+R19)*12*7.57%)*SUM(Fasering!$D$5)</f>
        <v>0</v>
      </c>
      <c r="AI19" s="9">
        <f>($AK$3+(J19+S19)*12*7.57%)*SUM(Fasering!$D$5:$D$6)</f>
        <v>514.15936632051489</v>
      </c>
      <c r="AJ19" s="9">
        <f>($AK$3+(K19+T19)*12*7.57%)*SUM(Fasering!$D$5:$D$7)</f>
        <v>871.88805678253948</v>
      </c>
      <c r="AK19" s="9">
        <f>($AK$3+(L19+U19)*12*7.57%)*SUM(Fasering!$D$5:$D$8)</f>
        <v>1275.3523385862115</v>
      </c>
      <c r="AL19" s="9">
        <f>($AK$3+(M19+V19)*12*7.57%)*SUM(Fasering!$D$5:$D$9)</f>
        <v>1724.5522117315313</v>
      </c>
      <c r="AM19" s="9">
        <f>($AK$3+(N19+W19)*12*7.57%)*SUM(Fasering!$D$5:$D$10)</f>
        <v>2218.3237638840374</v>
      </c>
      <c r="AN19" s="86">
        <f>($AK$3+(O19+X19)*12*7.57%)*SUM(Fasering!$D$5:$D$11)</f>
        <v>2758.8920055584003</v>
      </c>
      <c r="AO19" s="5">
        <f>($AK$3+(I19+AA19)*12*7.57%)*SUM(Fasering!$D$5)</f>
        <v>0</v>
      </c>
      <c r="AP19" s="9">
        <f>($AK$3+(J19+AB19)*12*7.57%)*SUM(Fasering!$D$5:$D$6)</f>
        <v>514.15936632051489</v>
      </c>
      <c r="AQ19" s="9">
        <f>($AK$3+(K19+AC19)*12*7.57%)*SUM(Fasering!$D$5:$D$7)</f>
        <v>871.88805678253948</v>
      </c>
      <c r="AR19" s="9">
        <f>($AK$3+(L19+AD19)*12*7.57%)*SUM(Fasering!$D$5:$D$8)</f>
        <v>1275.3523385862115</v>
      </c>
      <c r="AS19" s="9">
        <f>($AK$3+(M19+AE19)*12*7.57%)*SUM(Fasering!$D$5:$D$9)</f>
        <v>1724.5522117315313</v>
      </c>
      <c r="AT19" s="9">
        <f>($AK$3+(N19+AF19)*12*7.57%)*SUM(Fasering!$D$5:$D$10)</f>
        <v>2218.3237638840374</v>
      </c>
      <c r="AU19" s="86">
        <f>($AK$3+(O19+AG19)*12*7.57%)*SUM(Fasering!$D$5:$D$11)</f>
        <v>2758.8920055584003</v>
      </c>
    </row>
    <row r="20" spans="1:47" ht="15" x14ac:dyDescent="0.3">
      <c r="A20" s="32">
        <f t="shared" si="8"/>
        <v>10</v>
      </c>
      <c r="B20" s="125">
        <v>28066.22</v>
      </c>
      <c r="C20" s="126"/>
      <c r="D20" s="125">
        <f t="shared" si="0"/>
        <v>36306.462192000006</v>
      </c>
      <c r="E20" s="127">
        <f t="shared" si="1"/>
        <v>900.01368848212326</v>
      </c>
      <c r="F20" s="125">
        <f t="shared" si="2"/>
        <v>3025.5385160000005</v>
      </c>
      <c r="G20" s="127">
        <f t="shared" si="3"/>
        <v>75.001140706843614</v>
      </c>
      <c r="H20" s="45">
        <f>'L4'!$H$10</f>
        <v>1641.55</v>
      </c>
      <c r="I20" s="45">
        <f>GEW!$E$12+($F20-GEW!$E$12)*SUM(Fasering!$D$5)</f>
        <v>1751.1635679999999</v>
      </c>
      <c r="J20" s="45">
        <f>GEW!$E$12+($F20-GEW!$E$12)*SUM(Fasering!$D$5:$D$6)</f>
        <v>2080.6706602204613</v>
      </c>
      <c r="K20" s="45">
        <f>GEW!$E$12+($F20-GEW!$E$12)*SUM(Fasering!$D$5:$D$7)</f>
        <v>2269.7292325609997</v>
      </c>
      <c r="L20" s="45">
        <f>GEW!$E$12+($F20-GEW!$E$12)*SUM(Fasering!$D$5:$D$8)</f>
        <v>2458.787804901538</v>
      </c>
      <c r="M20" s="45">
        <f>GEW!$E$12+($F20-GEW!$E$12)*SUM(Fasering!$D$5:$D$9)</f>
        <v>2647.8463772420764</v>
      </c>
      <c r="N20" s="45">
        <f>GEW!$E$12+($F20-GEW!$E$12)*SUM(Fasering!$D$5:$D$10)</f>
        <v>2836.4799436594622</v>
      </c>
      <c r="O20" s="75">
        <f>GEW!$E$12+($F20-GEW!$E$12)*SUM(Fasering!$D$5:$D$11)</f>
        <v>3025.5385160000005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5">
        <f t="shared" si="6"/>
        <v>0</v>
      </c>
      <c r="Z20" s="127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($AK$3+(I20+R20)*12*7.57%)*SUM(Fasering!$D$5)</f>
        <v>0</v>
      </c>
      <c r="AI20" s="9">
        <f>($AK$3+(J20+S20)*12*7.57%)*SUM(Fasering!$D$5:$D$6)</f>
        <v>522.08953976634223</v>
      </c>
      <c r="AJ20" s="9">
        <f>($AK$3+(K20+T20)*12*7.57%)*SUM(Fasering!$D$5:$D$7)</f>
        <v>891.52892439340042</v>
      </c>
      <c r="AK20" s="9">
        <f>($AK$3+(L20+U20)*12*7.57%)*SUM(Fasering!$D$5:$D$8)</f>
        <v>1311.9251672929297</v>
      </c>
      <c r="AL20" s="9">
        <f>($AK$3+(M20+V20)*12*7.57%)*SUM(Fasering!$D$5:$D$9)</f>
        <v>1783.2782684649308</v>
      </c>
      <c r="AM20" s="9">
        <f>($AK$3+(N20+W20)*12*7.57%)*SUM(Fasering!$D$5:$D$10)</f>
        <v>2304.3569218419775</v>
      </c>
      <c r="AN20" s="86">
        <f>($AK$3+(O20+X20)*12*7.57%)*SUM(Fasering!$D$5:$D$11)</f>
        <v>2877.5091879344009</v>
      </c>
      <c r="AO20" s="5">
        <f>($AK$3+(I20+AA20)*12*7.57%)*SUM(Fasering!$D$5)</f>
        <v>0</v>
      </c>
      <c r="AP20" s="9">
        <f>($AK$3+(J20+AB20)*12*7.57%)*SUM(Fasering!$D$5:$D$6)</f>
        <v>522.08953976634223</v>
      </c>
      <c r="AQ20" s="9">
        <f>($AK$3+(K20+AC20)*12*7.57%)*SUM(Fasering!$D$5:$D$7)</f>
        <v>891.52892439340042</v>
      </c>
      <c r="AR20" s="9">
        <f>($AK$3+(L20+AD20)*12*7.57%)*SUM(Fasering!$D$5:$D$8)</f>
        <v>1311.9251672929297</v>
      </c>
      <c r="AS20" s="9">
        <f>($AK$3+(M20+AE20)*12*7.57%)*SUM(Fasering!$D$5:$D$9)</f>
        <v>1783.2782684649308</v>
      </c>
      <c r="AT20" s="9">
        <f>($AK$3+(N20+AF20)*12*7.57%)*SUM(Fasering!$D$5:$D$10)</f>
        <v>2304.3569218419775</v>
      </c>
      <c r="AU20" s="86">
        <f>($AK$3+(O20+AG20)*12*7.57%)*SUM(Fasering!$D$5:$D$11)</f>
        <v>2877.5091879344009</v>
      </c>
    </row>
    <row r="21" spans="1:47" ht="15" x14ac:dyDescent="0.3">
      <c r="A21" s="32">
        <f t="shared" si="8"/>
        <v>11</v>
      </c>
      <c r="B21" s="125">
        <v>28074.3</v>
      </c>
      <c r="C21" s="126"/>
      <c r="D21" s="125">
        <f t="shared" si="0"/>
        <v>36316.914479999999</v>
      </c>
      <c r="E21" s="127">
        <f t="shared" si="1"/>
        <v>900.27279393354968</v>
      </c>
      <c r="F21" s="125">
        <f t="shared" si="2"/>
        <v>3026.4095400000001</v>
      </c>
      <c r="G21" s="127">
        <f t="shared" si="3"/>
        <v>75.022732827795807</v>
      </c>
      <c r="H21" s="45">
        <f>'L4'!$H$10</f>
        <v>1641.55</v>
      </c>
      <c r="I21" s="45">
        <f>GEW!$E$12+($F21-GEW!$E$12)*SUM(Fasering!$D$5)</f>
        <v>1751.1635679999999</v>
      </c>
      <c r="J21" s="45">
        <f>GEW!$E$12+($F21-GEW!$E$12)*SUM(Fasering!$D$5:$D$6)</f>
        <v>2080.8958754021819</v>
      </c>
      <c r="K21" s="45">
        <f>GEW!$E$12+($F21-GEW!$E$12)*SUM(Fasering!$D$5:$D$7)</f>
        <v>2270.0836676039335</v>
      </c>
      <c r="L21" s="45">
        <f>GEW!$E$12+($F21-GEW!$E$12)*SUM(Fasering!$D$5:$D$8)</f>
        <v>2459.2714598056855</v>
      </c>
      <c r="M21" s="45">
        <f>GEW!$E$12+($F21-GEW!$E$12)*SUM(Fasering!$D$5:$D$9)</f>
        <v>2648.459252007437</v>
      </c>
      <c r="N21" s="45">
        <f>GEW!$E$12+($F21-GEW!$E$12)*SUM(Fasering!$D$5:$D$10)</f>
        <v>2837.2217477982485</v>
      </c>
      <c r="O21" s="75">
        <f>GEW!$E$12+($F21-GEW!$E$12)*SUM(Fasering!$D$5:$D$11)</f>
        <v>3026.4095400000001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5">
        <f t="shared" si="6"/>
        <v>0</v>
      </c>
      <c r="Z21" s="127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($AK$3+(I21+R21)*12*7.57%)*SUM(Fasering!$D$5)</f>
        <v>0</v>
      </c>
      <c r="AI21" s="9">
        <f>($AK$3+(J21+S21)*12*7.57%)*SUM(Fasering!$D$5:$D$6)</f>
        <v>522.14243814118106</v>
      </c>
      <c r="AJ21" s="9">
        <f>($AK$3+(K21+T21)*12*7.57%)*SUM(Fasering!$D$5:$D$7)</f>
        <v>891.65993917941171</v>
      </c>
      <c r="AK21" s="9">
        <f>($AK$3+(L21+U21)*12*7.57%)*SUM(Fasering!$D$5:$D$8)</f>
        <v>1312.1691270518254</v>
      </c>
      <c r="AL21" s="9">
        <f>($AK$3+(M21+V21)*12*7.57%)*SUM(Fasering!$D$5:$D$9)</f>
        <v>1783.6700017584219</v>
      </c>
      <c r="AM21" s="9">
        <f>($AK$3+(N21+W21)*12*7.57%)*SUM(Fasering!$D$5:$D$10)</f>
        <v>2304.9308076805805</v>
      </c>
      <c r="AN21" s="86">
        <f>($AK$3+(O21+X21)*12*7.57%)*SUM(Fasering!$D$5:$D$11)</f>
        <v>2878.3004261360002</v>
      </c>
      <c r="AO21" s="5">
        <f>($AK$3+(I21+AA21)*12*7.57%)*SUM(Fasering!$D$5)</f>
        <v>0</v>
      </c>
      <c r="AP21" s="9">
        <f>($AK$3+(J21+AB21)*12*7.57%)*SUM(Fasering!$D$5:$D$6)</f>
        <v>522.14243814118106</v>
      </c>
      <c r="AQ21" s="9">
        <f>($AK$3+(K21+AC21)*12*7.57%)*SUM(Fasering!$D$5:$D$7)</f>
        <v>891.65993917941171</v>
      </c>
      <c r="AR21" s="9">
        <f>($AK$3+(L21+AD21)*12*7.57%)*SUM(Fasering!$D$5:$D$8)</f>
        <v>1312.1691270518254</v>
      </c>
      <c r="AS21" s="9">
        <f>($AK$3+(M21+AE21)*12*7.57%)*SUM(Fasering!$D$5:$D$9)</f>
        <v>1783.6700017584219</v>
      </c>
      <c r="AT21" s="9">
        <f>($AK$3+(N21+AF21)*12*7.57%)*SUM(Fasering!$D$5:$D$10)</f>
        <v>2304.9308076805805</v>
      </c>
      <c r="AU21" s="86">
        <f>($AK$3+(O21+AG21)*12*7.57%)*SUM(Fasering!$D$5:$D$11)</f>
        <v>2878.3004261360002</v>
      </c>
    </row>
    <row r="22" spans="1:47" ht="15" x14ac:dyDescent="0.3">
      <c r="A22" s="32">
        <f t="shared" si="8"/>
        <v>12</v>
      </c>
      <c r="B22" s="125">
        <v>29285.599999999999</v>
      </c>
      <c r="C22" s="126"/>
      <c r="D22" s="125">
        <f t="shared" si="0"/>
        <v>37883.852160000002</v>
      </c>
      <c r="E22" s="127">
        <f t="shared" si="1"/>
        <v>939.11616439306999</v>
      </c>
      <c r="F22" s="125">
        <f t="shared" si="2"/>
        <v>3156.9876800000002</v>
      </c>
      <c r="G22" s="127">
        <f t="shared" si="3"/>
        <v>78.259680366089157</v>
      </c>
      <c r="H22" s="45">
        <f>'L4'!$H$10</f>
        <v>1641.55</v>
      </c>
      <c r="I22" s="45">
        <f>GEW!$E$12+($F22-GEW!$E$12)*SUM(Fasering!$D$5)</f>
        <v>1751.1635679999999</v>
      </c>
      <c r="J22" s="45">
        <f>GEW!$E$12+($F22-GEW!$E$12)*SUM(Fasering!$D$5:$D$6)</f>
        <v>2114.6586414440612</v>
      </c>
      <c r="K22" s="45">
        <f>GEW!$E$12+($F22-GEW!$E$12)*SUM(Fasering!$D$5:$D$7)</f>
        <v>2323.2182180378609</v>
      </c>
      <c r="L22" s="45">
        <f>GEW!$E$12+($F22-GEW!$E$12)*SUM(Fasering!$D$5:$D$8)</f>
        <v>2531.7777946316601</v>
      </c>
      <c r="M22" s="45">
        <f>GEW!$E$12+($F22-GEW!$E$12)*SUM(Fasering!$D$5:$D$9)</f>
        <v>2740.3373712254597</v>
      </c>
      <c r="N22" s="45">
        <f>GEW!$E$12+($F22-GEW!$E$12)*SUM(Fasering!$D$5:$D$10)</f>
        <v>2948.428103406201</v>
      </c>
      <c r="O22" s="75">
        <f>GEW!$E$12+($F22-GEW!$E$12)*SUM(Fasering!$D$5:$D$11)</f>
        <v>3156.9876800000002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5">
        <f t="shared" si="6"/>
        <v>0</v>
      </c>
      <c r="Z22" s="127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530.0726115870084</v>
      </c>
      <c r="AJ22" s="9">
        <f>($AK$3+(K22+T22)*12*7.57%)*SUM(Fasering!$D$5:$D$7)</f>
        <v>911.30080679027276</v>
      </c>
      <c r="AK22" s="9">
        <f>($AK$3+(L22+U22)*12*7.57%)*SUM(Fasering!$D$5:$D$8)</f>
        <v>1348.7419557585433</v>
      </c>
      <c r="AL22" s="9">
        <f>($AK$3+(M22+V22)*12*7.57%)*SUM(Fasering!$D$5:$D$9)</f>
        <v>1842.3960584918213</v>
      </c>
      <c r="AM22" s="9">
        <f>($AK$3+(N22+W22)*12*7.57%)*SUM(Fasering!$D$5:$D$10)</f>
        <v>2390.9639656385207</v>
      </c>
      <c r="AN22" s="86">
        <f>($AK$3+(O22+X22)*12*7.57%)*SUM(Fasering!$D$5:$D$11)</f>
        <v>2996.9176085120002</v>
      </c>
      <c r="AO22" s="5">
        <f>($AK$3+(I22+AA22)*12*7.57%)*SUM(Fasering!$D$5)</f>
        <v>0</v>
      </c>
      <c r="AP22" s="9">
        <f>($AK$3+(J22+AB22)*12*7.57%)*SUM(Fasering!$D$5:$D$6)</f>
        <v>530.0726115870084</v>
      </c>
      <c r="AQ22" s="9">
        <f>($AK$3+(K22+AC22)*12*7.57%)*SUM(Fasering!$D$5:$D$7)</f>
        <v>911.30080679027276</v>
      </c>
      <c r="AR22" s="9">
        <f>($AK$3+(L22+AD22)*12*7.57%)*SUM(Fasering!$D$5:$D$8)</f>
        <v>1348.7419557585433</v>
      </c>
      <c r="AS22" s="9">
        <f>($AK$3+(M22+AE22)*12*7.57%)*SUM(Fasering!$D$5:$D$9)</f>
        <v>1842.3960584918213</v>
      </c>
      <c r="AT22" s="9">
        <f>($AK$3+(N22+AF22)*12*7.57%)*SUM(Fasering!$D$5:$D$10)</f>
        <v>2390.9639656385207</v>
      </c>
      <c r="AU22" s="86">
        <f>($AK$3+(O22+AG22)*12*7.57%)*SUM(Fasering!$D$5:$D$11)</f>
        <v>2996.9176085120002</v>
      </c>
    </row>
    <row r="23" spans="1:47" ht="15" x14ac:dyDescent="0.3">
      <c r="A23" s="32">
        <f t="shared" si="8"/>
        <v>13</v>
      </c>
      <c r="B23" s="125">
        <v>29294.91</v>
      </c>
      <c r="C23" s="126"/>
      <c r="D23" s="125">
        <f t="shared" si="0"/>
        <v>37895.895576000003</v>
      </c>
      <c r="E23" s="127">
        <f t="shared" si="1"/>
        <v>939.41471287732497</v>
      </c>
      <c r="F23" s="125">
        <f t="shared" si="2"/>
        <v>3157.9912979999999</v>
      </c>
      <c r="G23" s="127">
        <f t="shared" si="3"/>
        <v>78.284559406443748</v>
      </c>
      <c r="H23" s="45">
        <f>'L4'!$H$10</f>
        <v>1641.55</v>
      </c>
      <c r="I23" s="45">
        <f>GEW!$E$12+($F23-GEW!$E$12)*SUM(Fasering!$D$5)</f>
        <v>1751.1635679999999</v>
      </c>
      <c r="J23" s="45">
        <f>GEW!$E$12+($F23-GEW!$E$12)*SUM(Fasering!$D$5:$D$6)</f>
        <v>2114.9181406200291</v>
      </c>
      <c r="K23" s="45">
        <f>GEW!$E$12+($F23-GEW!$E$12)*SUM(Fasering!$D$5:$D$7)</f>
        <v>2323.6266079202514</v>
      </c>
      <c r="L23" s="45">
        <f>GEW!$E$12+($F23-GEW!$E$12)*SUM(Fasering!$D$5:$D$8)</f>
        <v>2532.3350752204738</v>
      </c>
      <c r="M23" s="45">
        <f>GEW!$E$12+($F23-GEW!$E$12)*SUM(Fasering!$D$5:$D$9)</f>
        <v>2741.0435425206961</v>
      </c>
      <c r="N23" s="45">
        <f>GEW!$E$12+($F23-GEW!$E$12)*SUM(Fasering!$D$5:$D$10)</f>
        <v>2949.2828306997781</v>
      </c>
      <c r="O23" s="75">
        <f>GEW!$E$12+($F23-GEW!$E$12)*SUM(Fasering!$D$5:$D$11)</f>
        <v>3157.9912979999999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5">
        <f t="shared" si="6"/>
        <v>0</v>
      </c>
      <c r="Z23" s="127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530.13356256098734</v>
      </c>
      <c r="AJ23" s="9">
        <f>($AK$3+(K23+T23)*12*7.57%)*SUM(Fasering!$D$5:$D$7)</f>
        <v>911.4517656588082</v>
      </c>
      <c r="AK23" s="9">
        <f>($AK$3+(L23+U23)*12*7.57%)*SUM(Fasering!$D$5:$D$8)</f>
        <v>1349.023052955984</v>
      </c>
      <c r="AL23" s="9">
        <f>($AK$3+(M23+V23)*12*7.57%)*SUM(Fasering!$D$5:$D$9)</f>
        <v>1842.8474244525146</v>
      </c>
      <c r="AM23" s="9">
        <f>($AK$3+(N23+W23)*12*7.57%)*SUM(Fasering!$D$5:$D$10)</f>
        <v>2391.6252128114656</v>
      </c>
      <c r="AN23" s="86">
        <f>($AK$3+(O23+X23)*12*7.57%)*SUM(Fasering!$D$5:$D$11)</f>
        <v>2997.8292951031999</v>
      </c>
      <c r="AO23" s="5">
        <f>($AK$3+(I23+AA23)*12*7.57%)*SUM(Fasering!$D$5)</f>
        <v>0</v>
      </c>
      <c r="AP23" s="9">
        <f>($AK$3+(J23+AB23)*12*7.57%)*SUM(Fasering!$D$5:$D$6)</f>
        <v>530.13356256098734</v>
      </c>
      <c r="AQ23" s="9">
        <f>($AK$3+(K23+AC23)*12*7.57%)*SUM(Fasering!$D$5:$D$7)</f>
        <v>911.4517656588082</v>
      </c>
      <c r="AR23" s="9">
        <f>($AK$3+(L23+AD23)*12*7.57%)*SUM(Fasering!$D$5:$D$8)</f>
        <v>1349.023052955984</v>
      </c>
      <c r="AS23" s="9">
        <f>($AK$3+(M23+AE23)*12*7.57%)*SUM(Fasering!$D$5:$D$9)</f>
        <v>1842.8474244525146</v>
      </c>
      <c r="AT23" s="9">
        <f>($AK$3+(N23+AF23)*12*7.57%)*SUM(Fasering!$D$5:$D$10)</f>
        <v>2391.6252128114656</v>
      </c>
      <c r="AU23" s="86">
        <f>($AK$3+(O23+AG23)*12*7.57%)*SUM(Fasering!$D$5:$D$11)</f>
        <v>2997.8292951031999</v>
      </c>
    </row>
    <row r="24" spans="1:47" ht="15" x14ac:dyDescent="0.3">
      <c r="A24" s="32">
        <f t="shared" si="8"/>
        <v>14</v>
      </c>
      <c r="B24" s="125">
        <v>30506.21</v>
      </c>
      <c r="C24" s="126"/>
      <c r="D24" s="125">
        <f t="shared" si="0"/>
        <v>39462.833255999998</v>
      </c>
      <c r="E24" s="127">
        <f t="shared" si="1"/>
        <v>978.25808333684506</v>
      </c>
      <c r="F24" s="125">
        <f t="shared" si="2"/>
        <v>3288.569438</v>
      </c>
      <c r="G24" s="127">
        <f t="shared" si="3"/>
        <v>81.521506944737098</v>
      </c>
      <c r="H24" s="45">
        <f>'L4'!$H$10</f>
        <v>1641.55</v>
      </c>
      <c r="I24" s="45">
        <f>GEW!$E$12+($F24-GEW!$E$12)*SUM(Fasering!$D$5)</f>
        <v>1751.1635679999999</v>
      </c>
      <c r="J24" s="45">
        <f>GEW!$E$12+($F24-GEW!$E$12)*SUM(Fasering!$D$5:$D$6)</f>
        <v>2148.6809066619085</v>
      </c>
      <c r="K24" s="45">
        <f>GEW!$E$12+($F24-GEW!$E$12)*SUM(Fasering!$D$5:$D$7)</f>
        <v>2376.7611583541784</v>
      </c>
      <c r="L24" s="45">
        <f>GEW!$E$12+($F24-GEW!$E$12)*SUM(Fasering!$D$5:$D$8)</f>
        <v>2604.8414100464483</v>
      </c>
      <c r="M24" s="45">
        <f>GEW!$E$12+($F24-GEW!$E$12)*SUM(Fasering!$D$5:$D$9)</f>
        <v>2832.9216617387183</v>
      </c>
      <c r="N24" s="45">
        <f>GEW!$E$12+($F24-GEW!$E$12)*SUM(Fasering!$D$5:$D$10)</f>
        <v>3060.4891863077301</v>
      </c>
      <c r="O24" s="75">
        <f>GEW!$E$12+($F24-GEW!$E$12)*SUM(Fasering!$D$5:$D$11)</f>
        <v>3288.569438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6"/>
        <v>0</v>
      </c>
      <c r="Z24" s="127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538.06373600681468</v>
      </c>
      <c r="AJ24" s="9">
        <f>($AK$3+(K24+T24)*12*7.57%)*SUM(Fasering!$D$5:$D$7)</f>
        <v>931.0926332696688</v>
      </c>
      <c r="AK24" s="9">
        <f>($AK$3+(L24+U24)*12*7.57%)*SUM(Fasering!$D$5:$D$8)</f>
        <v>1385.5958816627017</v>
      </c>
      <c r="AL24" s="9">
        <f>($AK$3+(M24+V24)*12*7.57%)*SUM(Fasering!$D$5:$D$9)</f>
        <v>1901.5734811859143</v>
      </c>
      <c r="AM24" s="9">
        <f>($AK$3+(N24+W24)*12*7.57%)*SUM(Fasering!$D$5:$D$10)</f>
        <v>2477.6583707694049</v>
      </c>
      <c r="AN24" s="86">
        <f>($AK$3+(O24+X24)*12*7.57%)*SUM(Fasering!$D$5:$D$11)</f>
        <v>3116.4464774792</v>
      </c>
      <c r="AO24" s="5">
        <f>($AK$3+(I24+AA24)*12*7.57%)*SUM(Fasering!$D$5)</f>
        <v>0</v>
      </c>
      <c r="AP24" s="9">
        <f>($AK$3+(J24+AB24)*12*7.57%)*SUM(Fasering!$D$5:$D$6)</f>
        <v>538.06373600681468</v>
      </c>
      <c r="AQ24" s="9">
        <f>($AK$3+(K24+AC24)*12*7.57%)*SUM(Fasering!$D$5:$D$7)</f>
        <v>931.0926332696688</v>
      </c>
      <c r="AR24" s="9">
        <f>($AK$3+(L24+AD24)*12*7.57%)*SUM(Fasering!$D$5:$D$8)</f>
        <v>1385.5958816627017</v>
      </c>
      <c r="AS24" s="9">
        <f>($AK$3+(M24+AE24)*12*7.57%)*SUM(Fasering!$D$5:$D$9)</f>
        <v>1901.5734811859143</v>
      </c>
      <c r="AT24" s="9">
        <f>($AK$3+(N24+AF24)*12*7.57%)*SUM(Fasering!$D$5:$D$10)</f>
        <v>2477.6583707694049</v>
      </c>
      <c r="AU24" s="86">
        <f>($AK$3+(O24+AG24)*12*7.57%)*SUM(Fasering!$D$5:$D$11)</f>
        <v>3116.4464774792</v>
      </c>
    </row>
    <row r="25" spans="1:47" ht="15" x14ac:dyDescent="0.3">
      <c r="A25" s="32">
        <f t="shared" si="8"/>
        <v>15</v>
      </c>
      <c r="B25" s="125">
        <v>30519.39</v>
      </c>
      <c r="C25" s="126"/>
      <c r="D25" s="125">
        <f t="shared" si="0"/>
        <v>39479.882903999998</v>
      </c>
      <c r="E25" s="127">
        <f t="shared" si="1"/>
        <v>978.68073307073143</v>
      </c>
      <c r="F25" s="125">
        <f t="shared" si="2"/>
        <v>3289.9902419999999</v>
      </c>
      <c r="G25" s="127">
        <f t="shared" si="3"/>
        <v>81.556727755894286</v>
      </c>
      <c r="H25" s="45">
        <f>'L4'!$H$10</f>
        <v>1641.55</v>
      </c>
      <c r="I25" s="45">
        <f>GEW!$E$12+($F25-GEW!$E$12)*SUM(Fasering!$D$5)</f>
        <v>1751.1635679999999</v>
      </c>
      <c r="J25" s="45">
        <f>GEW!$E$12+($F25-GEW!$E$12)*SUM(Fasering!$D$5:$D$6)</f>
        <v>2149.0482749905077</v>
      </c>
      <c r="K25" s="45">
        <f>GEW!$E$12+($F25-GEW!$E$12)*SUM(Fasering!$D$5:$D$7)</f>
        <v>2377.339308585103</v>
      </c>
      <c r="L25" s="45">
        <f>GEW!$E$12+($F25-GEW!$E$12)*SUM(Fasering!$D$5:$D$8)</f>
        <v>2605.6303421796988</v>
      </c>
      <c r="M25" s="45">
        <f>GEW!$E$12+($F25-GEW!$E$12)*SUM(Fasering!$D$5:$D$9)</f>
        <v>2833.9213757742946</v>
      </c>
      <c r="N25" s="45">
        <f>GEW!$E$12+($F25-GEW!$E$12)*SUM(Fasering!$D$5:$D$10)</f>
        <v>3061.6992084054045</v>
      </c>
      <c r="O25" s="75">
        <f>GEW!$E$12+($F25-GEW!$E$12)*SUM(Fasering!$D$5:$D$11)</f>
        <v>3289.9902419999999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6"/>
        <v>0</v>
      </c>
      <c r="Z25" s="127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538.1500232073563</v>
      </c>
      <c r="AJ25" s="9">
        <f>($AK$3+(K25+T25)*12*7.57%)*SUM(Fasering!$D$5:$D$7)</f>
        <v>931.30634303199952</v>
      </c>
      <c r="AK25" s="9">
        <f>($AK$3+(L25+U25)*12*7.57%)*SUM(Fasering!$D$5:$D$8)</f>
        <v>1385.9938259228809</v>
      </c>
      <c r="AL25" s="9">
        <f>($AK$3+(M25+V25)*12*7.57%)*SUM(Fasering!$D$5:$D$9)</f>
        <v>1902.2124718799998</v>
      </c>
      <c r="AM25" s="9">
        <f>($AK$3+(N25+W25)*12*7.57%)*SUM(Fasering!$D$5:$D$10)</f>
        <v>2478.5944865308898</v>
      </c>
      <c r="AN25" s="86">
        <f>($AK$3+(O25+X25)*12*7.57%)*SUM(Fasering!$D$5:$D$11)</f>
        <v>3117.7371358328</v>
      </c>
      <c r="AO25" s="5">
        <f>($AK$3+(I25+AA25)*12*7.57%)*SUM(Fasering!$D$5)</f>
        <v>0</v>
      </c>
      <c r="AP25" s="9">
        <f>($AK$3+(J25+AB25)*12*7.57%)*SUM(Fasering!$D$5:$D$6)</f>
        <v>538.1500232073563</v>
      </c>
      <c r="AQ25" s="9">
        <f>($AK$3+(K25+AC25)*12*7.57%)*SUM(Fasering!$D$5:$D$7)</f>
        <v>931.30634303199952</v>
      </c>
      <c r="AR25" s="9">
        <f>($AK$3+(L25+AD25)*12*7.57%)*SUM(Fasering!$D$5:$D$8)</f>
        <v>1385.9938259228809</v>
      </c>
      <c r="AS25" s="9">
        <f>($AK$3+(M25+AE25)*12*7.57%)*SUM(Fasering!$D$5:$D$9)</f>
        <v>1902.2124718799998</v>
      </c>
      <c r="AT25" s="9">
        <f>($AK$3+(N25+AF25)*12*7.57%)*SUM(Fasering!$D$5:$D$10)</f>
        <v>2478.5944865308898</v>
      </c>
      <c r="AU25" s="86">
        <f>($AK$3+(O25+AG25)*12*7.57%)*SUM(Fasering!$D$5:$D$11)</f>
        <v>3117.7371358328</v>
      </c>
    </row>
    <row r="26" spans="1:47" ht="15" x14ac:dyDescent="0.3">
      <c r="A26" s="32">
        <f t="shared" si="8"/>
        <v>16</v>
      </c>
      <c r="B26" s="125">
        <v>31730.69</v>
      </c>
      <c r="C26" s="126"/>
      <c r="D26" s="125">
        <f t="shared" si="0"/>
        <v>41046.820584000001</v>
      </c>
      <c r="E26" s="127">
        <f t="shared" si="1"/>
        <v>1017.5241035302518</v>
      </c>
      <c r="F26" s="125">
        <f t="shared" si="2"/>
        <v>3420.5683819999999</v>
      </c>
      <c r="G26" s="127">
        <f t="shared" si="3"/>
        <v>84.793675294187636</v>
      </c>
      <c r="H26" s="45">
        <f>'L4'!$H$10</f>
        <v>1641.55</v>
      </c>
      <c r="I26" s="45">
        <f>GEW!$E$12+($F26-GEW!$E$12)*SUM(Fasering!$D$5)</f>
        <v>1751.1635679999999</v>
      </c>
      <c r="J26" s="45">
        <f>GEW!$E$12+($F26-GEW!$E$12)*SUM(Fasering!$D$5:$D$6)</f>
        <v>2182.811041032387</v>
      </c>
      <c r="K26" s="45">
        <f>GEW!$E$12+($F26-GEW!$E$12)*SUM(Fasering!$D$5:$D$7)</f>
        <v>2430.4738590190304</v>
      </c>
      <c r="L26" s="45">
        <f>GEW!$E$12+($F26-GEW!$E$12)*SUM(Fasering!$D$5:$D$8)</f>
        <v>2678.1366770056738</v>
      </c>
      <c r="M26" s="45">
        <f>GEW!$E$12+($F26-GEW!$E$12)*SUM(Fasering!$D$5:$D$9)</f>
        <v>2925.7994949923168</v>
      </c>
      <c r="N26" s="45">
        <f>GEW!$E$12+($F26-GEW!$E$12)*SUM(Fasering!$D$5:$D$10)</f>
        <v>3172.9055640133565</v>
      </c>
      <c r="O26" s="75">
        <f>GEW!$E$12+($F26-GEW!$E$12)*SUM(Fasering!$D$5:$D$11)</f>
        <v>3420.5683819999999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6"/>
        <v>0</v>
      </c>
      <c r="Z26" s="127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546.08019665318363</v>
      </c>
      <c r="AJ26" s="9">
        <f>($AK$3+(K26+T26)*12*7.57%)*SUM(Fasering!$D$5:$D$7)</f>
        <v>950.94721064286045</v>
      </c>
      <c r="AK26" s="9">
        <f>($AK$3+(L26+U26)*12*7.57%)*SUM(Fasering!$D$5:$D$8)</f>
        <v>1422.566654629599</v>
      </c>
      <c r="AL26" s="9">
        <f>($AK$3+(M26+V26)*12*7.57%)*SUM(Fasering!$D$5:$D$9)</f>
        <v>1960.9385286133993</v>
      </c>
      <c r="AM26" s="9">
        <f>($AK$3+(N26+W26)*12*7.57%)*SUM(Fasering!$D$5:$D$10)</f>
        <v>2564.627644488829</v>
      </c>
      <c r="AN26" s="86">
        <f>($AK$3+(O26+X26)*12*7.57%)*SUM(Fasering!$D$5:$D$11)</f>
        <v>3236.3543182088001</v>
      </c>
      <c r="AO26" s="5">
        <f>($AK$3+(I26+AA26)*12*7.57%)*SUM(Fasering!$D$5)</f>
        <v>0</v>
      </c>
      <c r="AP26" s="9">
        <f>($AK$3+(J26+AB26)*12*7.57%)*SUM(Fasering!$D$5:$D$6)</f>
        <v>546.08019665318363</v>
      </c>
      <c r="AQ26" s="9">
        <f>($AK$3+(K26+AC26)*12*7.57%)*SUM(Fasering!$D$5:$D$7)</f>
        <v>950.94721064286045</v>
      </c>
      <c r="AR26" s="9">
        <f>($AK$3+(L26+AD26)*12*7.57%)*SUM(Fasering!$D$5:$D$8)</f>
        <v>1422.566654629599</v>
      </c>
      <c r="AS26" s="9">
        <f>($AK$3+(M26+AE26)*12*7.57%)*SUM(Fasering!$D$5:$D$9)</f>
        <v>1960.9385286133993</v>
      </c>
      <c r="AT26" s="9">
        <f>($AK$3+(N26+AF26)*12*7.57%)*SUM(Fasering!$D$5:$D$10)</f>
        <v>2564.627644488829</v>
      </c>
      <c r="AU26" s="86">
        <f>($AK$3+(O26+AG26)*12*7.57%)*SUM(Fasering!$D$5:$D$11)</f>
        <v>3236.3543182088001</v>
      </c>
    </row>
    <row r="27" spans="1:47" ht="15" x14ac:dyDescent="0.3">
      <c r="A27" s="32">
        <f t="shared" si="8"/>
        <v>17</v>
      </c>
      <c r="B27" s="125">
        <v>31743.86</v>
      </c>
      <c r="C27" s="126"/>
      <c r="D27" s="125">
        <f t="shared" si="0"/>
        <v>41063.857296000002</v>
      </c>
      <c r="E27" s="127">
        <f t="shared" si="1"/>
        <v>1017.9464325890743</v>
      </c>
      <c r="F27" s="125">
        <f t="shared" si="2"/>
        <v>3421.9881080000005</v>
      </c>
      <c r="G27" s="127">
        <f t="shared" si="3"/>
        <v>84.82886938242288</v>
      </c>
      <c r="H27" s="45">
        <f>'L4'!$H$10</f>
        <v>1641.55</v>
      </c>
      <c r="I27" s="45">
        <f>GEW!$E$12+($F27-GEW!$E$12)*SUM(Fasering!$D$5)</f>
        <v>1751.1635679999999</v>
      </c>
      <c r="J27" s="45">
        <f>GEW!$E$12+($F27-GEW!$E$12)*SUM(Fasering!$D$5:$D$6)</f>
        <v>2183.1781306293256</v>
      </c>
      <c r="K27" s="45">
        <f>GEW!$E$12+($F27-GEW!$E$12)*SUM(Fasering!$D$5:$D$7)</f>
        <v>2431.0515705927241</v>
      </c>
      <c r="L27" s="45">
        <f>GEW!$E$12+($F27-GEW!$E$12)*SUM(Fasering!$D$5:$D$8)</f>
        <v>2678.9250105561223</v>
      </c>
      <c r="M27" s="45">
        <f>GEW!$E$12+($F27-GEW!$E$12)*SUM(Fasering!$D$5:$D$9)</f>
        <v>2926.7984505195209</v>
      </c>
      <c r="N27" s="45">
        <f>GEW!$E$12+($F27-GEW!$E$12)*SUM(Fasering!$D$5:$D$10)</f>
        <v>3174.1146680366023</v>
      </c>
      <c r="O27" s="75">
        <f>GEW!$E$12+($F27-GEW!$E$12)*SUM(Fasering!$D$5:$D$11)</f>
        <v>3421.9881080000005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6"/>
        <v>0</v>
      </c>
      <c r="Z27" s="127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546.16641838543956</v>
      </c>
      <c r="AJ27" s="9">
        <f>($AK$3+(K27+T27)*12*7.57%)*SUM(Fasering!$D$5:$D$7)</f>
        <v>951.16075825817859</v>
      </c>
      <c r="AK27" s="9">
        <f>($AK$3+(L27+U27)*12*7.57%)*SUM(Fasering!$D$5:$D$8)</f>
        <v>1422.9642969593831</v>
      </c>
      <c r="AL27" s="9">
        <f>($AK$3+(M27+V27)*12*7.57%)*SUM(Fasering!$D$5:$D$9)</f>
        <v>1961.5770344890534</v>
      </c>
      <c r="AM27" s="9">
        <f>($AK$3+(N27+W27)*12*7.57%)*SUM(Fasering!$D$5:$D$10)</f>
        <v>2565.5630499955628</v>
      </c>
      <c r="AN27" s="86">
        <f>($AK$3+(O27+X27)*12*7.57%)*SUM(Fasering!$D$5:$D$11)</f>
        <v>3237.6439973072006</v>
      </c>
      <c r="AO27" s="5">
        <f>($AK$3+(I27+AA27)*12*7.57%)*SUM(Fasering!$D$5)</f>
        <v>0</v>
      </c>
      <c r="AP27" s="9">
        <f>($AK$3+(J27+AB27)*12*7.57%)*SUM(Fasering!$D$5:$D$6)</f>
        <v>546.16641838543956</v>
      </c>
      <c r="AQ27" s="9">
        <f>($AK$3+(K27+AC27)*12*7.57%)*SUM(Fasering!$D$5:$D$7)</f>
        <v>951.16075825817859</v>
      </c>
      <c r="AR27" s="9">
        <f>($AK$3+(L27+AD27)*12*7.57%)*SUM(Fasering!$D$5:$D$8)</f>
        <v>1422.9642969593831</v>
      </c>
      <c r="AS27" s="9">
        <f>($AK$3+(M27+AE27)*12*7.57%)*SUM(Fasering!$D$5:$D$9)</f>
        <v>1961.5770344890534</v>
      </c>
      <c r="AT27" s="9">
        <f>($AK$3+(N27+AF27)*12*7.57%)*SUM(Fasering!$D$5:$D$10)</f>
        <v>2565.5630499955628</v>
      </c>
      <c r="AU27" s="86">
        <f>($AK$3+(O27+AG27)*12*7.57%)*SUM(Fasering!$D$5:$D$11)</f>
        <v>3237.6439973072006</v>
      </c>
    </row>
    <row r="28" spans="1:47" ht="15" x14ac:dyDescent="0.3">
      <c r="A28" s="32">
        <f t="shared" si="8"/>
        <v>18</v>
      </c>
      <c r="B28" s="125">
        <v>32955.160000000003</v>
      </c>
      <c r="C28" s="126"/>
      <c r="D28" s="125">
        <f t="shared" si="0"/>
        <v>42630.794976000005</v>
      </c>
      <c r="E28" s="127">
        <f t="shared" si="1"/>
        <v>1056.7898030485946</v>
      </c>
      <c r="F28" s="125">
        <f t="shared" si="2"/>
        <v>3552.566248000001</v>
      </c>
      <c r="G28" s="127">
        <f t="shared" si="3"/>
        <v>88.065816920716244</v>
      </c>
      <c r="H28" s="45">
        <f>'L4'!$H$10</f>
        <v>1641.55</v>
      </c>
      <c r="I28" s="45">
        <f>GEW!$E$12+($F28-GEW!$E$12)*SUM(Fasering!$D$5)</f>
        <v>1751.1635679999999</v>
      </c>
      <c r="J28" s="45">
        <f>GEW!$E$12+($F28-GEW!$E$12)*SUM(Fasering!$D$5:$D$6)</f>
        <v>2216.9408966712053</v>
      </c>
      <c r="K28" s="45">
        <f>GEW!$E$12+($F28-GEW!$E$12)*SUM(Fasering!$D$5:$D$7)</f>
        <v>2484.1861210266516</v>
      </c>
      <c r="L28" s="45">
        <f>GEW!$E$12+($F28-GEW!$E$12)*SUM(Fasering!$D$5:$D$8)</f>
        <v>2751.4313453820973</v>
      </c>
      <c r="M28" s="45">
        <f>GEW!$E$12+($F28-GEW!$E$12)*SUM(Fasering!$D$5:$D$9)</f>
        <v>3018.6765697375436</v>
      </c>
      <c r="N28" s="45">
        <f>GEW!$E$12+($F28-GEW!$E$12)*SUM(Fasering!$D$5:$D$10)</f>
        <v>3285.3210236445552</v>
      </c>
      <c r="O28" s="75">
        <f>GEW!$E$12+($F28-GEW!$E$12)*SUM(Fasering!$D$5:$D$11)</f>
        <v>3552.566248000001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6"/>
        <v>0</v>
      </c>
      <c r="Z28" s="127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554.09659183126701</v>
      </c>
      <c r="AJ28" s="9">
        <f>($AK$3+(K28+T28)*12*7.57%)*SUM(Fasering!$D$5:$D$7)</f>
        <v>970.80162586903953</v>
      </c>
      <c r="AK28" s="9">
        <f>($AK$3+(L28+U28)*12*7.57%)*SUM(Fasering!$D$5:$D$8)</f>
        <v>1459.5371256661012</v>
      </c>
      <c r="AL28" s="9">
        <f>($AK$3+(M28+V28)*12*7.57%)*SUM(Fasering!$D$5:$D$9)</f>
        <v>2020.3030912224526</v>
      </c>
      <c r="AM28" s="9">
        <f>($AK$3+(N28+W28)*12*7.57%)*SUM(Fasering!$D$5:$D$10)</f>
        <v>2651.5962079535029</v>
      </c>
      <c r="AN28" s="86">
        <f>($AK$3+(O28+X28)*12*7.57%)*SUM(Fasering!$D$5:$D$11)</f>
        <v>3356.2611796832011</v>
      </c>
      <c r="AO28" s="5">
        <f>($AK$3+(I28+AA28)*12*7.57%)*SUM(Fasering!$D$5)</f>
        <v>0</v>
      </c>
      <c r="AP28" s="9">
        <f>($AK$3+(J28+AB28)*12*7.57%)*SUM(Fasering!$D$5:$D$6)</f>
        <v>554.09659183126701</v>
      </c>
      <c r="AQ28" s="9">
        <f>($AK$3+(K28+AC28)*12*7.57%)*SUM(Fasering!$D$5:$D$7)</f>
        <v>970.80162586903953</v>
      </c>
      <c r="AR28" s="9">
        <f>($AK$3+(L28+AD28)*12*7.57%)*SUM(Fasering!$D$5:$D$8)</f>
        <v>1459.5371256661012</v>
      </c>
      <c r="AS28" s="9">
        <f>($AK$3+(M28+AE28)*12*7.57%)*SUM(Fasering!$D$5:$D$9)</f>
        <v>2020.3030912224526</v>
      </c>
      <c r="AT28" s="9">
        <f>($AK$3+(N28+AF28)*12*7.57%)*SUM(Fasering!$D$5:$D$10)</f>
        <v>2651.5962079535029</v>
      </c>
      <c r="AU28" s="86">
        <f>($AK$3+(O28+AG28)*12*7.57%)*SUM(Fasering!$D$5:$D$11)</f>
        <v>3356.2611796832011</v>
      </c>
    </row>
    <row r="29" spans="1:47" ht="15" x14ac:dyDescent="0.3">
      <c r="A29" s="32">
        <f t="shared" si="8"/>
        <v>19</v>
      </c>
      <c r="B29" s="125">
        <v>32968.339999999997</v>
      </c>
      <c r="C29" s="126"/>
      <c r="D29" s="125">
        <f t="shared" si="0"/>
        <v>42647.844623999998</v>
      </c>
      <c r="E29" s="127">
        <f t="shared" si="1"/>
        <v>1057.2124527824808</v>
      </c>
      <c r="F29" s="125">
        <f t="shared" si="2"/>
        <v>3553.9870519999995</v>
      </c>
      <c r="G29" s="127">
        <f t="shared" si="3"/>
        <v>88.10103773187339</v>
      </c>
      <c r="H29" s="45">
        <f>'L4'!$H$10</f>
        <v>1641.55</v>
      </c>
      <c r="I29" s="45">
        <f>GEW!$E$12+($F29-GEW!$E$12)*SUM(Fasering!$D$5)</f>
        <v>1751.1635679999999</v>
      </c>
      <c r="J29" s="45">
        <f>GEW!$E$12+($F29-GEW!$E$12)*SUM(Fasering!$D$5:$D$6)</f>
        <v>2217.3082649998041</v>
      </c>
      <c r="K29" s="45">
        <f>GEW!$E$12+($F29-GEW!$E$12)*SUM(Fasering!$D$5:$D$7)</f>
        <v>2484.7642712575753</v>
      </c>
      <c r="L29" s="45">
        <f>GEW!$E$12+($F29-GEW!$E$12)*SUM(Fasering!$D$5:$D$8)</f>
        <v>2752.2202775153473</v>
      </c>
      <c r="M29" s="45">
        <f>GEW!$E$12+($F29-GEW!$E$12)*SUM(Fasering!$D$5:$D$9)</f>
        <v>3019.6762837731185</v>
      </c>
      <c r="N29" s="45">
        <f>GEW!$E$12+($F29-GEW!$E$12)*SUM(Fasering!$D$5:$D$10)</f>
        <v>3286.5310457422283</v>
      </c>
      <c r="O29" s="75">
        <f>GEW!$E$12+($F29-GEW!$E$12)*SUM(Fasering!$D$5:$D$11)</f>
        <v>3553.9870519999995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6"/>
        <v>0</v>
      </c>
      <c r="Z29" s="127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554.18287903180851</v>
      </c>
      <c r="AJ29" s="9">
        <f>($AK$3+(K29+T29)*12*7.57%)*SUM(Fasering!$D$5:$D$7)</f>
        <v>971.01533563136991</v>
      </c>
      <c r="AK29" s="9">
        <f>($AK$3+(L29+U29)*12*7.57%)*SUM(Fasering!$D$5:$D$8)</f>
        <v>1459.9350699262798</v>
      </c>
      <c r="AL29" s="9">
        <f>($AK$3+(M29+V29)*12*7.57%)*SUM(Fasering!$D$5:$D$9)</f>
        <v>2020.9420819165375</v>
      </c>
      <c r="AM29" s="9">
        <f>($AK$3+(N29+W29)*12*7.57%)*SUM(Fasering!$D$5:$D$10)</f>
        <v>2652.5323237149864</v>
      </c>
      <c r="AN29" s="86">
        <f>($AK$3+(O29+X29)*12*7.57%)*SUM(Fasering!$D$5:$D$11)</f>
        <v>3357.5518380367994</v>
      </c>
      <c r="AO29" s="5">
        <f>($AK$3+(I29+AA29)*12*7.57%)*SUM(Fasering!$D$5)</f>
        <v>0</v>
      </c>
      <c r="AP29" s="9">
        <f>($AK$3+(J29+AB29)*12*7.57%)*SUM(Fasering!$D$5:$D$6)</f>
        <v>554.18287903180851</v>
      </c>
      <c r="AQ29" s="9">
        <f>($AK$3+(K29+AC29)*12*7.57%)*SUM(Fasering!$D$5:$D$7)</f>
        <v>971.01533563136991</v>
      </c>
      <c r="AR29" s="9">
        <f>($AK$3+(L29+AD29)*12*7.57%)*SUM(Fasering!$D$5:$D$8)</f>
        <v>1459.9350699262798</v>
      </c>
      <c r="AS29" s="9">
        <f>($AK$3+(M29+AE29)*12*7.57%)*SUM(Fasering!$D$5:$D$9)</f>
        <v>2020.9420819165375</v>
      </c>
      <c r="AT29" s="9">
        <f>($AK$3+(N29+AF29)*12*7.57%)*SUM(Fasering!$D$5:$D$10)</f>
        <v>2652.5323237149864</v>
      </c>
      <c r="AU29" s="86">
        <f>($AK$3+(O29+AG29)*12*7.57%)*SUM(Fasering!$D$5:$D$11)</f>
        <v>3357.5518380367994</v>
      </c>
    </row>
    <row r="30" spans="1:47" ht="15" x14ac:dyDescent="0.3">
      <c r="A30" s="32">
        <f t="shared" si="8"/>
        <v>20</v>
      </c>
      <c r="B30" s="125">
        <v>34179.64</v>
      </c>
      <c r="C30" s="126"/>
      <c r="D30" s="125">
        <f t="shared" si="0"/>
        <v>44214.782304</v>
      </c>
      <c r="E30" s="127">
        <f t="shared" si="1"/>
        <v>1096.055823242001</v>
      </c>
      <c r="F30" s="125">
        <f t="shared" si="2"/>
        <v>3684.565192</v>
      </c>
      <c r="G30" s="127">
        <f t="shared" si="3"/>
        <v>91.337985270166755</v>
      </c>
      <c r="H30" s="45">
        <f>'L4'!$H$10</f>
        <v>1641.55</v>
      </c>
      <c r="I30" s="45">
        <f>GEW!$E$12+($F30-GEW!$E$12)*SUM(Fasering!$D$5)</f>
        <v>1751.1635679999999</v>
      </c>
      <c r="J30" s="45">
        <f>GEW!$E$12+($F30-GEW!$E$12)*SUM(Fasering!$D$5:$D$6)</f>
        <v>2251.0710310416835</v>
      </c>
      <c r="K30" s="45">
        <f>GEW!$E$12+($F30-GEW!$E$12)*SUM(Fasering!$D$5:$D$7)</f>
        <v>2537.8988216915027</v>
      </c>
      <c r="L30" s="45">
        <f>GEW!$E$12+($F30-GEW!$E$12)*SUM(Fasering!$D$5:$D$8)</f>
        <v>2824.7266123413219</v>
      </c>
      <c r="M30" s="45">
        <f>GEW!$E$12+($F30-GEW!$E$12)*SUM(Fasering!$D$5:$D$9)</f>
        <v>3111.5544029911416</v>
      </c>
      <c r="N30" s="45">
        <f>GEW!$E$12+($F30-GEW!$E$12)*SUM(Fasering!$D$5:$D$10)</f>
        <v>3397.7374013501808</v>
      </c>
      <c r="O30" s="75">
        <f>GEW!$E$12+($F30-GEW!$E$12)*SUM(Fasering!$D$5:$D$11)</f>
        <v>3684.565192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6"/>
        <v>0</v>
      </c>
      <c r="Z30" s="127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562.11305247763585</v>
      </c>
      <c r="AJ30" s="9">
        <f>($AK$3+(K30+T30)*12*7.57%)*SUM(Fasering!$D$5:$D$7)</f>
        <v>990.65620324223073</v>
      </c>
      <c r="AK30" s="9">
        <f>($AK$3+(L30+U30)*12*7.57%)*SUM(Fasering!$D$5:$D$8)</f>
        <v>1496.5078986329979</v>
      </c>
      <c r="AL30" s="9">
        <f>($AK$3+(M30+V30)*12*7.57%)*SUM(Fasering!$D$5:$D$9)</f>
        <v>2079.6681386499372</v>
      </c>
      <c r="AM30" s="9">
        <f>($AK$3+(N30+W30)*12*7.57%)*SUM(Fasering!$D$5:$D$10)</f>
        <v>2738.5654816729257</v>
      </c>
      <c r="AN30" s="86">
        <f>($AK$3+(O30+X30)*12*7.57%)*SUM(Fasering!$D$5:$D$11)</f>
        <v>3476.1690204128004</v>
      </c>
      <c r="AO30" s="5">
        <f>($AK$3+(I30+AA30)*12*7.57%)*SUM(Fasering!$D$5)</f>
        <v>0</v>
      </c>
      <c r="AP30" s="9">
        <f>($AK$3+(J30+AB30)*12*7.57%)*SUM(Fasering!$D$5:$D$6)</f>
        <v>562.11305247763585</v>
      </c>
      <c r="AQ30" s="9">
        <f>($AK$3+(K30+AC30)*12*7.57%)*SUM(Fasering!$D$5:$D$7)</f>
        <v>990.65620324223073</v>
      </c>
      <c r="AR30" s="9">
        <f>($AK$3+(L30+AD30)*12*7.57%)*SUM(Fasering!$D$5:$D$8)</f>
        <v>1496.5078986329979</v>
      </c>
      <c r="AS30" s="9">
        <f>($AK$3+(M30+AE30)*12*7.57%)*SUM(Fasering!$D$5:$D$9)</f>
        <v>2079.6681386499372</v>
      </c>
      <c r="AT30" s="9">
        <f>($AK$3+(N30+AF30)*12*7.57%)*SUM(Fasering!$D$5:$D$10)</f>
        <v>2738.5654816729257</v>
      </c>
      <c r="AU30" s="86">
        <f>($AK$3+(O30+AG30)*12*7.57%)*SUM(Fasering!$D$5:$D$11)</f>
        <v>3476.1690204128004</v>
      </c>
    </row>
    <row r="31" spans="1:47" ht="15" x14ac:dyDescent="0.3">
      <c r="A31" s="32">
        <f t="shared" si="8"/>
        <v>21</v>
      </c>
      <c r="B31" s="125">
        <v>34192.81</v>
      </c>
      <c r="C31" s="126"/>
      <c r="D31" s="125">
        <f t="shared" si="0"/>
        <v>44231.819016000001</v>
      </c>
      <c r="E31" s="127">
        <f t="shared" si="1"/>
        <v>1096.4781523008237</v>
      </c>
      <c r="F31" s="125">
        <f t="shared" si="2"/>
        <v>3685.9849180000001</v>
      </c>
      <c r="G31" s="127">
        <f t="shared" si="3"/>
        <v>91.373179358401984</v>
      </c>
      <c r="H31" s="45">
        <f>'L4'!$H$10</f>
        <v>1641.55</v>
      </c>
      <c r="I31" s="45">
        <f>GEW!$E$12+($F31-GEW!$E$12)*SUM(Fasering!$D$5)</f>
        <v>1751.1635679999999</v>
      </c>
      <c r="J31" s="45">
        <f>GEW!$E$12+($F31-GEW!$E$12)*SUM(Fasering!$D$5:$D$6)</f>
        <v>2251.438120638622</v>
      </c>
      <c r="K31" s="45">
        <f>GEW!$E$12+($F31-GEW!$E$12)*SUM(Fasering!$D$5:$D$7)</f>
        <v>2538.4765332651964</v>
      </c>
      <c r="L31" s="45">
        <f>GEW!$E$12+($F31-GEW!$E$12)*SUM(Fasering!$D$5:$D$8)</f>
        <v>2825.5149458917704</v>
      </c>
      <c r="M31" s="45">
        <f>GEW!$E$12+($F31-GEW!$E$12)*SUM(Fasering!$D$5:$D$9)</f>
        <v>3112.5533585183448</v>
      </c>
      <c r="N31" s="45">
        <f>GEW!$E$12+($F31-GEW!$E$12)*SUM(Fasering!$D$5:$D$10)</f>
        <v>3398.9465053734261</v>
      </c>
      <c r="O31" s="75">
        <f>GEW!$E$12+($F31-GEW!$E$12)*SUM(Fasering!$D$5:$D$11)</f>
        <v>3685.9849180000001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6"/>
        <v>0</v>
      </c>
      <c r="Z31" s="127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562.19927420989166</v>
      </c>
      <c r="AJ31" s="9">
        <f>($AK$3+(K31+T31)*12*7.57%)*SUM(Fasering!$D$5:$D$7)</f>
        <v>990.86975085754898</v>
      </c>
      <c r="AK31" s="9">
        <f>($AK$3+(L31+U31)*12*7.57%)*SUM(Fasering!$D$5:$D$8)</f>
        <v>1496.9055409627822</v>
      </c>
      <c r="AL31" s="9">
        <f>($AK$3+(M31+V31)*12*7.57%)*SUM(Fasering!$D$5:$D$9)</f>
        <v>2080.3066445255909</v>
      </c>
      <c r="AM31" s="9">
        <f>($AK$3+(N31+W31)*12*7.57%)*SUM(Fasering!$D$5:$D$10)</f>
        <v>2739.5008871796595</v>
      </c>
      <c r="AN31" s="86">
        <f>($AK$3+(O31+X31)*12*7.57%)*SUM(Fasering!$D$5:$D$11)</f>
        <v>3477.4586995112004</v>
      </c>
      <c r="AO31" s="5">
        <f>($AK$3+(I31+AA31)*12*7.57%)*SUM(Fasering!$D$5)</f>
        <v>0</v>
      </c>
      <c r="AP31" s="9">
        <f>($AK$3+(J31+AB31)*12*7.57%)*SUM(Fasering!$D$5:$D$6)</f>
        <v>562.19927420989166</v>
      </c>
      <c r="AQ31" s="9">
        <f>($AK$3+(K31+AC31)*12*7.57%)*SUM(Fasering!$D$5:$D$7)</f>
        <v>990.86975085754898</v>
      </c>
      <c r="AR31" s="9">
        <f>($AK$3+(L31+AD31)*12*7.57%)*SUM(Fasering!$D$5:$D$8)</f>
        <v>1496.9055409627822</v>
      </c>
      <c r="AS31" s="9">
        <f>($AK$3+(M31+AE31)*12*7.57%)*SUM(Fasering!$D$5:$D$9)</f>
        <v>2080.3066445255909</v>
      </c>
      <c r="AT31" s="9">
        <f>($AK$3+(N31+AF31)*12*7.57%)*SUM(Fasering!$D$5:$D$10)</f>
        <v>2739.5008871796595</v>
      </c>
      <c r="AU31" s="86">
        <f>($AK$3+(O31+AG31)*12*7.57%)*SUM(Fasering!$D$5:$D$11)</f>
        <v>3477.4586995112004</v>
      </c>
    </row>
    <row r="32" spans="1:47" ht="15" x14ac:dyDescent="0.3">
      <c r="A32" s="32">
        <f t="shared" si="8"/>
        <v>22</v>
      </c>
      <c r="B32" s="125">
        <v>35404.14</v>
      </c>
      <c r="C32" s="126"/>
      <c r="D32" s="125">
        <f t="shared" si="0"/>
        <v>45798.795504000002</v>
      </c>
      <c r="E32" s="127">
        <f t="shared" si="1"/>
        <v>1135.3224847855349</v>
      </c>
      <c r="F32" s="125">
        <f t="shared" si="2"/>
        <v>3816.566292</v>
      </c>
      <c r="G32" s="127">
        <f t="shared" si="3"/>
        <v>94.610207065461239</v>
      </c>
      <c r="H32" s="45">
        <f>'L4'!$H$10</f>
        <v>1641.55</v>
      </c>
      <c r="I32" s="45">
        <f>GEW!$E$12+($F32-GEW!$E$12)*SUM(Fasering!$D$5)</f>
        <v>1751.1635679999999</v>
      </c>
      <c r="J32" s="45">
        <f>GEW!$E$12+($F32-GEW!$E$12)*SUM(Fasering!$D$5:$D$6)</f>
        <v>2285.201722875483</v>
      </c>
      <c r="K32" s="45">
        <f>GEW!$E$12+($F32-GEW!$E$12)*SUM(Fasering!$D$5:$D$7)</f>
        <v>2591.6123996708175</v>
      </c>
      <c r="L32" s="45">
        <f>GEW!$E$12+($F32-GEW!$E$12)*SUM(Fasering!$D$5:$D$8)</f>
        <v>2898.0230764661519</v>
      </c>
      <c r="M32" s="45">
        <f>GEW!$E$12+($F32-GEW!$E$12)*SUM(Fasering!$D$5:$D$9)</f>
        <v>3204.4337532614863</v>
      </c>
      <c r="N32" s="45">
        <f>GEW!$E$12+($F32-GEW!$E$12)*SUM(Fasering!$D$5:$D$10)</f>
        <v>3510.155615204666</v>
      </c>
      <c r="O32" s="75">
        <f>GEW!$E$12+($F32-GEW!$E$12)*SUM(Fasering!$D$5:$D$11)</f>
        <v>3816.566292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6"/>
        <v>0</v>
      </c>
      <c r="Z32" s="127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570.1296440605762</v>
      </c>
      <c r="AJ32" s="9">
        <f>($AK$3+(K32+T32)*12*7.57%)*SUM(Fasering!$D$5:$D$7)</f>
        <v>1010.511104909447</v>
      </c>
      <c r="AK32" s="9">
        <f>($AK$3+(L32+U32)*12*7.57%)*SUM(Fasering!$D$5:$D$8)</f>
        <v>1533.4792754606842</v>
      </c>
      <c r="AL32" s="9">
        <f>($AK$3+(M32+V32)*12*7.57%)*SUM(Fasering!$D$5:$D$9)</f>
        <v>2139.0341557142879</v>
      </c>
      <c r="AM32" s="9">
        <f>($AK$3+(N32+W32)*12*7.57%)*SUM(Fasering!$D$5:$D$10)</f>
        <v>2825.5361759018519</v>
      </c>
      <c r="AN32" s="86">
        <f>($AK$3+(O32+X32)*12*7.57%)*SUM(Fasering!$D$5:$D$11)</f>
        <v>3596.0788196528006</v>
      </c>
      <c r="AO32" s="5">
        <f>($AK$3+(I32+AA32)*12*7.57%)*SUM(Fasering!$D$5)</f>
        <v>0</v>
      </c>
      <c r="AP32" s="9">
        <f>($AK$3+(J32+AB32)*12*7.57%)*SUM(Fasering!$D$5:$D$6)</f>
        <v>570.1296440605762</v>
      </c>
      <c r="AQ32" s="9">
        <f>($AK$3+(K32+AC32)*12*7.57%)*SUM(Fasering!$D$5:$D$7)</f>
        <v>1010.511104909447</v>
      </c>
      <c r="AR32" s="9">
        <f>($AK$3+(L32+AD32)*12*7.57%)*SUM(Fasering!$D$5:$D$8)</f>
        <v>1533.4792754606842</v>
      </c>
      <c r="AS32" s="9">
        <f>($AK$3+(M32+AE32)*12*7.57%)*SUM(Fasering!$D$5:$D$9)</f>
        <v>2139.0341557142879</v>
      </c>
      <c r="AT32" s="9">
        <f>($AK$3+(N32+AF32)*12*7.57%)*SUM(Fasering!$D$5:$D$10)</f>
        <v>2825.5361759018519</v>
      </c>
      <c r="AU32" s="86">
        <f>($AK$3+(O32+AG32)*12*7.57%)*SUM(Fasering!$D$5:$D$11)</f>
        <v>3596.0788196528006</v>
      </c>
    </row>
    <row r="33" spans="1:47" ht="15" x14ac:dyDescent="0.3">
      <c r="A33" s="32">
        <f t="shared" si="8"/>
        <v>23</v>
      </c>
      <c r="B33" s="125">
        <v>36628.620000000003</v>
      </c>
      <c r="C33" s="126"/>
      <c r="D33" s="125">
        <f t="shared" si="0"/>
        <v>47382.782832000004</v>
      </c>
      <c r="E33" s="127">
        <f t="shared" si="1"/>
        <v>1174.5885049789415</v>
      </c>
      <c r="F33" s="125">
        <f t="shared" si="2"/>
        <v>3948.5652360000004</v>
      </c>
      <c r="G33" s="127">
        <f t="shared" si="3"/>
        <v>97.882375414911792</v>
      </c>
      <c r="H33" s="45">
        <f>'L4'!$H$10</f>
        <v>1641.55</v>
      </c>
      <c r="I33" s="45">
        <f>GEW!$E$12+($F33-GEW!$E$12)*SUM(Fasering!$D$5)</f>
        <v>1751.1635679999999</v>
      </c>
      <c r="J33" s="45">
        <f>GEW!$E$12+($F33-GEW!$E$12)*SUM(Fasering!$D$5:$D$6)</f>
        <v>2319.3318572459616</v>
      </c>
      <c r="K33" s="45">
        <f>GEW!$E$12+($F33-GEW!$E$12)*SUM(Fasering!$D$5:$D$7)</f>
        <v>2645.3251003356695</v>
      </c>
      <c r="L33" s="45">
        <f>GEW!$E$12+($F33-GEW!$E$12)*SUM(Fasering!$D$5:$D$8)</f>
        <v>2971.318343425377</v>
      </c>
      <c r="M33" s="45">
        <f>GEW!$E$12+($F33-GEW!$E$12)*SUM(Fasering!$D$5:$D$9)</f>
        <v>3297.3115865150849</v>
      </c>
      <c r="N33" s="45">
        <f>GEW!$E$12+($F33-GEW!$E$12)*SUM(Fasering!$D$5:$D$10)</f>
        <v>3622.5719929102925</v>
      </c>
      <c r="O33" s="75">
        <f>GEW!$E$12+($F33-GEW!$E$12)*SUM(Fasering!$D$5:$D$11)</f>
        <v>3948.5652360000004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6"/>
        <v>0</v>
      </c>
      <c r="Z33" s="127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578.14610470694515</v>
      </c>
      <c r="AJ33" s="9">
        <f>($AK$3+(K33+T33)*12*7.57%)*SUM(Fasering!$D$5:$D$7)</f>
        <v>1030.3656822826385</v>
      </c>
      <c r="AK33" s="9">
        <f>($AK$3+(L33+U33)*12*7.57%)*SUM(Fasering!$D$5:$D$8)</f>
        <v>1570.4500484275809</v>
      </c>
      <c r="AL33" s="9">
        <f>($AK$3+(M33+V33)*12*7.57%)*SUM(Fasering!$D$5:$D$9)</f>
        <v>2198.3992031417729</v>
      </c>
      <c r="AM33" s="9">
        <f>($AK$3+(N33+W33)*12*7.57%)*SUM(Fasering!$D$5:$D$10)</f>
        <v>2912.5054496212756</v>
      </c>
      <c r="AN33" s="86">
        <f>($AK$3+(O33+X33)*12*7.57%)*SUM(Fasering!$D$5:$D$11)</f>
        <v>3715.9866603824007</v>
      </c>
      <c r="AO33" s="5">
        <f>($AK$3+(I33+AA33)*12*7.57%)*SUM(Fasering!$D$5)</f>
        <v>0</v>
      </c>
      <c r="AP33" s="9">
        <f>($AK$3+(J33+AB33)*12*7.57%)*SUM(Fasering!$D$5:$D$6)</f>
        <v>578.14610470694515</v>
      </c>
      <c r="AQ33" s="9">
        <f>($AK$3+(K33+AC33)*12*7.57%)*SUM(Fasering!$D$5:$D$7)</f>
        <v>1030.3656822826385</v>
      </c>
      <c r="AR33" s="9">
        <f>($AK$3+(L33+AD33)*12*7.57%)*SUM(Fasering!$D$5:$D$8)</f>
        <v>1570.4500484275809</v>
      </c>
      <c r="AS33" s="9">
        <f>($AK$3+(M33+AE33)*12*7.57%)*SUM(Fasering!$D$5:$D$9)</f>
        <v>2198.3992031417729</v>
      </c>
      <c r="AT33" s="9">
        <f>($AK$3+(N33+AF33)*12*7.57%)*SUM(Fasering!$D$5:$D$10)</f>
        <v>2912.5054496212756</v>
      </c>
      <c r="AU33" s="86">
        <f>($AK$3+(O33+AG33)*12*7.57%)*SUM(Fasering!$D$5:$D$11)</f>
        <v>3715.9866603824007</v>
      </c>
    </row>
    <row r="34" spans="1:47" ht="15" x14ac:dyDescent="0.3">
      <c r="A34" s="32">
        <f t="shared" si="8"/>
        <v>24</v>
      </c>
      <c r="B34" s="125">
        <v>37839.919999999998</v>
      </c>
      <c r="C34" s="126"/>
      <c r="D34" s="125">
        <f t="shared" si="0"/>
        <v>48949.720512</v>
      </c>
      <c r="E34" s="127">
        <f t="shared" si="1"/>
        <v>1213.4318754384617</v>
      </c>
      <c r="F34" s="125">
        <f t="shared" si="2"/>
        <v>4079.143376</v>
      </c>
      <c r="G34" s="127">
        <f t="shared" si="3"/>
        <v>101.11932295320514</v>
      </c>
      <c r="H34" s="45">
        <f>'L4'!$H$10</f>
        <v>1641.55</v>
      </c>
      <c r="I34" s="45">
        <f>GEW!$E$12+($F34-GEW!$E$12)*SUM(Fasering!$D$5)</f>
        <v>1751.1635679999999</v>
      </c>
      <c r="J34" s="45">
        <f>GEW!$E$12+($F34-GEW!$E$12)*SUM(Fasering!$D$5:$D$6)</f>
        <v>2353.0946232878409</v>
      </c>
      <c r="K34" s="45">
        <f>GEW!$E$12+($F34-GEW!$E$12)*SUM(Fasering!$D$5:$D$7)</f>
        <v>2698.4596507695965</v>
      </c>
      <c r="L34" s="45">
        <f>GEW!$E$12+($F34-GEW!$E$12)*SUM(Fasering!$D$5:$D$8)</f>
        <v>3043.8246782513515</v>
      </c>
      <c r="M34" s="45">
        <f>GEW!$E$12+($F34-GEW!$E$12)*SUM(Fasering!$D$5:$D$9)</f>
        <v>3389.1897057331071</v>
      </c>
      <c r="N34" s="45">
        <f>GEW!$E$12+($F34-GEW!$E$12)*SUM(Fasering!$D$5:$D$10)</f>
        <v>3733.7783485182449</v>
      </c>
      <c r="O34" s="75">
        <f>GEW!$E$12+($F34-GEW!$E$12)*SUM(Fasering!$D$5:$D$11)</f>
        <v>4079.143376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6"/>
        <v>0</v>
      </c>
      <c r="Z34" s="127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586.07627815277249</v>
      </c>
      <c r="AJ34" s="9">
        <f>($AK$3+(K34+T34)*12*7.57%)*SUM(Fasering!$D$5:$D$7)</f>
        <v>1050.0065498934991</v>
      </c>
      <c r="AK34" s="9">
        <f>($AK$3+(L34+U34)*12*7.57%)*SUM(Fasering!$D$5:$D$8)</f>
        <v>1607.0228771342988</v>
      </c>
      <c r="AL34" s="9">
        <f>($AK$3+(M34+V34)*12*7.57%)*SUM(Fasering!$D$5:$D$9)</f>
        <v>2257.1252598751721</v>
      </c>
      <c r="AM34" s="9">
        <f>($AK$3+(N34+W34)*12*7.57%)*SUM(Fasering!$D$5:$D$10)</f>
        <v>2998.5386075792153</v>
      </c>
      <c r="AN34" s="86">
        <f>($AK$3+(O34+X34)*12*7.57%)*SUM(Fasering!$D$5:$D$11)</f>
        <v>3834.6038427584003</v>
      </c>
      <c r="AO34" s="5">
        <f>($AK$3+(I34+AA34)*12*7.57%)*SUM(Fasering!$D$5)</f>
        <v>0</v>
      </c>
      <c r="AP34" s="9">
        <f>($AK$3+(J34+AB34)*12*7.57%)*SUM(Fasering!$D$5:$D$6)</f>
        <v>586.07627815277249</v>
      </c>
      <c r="AQ34" s="9">
        <f>($AK$3+(K34+AC34)*12*7.57%)*SUM(Fasering!$D$5:$D$7)</f>
        <v>1050.0065498934991</v>
      </c>
      <c r="AR34" s="9">
        <f>($AK$3+(L34+AD34)*12*7.57%)*SUM(Fasering!$D$5:$D$8)</f>
        <v>1607.0228771342988</v>
      </c>
      <c r="AS34" s="9">
        <f>($AK$3+(M34+AE34)*12*7.57%)*SUM(Fasering!$D$5:$D$9)</f>
        <v>2257.1252598751721</v>
      </c>
      <c r="AT34" s="9">
        <f>($AK$3+(N34+AF34)*12*7.57%)*SUM(Fasering!$D$5:$D$10)</f>
        <v>2998.5386075792153</v>
      </c>
      <c r="AU34" s="86">
        <f>($AK$3+(O34+AG34)*12*7.57%)*SUM(Fasering!$D$5:$D$11)</f>
        <v>3834.6038427584003</v>
      </c>
    </row>
    <row r="35" spans="1:47" ht="15" x14ac:dyDescent="0.3">
      <c r="A35" s="32">
        <f t="shared" si="8"/>
        <v>25</v>
      </c>
      <c r="B35" s="125">
        <v>37853.1</v>
      </c>
      <c r="C35" s="126"/>
      <c r="D35" s="125">
        <f t="shared" si="0"/>
        <v>48966.77016</v>
      </c>
      <c r="E35" s="127">
        <f t="shared" si="1"/>
        <v>1213.8545251723481</v>
      </c>
      <c r="F35" s="125">
        <f t="shared" si="2"/>
        <v>4080.5641799999999</v>
      </c>
      <c r="G35" s="127">
        <f t="shared" si="3"/>
        <v>101.15454376436233</v>
      </c>
      <c r="H35" s="45">
        <f>'L4'!$H$10</f>
        <v>1641.55</v>
      </c>
      <c r="I35" s="45">
        <f>GEW!$E$12+($F35-GEW!$E$12)*SUM(Fasering!$D$5)</f>
        <v>1751.1635679999999</v>
      </c>
      <c r="J35" s="45">
        <f>GEW!$E$12+($F35-GEW!$E$12)*SUM(Fasering!$D$5:$D$6)</f>
        <v>2353.4619916164397</v>
      </c>
      <c r="K35" s="45">
        <f>GEW!$E$12+($F35-GEW!$E$12)*SUM(Fasering!$D$5:$D$7)</f>
        <v>2699.0378010005211</v>
      </c>
      <c r="L35" s="45">
        <f>GEW!$E$12+($F35-GEW!$E$12)*SUM(Fasering!$D$5:$D$8)</f>
        <v>3044.613610384602</v>
      </c>
      <c r="M35" s="45">
        <f>GEW!$E$12+($F35-GEW!$E$12)*SUM(Fasering!$D$5:$D$9)</f>
        <v>3390.1894197686834</v>
      </c>
      <c r="N35" s="45">
        <f>GEW!$E$12+($F35-GEW!$E$12)*SUM(Fasering!$D$5:$D$10)</f>
        <v>3734.9883706159189</v>
      </c>
      <c r="O35" s="75">
        <f>GEW!$E$12+($F35-GEW!$E$12)*SUM(Fasering!$D$5:$D$11)</f>
        <v>4080.5641799999999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6"/>
        <v>0</v>
      </c>
      <c r="Z35" s="127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586.16256535331399</v>
      </c>
      <c r="AJ35" s="9">
        <f>($AK$3+(K35+T35)*12*7.57%)*SUM(Fasering!$D$5:$D$7)</f>
        <v>1050.2202596558298</v>
      </c>
      <c r="AK35" s="9">
        <f>($AK$3+(L35+U35)*12*7.57%)*SUM(Fasering!$D$5:$D$8)</f>
        <v>1607.4208213944778</v>
      </c>
      <c r="AL35" s="9">
        <f>($AK$3+(M35+V35)*12*7.57%)*SUM(Fasering!$D$5:$D$9)</f>
        <v>2257.7642505692584</v>
      </c>
      <c r="AM35" s="9">
        <f>($AK$3+(N35+W35)*12*7.57%)*SUM(Fasering!$D$5:$D$10)</f>
        <v>2999.4747233406993</v>
      </c>
      <c r="AN35" s="86">
        <f>($AK$3+(O35+X35)*12*7.57%)*SUM(Fasering!$D$5:$D$11)</f>
        <v>3835.8945011120004</v>
      </c>
      <c r="AO35" s="5">
        <f>($AK$3+(I35+AA35)*12*7.57%)*SUM(Fasering!$D$5)</f>
        <v>0</v>
      </c>
      <c r="AP35" s="9">
        <f>($AK$3+(J35+AB35)*12*7.57%)*SUM(Fasering!$D$5:$D$6)</f>
        <v>586.16256535331399</v>
      </c>
      <c r="AQ35" s="9">
        <f>($AK$3+(K35+AC35)*12*7.57%)*SUM(Fasering!$D$5:$D$7)</f>
        <v>1050.2202596558298</v>
      </c>
      <c r="AR35" s="9">
        <f>($AK$3+(L35+AD35)*12*7.57%)*SUM(Fasering!$D$5:$D$8)</f>
        <v>1607.4208213944778</v>
      </c>
      <c r="AS35" s="9">
        <f>($AK$3+(M35+AE35)*12*7.57%)*SUM(Fasering!$D$5:$D$9)</f>
        <v>2257.7642505692584</v>
      </c>
      <c r="AT35" s="9">
        <f>($AK$3+(N35+AF35)*12*7.57%)*SUM(Fasering!$D$5:$D$10)</f>
        <v>2999.4747233406993</v>
      </c>
      <c r="AU35" s="86">
        <f>($AK$3+(O35+AG35)*12*7.57%)*SUM(Fasering!$D$5:$D$11)</f>
        <v>3835.8945011120004</v>
      </c>
    </row>
    <row r="36" spans="1:47" ht="15" x14ac:dyDescent="0.3">
      <c r="A36" s="32">
        <f t="shared" si="8"/>
        <v>26</v>
      </c>
      <c r="B36" s="125">
        <v>37853.1</v>
      </c>
      <c r="C36" s="126"/>
      <c r="D36" s="125">
        <f t="shared" si="0"/>
        <v>48966.77016</v>
      </c>
      <c r="E36" s="127">
        <f t="shared" si="1"/>
        <v>1213.8545251723481</v>
      </c>
      <c r="F36" s="125">
        <f t="shared" si="2"/>
        <v>4080.5641799999999</v>
      </c>
      <c r="G36" s="127">
        <f t="shared" si="3"/>
        <v>101.15454376436233</v>
      </c>
      <c r="H36" s="45">
        <f>'L4'!$H$10</f>
        <v>1641.55</v>
      </c>
      <c r="I36" s="45">
        <f>GEW!$E$12+($F36-GEW!$E$12)*SUM(Fasering!$D$5)</f>
        <v>1751.1635679999999</v>
      </c>
      <c r="J36" s="45">
        <f>GEW!$E$12+($F36-GEW!$E$12)*SUM(Fasering!$D$5:$D$6)</f>
        <v>2353.4619916164397</v>
      </c>
      <c r="K36" s="45">
        <f>GEW!$E$12+($F36-GEW!$E$12)*SUM(Fasering!$D$5:$D$7)</f>
        <v>2699.0378010005211</v>
      </c>
      <c r="L36" s="45">
        <f>GEW!$E$12+($F36-GEW!$E$12)*SUM(Fasering!$D$5:$D$8)</f>
        <v>3044.613610384602</v>
      </c>
      <c r="M36" s="45">
        <f>GEW!$E$12+($F36-GEW!$E$12)*SUM(Fasering!$D$5:$D$9)</f>
        <v>3390.1894197686834</v>
      </c>
      <c r="N36" s="45">
        <f>GEW!$E$12+($F36-GEW!$E$12)*SUM(Fasering!$D$5:$D$10)</f>
        <v>3734.9883706159189</v>
      </c>
      <c r="O36" s="75">
        <f>GEW!$E$12+($F36-GEW!$E$12)*SUM(Fasering!$D$5:$D$11)</f>
        <v>4080.5641799999999</v>
      </c>
      <c r="P36" s="125">
        <f t="shared" si="4"/>
        <v>0</v>
      </c>
      <c r="Q36" s="127">
        <f t="shared" si="5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5">
        <f t="shared" si="6"/>
        <v>0</v>
      </c>
      <c r="Z36" s="127">
        <f t="shared" si="7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586.16256535331399</v>
      </c>
      <c r="AJ36" s="9">
        <f>($AK$3+(K36+T36)*12*7.57%)*SUM(Fasering!$D$5:$D$7)</f>
        <v>1050.2202596558298</v>
      </c>
      <c r="AK36" s="9">
        <f>($AK$3+(L36+U36)*12*7.57%)*SUM(Fasering!$D$5:$D$8)</f>
        <v>1607.4208213944778</v>
      </c>
      <c r="AL36" s="9">
        <f>($AK$3+(M36+V36)*12*7.57%)*SUM(Fasering!$D$5:$D$9)</f>
        <v>2257.7642505692584</v>
      </c>
      <c r="AM36" s="9">
        <f>($AK$3+(N36+W36)*12*7.57%)*SUM(Fasering!$D$5:$D$10)</f>
        <v>2999.4747233406993</v>
      </c>
      <c r="AN36" s="86">
        <f>($AK$3+(O36+X36)*12*7.57%)*SUM(Fasering!$D$5:$D$11)</f>
        <v>3835.8945011120004</v>
      </c>
      <c r="AO36" s="5">
        <f>($AK$3+(I36+AA36)*12*7.57%)*SUM(Fasering!$D$5)</f>
        <v>0</v>
      </c>
      <c r="AP36" s="9">
        <f>($AK$3+(J36+AB36)*12*7.57%)*SUM(Fasering!$D$5:$D$6)</f>
        <v>586.16256535331399</v>
      </c>
      <c r="AQ36" s="9">
        <f>($AK$3+(K36+AC36)*12*7.57%)*SUM(Fasering!$D$5:$D$7)</f>
        <v>1050.2202596558298</v>
      </c>
      <c r="AR36" s="9">
        <f>($AK$3+(L36+AD36)*12*7.57%)*SUM(Fasering!$D$5:$D$8)</f>
        <v>1607.4208213944778</v>
      </c>
      <c r="AS36" s="9">
        <f>($AK$3+(M36+AE36)*12*7.57%)*SUM(Fasering!$D$5:$D$9)</f>
        <v>2257.7642505692584</v>
      </c>
      <c r="AT36" s="9">
        <f>($AK$3+(N36+AF36)*12*7.57%)*SUM(Fasering!$D$5:$D$10)</f>
        <v>2999.4747233406993</v>
      </c>
      <c r="AU36" s="86">
        <f>($AK$3+(O36+AG36)*12*7.57%)*SUM(Fasering!$D$5:$D$11)</f>
        <v>3835.8945011120004</v>
      </c>
    </row>
    <row r="37" spans="1:47" ht="15" x14ac:dyDescent="0.3">
      <c r="A37" s="32">
        <f t="shared" si="8"/>
        <v>27</v>
      </c>
      <c r="B37" s="125">
        <v>37866.239999999998</v>
      </c>
      <c r="C37" s="126"/>
      <c r="D37" s="125">
        <f t="shared" si="0"/>
        <v>48983.768064000004</v>
      </c>
      <c r="E37" s="127">
        <f t="shared" si="1"/>
        <v>1214.2758922059797</v>
      </c>
      <c r="F37" s="125">
        <f t="shared" si="2"/>
        <v>4081.9806720000001</v>
      </c>
      <c r="G37" s="127">
        <f t="shared" si="3"/>
        <v>101.18965768383164</v>
      </c>
      <c r="H37" s="45">
        <f>'L4'!$H$10</f>
        <v>1641.55</v>
      </c>
      <c r="I37" s="45">
        <f>GEW!$E$12+($F37-GEW!$E$12)*SUM(Fasering!$D$5)</f>
        <v>1751.1635679999999</v>
      </c>
      <c r="J37" s="45">
        <f>GEW!$E$12+($F37-GEW!$E$12)*SUM(Fasering!$D$5:$D$6)</f>
        <v>2353.828245018397</v>
      </c>
      <c r="K37" s="45">
        <f>GEW!$E$12+($F37-GEW!$E$12)*SUM(Fasering!$D$5:$D$7)</f>
        <v>2699.6141966025207</v>
      </c>
      <c r="L37" s="45">
        <f>GEW!$E$12+($F37-GEW!$E$12)*SUM(Fasering!$D$5:$D$8)</f>
        <v>3045.4001481866444</v>
      </c>
      <c r="M37" s="45">
        <f>GEW!$E$12+($F37-GEW!$E$12)*SUM(Fasering!$D$5:$D$9)</f>
        <v>3391.1860997707681</v>
      </c>
      <c r="N37" s="45">
        <f>GEW!$E$12+($F37-GEW!$E$12)*SUM(Fasering!$D$5:$D$10)</f>
        <v>3736.1947204158769</v>
      </c>
      <c r="O37" s="75">
        <f>GEW!$E$12+($F37-GEW!$E$12)*SUM(Fasering!$D$5:$D$11)</f>
        <v>4081.9806720000001</v>
      </c>
      <c r="P37" s="125">
        <f t="shared" si="4"/>
        <v>0</v>
      </c>
      <c r="Q37" s="127">
        <f t="shared" si="5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5">
        <f t="shared" si="6"/>
        <v>0</v>
      </c>
      <c r="Z37" s="127">
        <f t="shared" si="7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586.24859068071294</v>
      </c>
      <c r="AJ37" s="9">
        <f>($AK$3+(K37+T37)*12*7.57%)*SUM(Fasering!$D$5:$D$7)</f>
        <v>1050.4333208301109</v>
      </c>
      <c r="AK37" s="9">
        <f>($AK$3+(L37+U37)*12*7.57%)*SUM(Fasering!$D$5:$D$8)</f>
        <v>1607.8175579330782</v>
      </c>
      <c r="AL37" s="9">
        <f>($AK$3+(M37+V37)*12*7.57%)*SUM(Fasering!$D$5:$D$9)</f>
        <v>2258.4013019896142</v>
      </c>
      <c r="AM37" s="9">
        <f>($AK$3+(N37+W37)*12*7.57%)*SUM(Fasering!$D$5:$D$10)</f>
        <v>3000.4079980831807</v>
      </c>
      <c r="AN37" s="86">
        <f>($AK$3+(O37+X37)*12*7.57%)*SUM(Fasering!$D$5:$D$11)</f>
        <v>3837.1812424448008</v>
      </c>
      <c r="AO37" s="5">
        <f>($AK$3+(I37+AA37)*12*7.57%)*SUM(Fasering!$D$5)</f>
        <v>0</v>
      </c>
      <c r="AP37" s="9">
        <f>($AK$3+(J37+AB37)*12*7.57%)*SUM(Fasering!$D$5:$D$6)</f>
        <v>586.24859068071294</v>
      </c>
      <c r="AQ37" s="9">
        <f>($AK$3+(K37+AC37)*12*7.57%)*SUM(Fasering!$D$5:$D$7)</f>
        <v>1050.4333208301109</v>
      </c>
      <c r="AR37" s="9">
        <f>($AK$3+(L37+AD37)*12*7.57%)*SUM(Fasering!$D$5:$D$8)</f>
        <v>1607.8175579330782</v>
      </c>
      <c r="AS37" s="9">
        <f>($AK$3+(M37+AE37)*12*7.57%)*SUM(Fasering!$D$5:$D$9)</f>
        <v>2258.4013019896142</v>
      </c>
      <c r="AT37" s="9">
        <f>($AK$3+(N37+AF37)*12*7.57%)*SUM(Fasering!$D$5:$D$10)</f>
        <v>3000.4079980831807</v>
      </c>
      <c r="AU37" s="86">
        <f>($AK$3+(O37+AG37)*12*7.57%)*SUM(Fasering!$D$5:$D$11)</f>
        <v>3837.1812424448008</v>
      </c>
    </row>
    <row r="38" spans="1:47" ht="15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3"/>
      <c r="P38" s="128"/>
      <c r="Q38" s="129"/>
      <c r="R38" s="46"/>
      <c r="S38" s="46"/>
      <c r="T38" s="46"/>
      <c r="U38" s="46"/>
      <c r="V38" s="46"/>
      <c r="W38" s="46"/>
      <c r="X38" s="73"/>
      <c r="Y38" s="128"/>
      <c r="Z38" s="129"/>
      <c r="AA38" s="72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  <row r="39" spans="1:47" ht="1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</sheetData>
  <mergeCells count="169"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15" max="37" man="1"/>
    <brk id="24" max="1048575" man="1"/>
    <brk id="33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45</v>
      </c>
      <c r="B1" s="21" t="s">
        <v>19</v>
      </c>
      <c r="C1" s="21" t="s">
        <v>127</v>
      </c>
      <c r="D1" s="21"/>
      <c r="E1" s="21"/>
      <c r="G1" s="21"/>
      <c r="H1" s="21"/>
      <c r="I1" s="21"/>
      <c r="J1" s="21"/>
      <c r="K1" s="21"/>
      <c r="L1" s="104">
        <f>D8</f>
        <v>42552</v>
      </c>
      <c r="O1" s="24" t="s">
        <v>46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/>
      <c r="K2"/>
      <c r="L2"/>
      <c r="M2"/>
      <c r="AH2" s="80" t="str">
        <f>'L4'!$AH$2</f>
        <v>Berekening eindejaarspremie 2015: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25">
        <f>'L4'!O3</f>
        <v>1.2936000000000001</v>
      </c>
      <c r="AH3" s="81" t="s">
        <v>94</v>
      </c>
      <c r="AK3" s="82">
        <f>'L4'!$AK$3</f>
        <v>129.11000000000001</v>
      </c>
      <c r="AR3"/>
    </row>
    <row r="4" spans="1:47" x14ac:dyDescent="0.3">
      <c r="A4" s="24"/>
      <c r="C4"/>
      <c r="D4"/>
      <c r="E4"/>
      <c r="F4"/>
      <c r="G4"/>
      <c r="H4"/>
      <c r="I4"/>
      <c r="J4"/>
      <c r="K4"/>
      <c r="L4"/>
      <c r="M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 s="81" t="s">
        <v>49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47" x14ac:dyDescent="0.3">
      <c r="A6" s="28"/>
      <c r="B6" s="134" t="s">
        <v>22</v>
      </c>
      <c r="C6" s="149"/>
      <c r="D6" s="149"/>
      <c r="E6" s="135"/>
      <c r="F6" s="134" t="s">
        <v>23</v>
      </c>
      <c r="G6" s="135"/>
      <c r="H6" s="146" t="s">
        <v>38</v>
      </c>
      <c r="I6" s="147"/>
      <c r="J6" s="147"/>
      <c r="K6" s="147"/>
      <c r="L6" s="147"/>
      <c r="M6" s="147"/>
      <c r="N6" s="147"/>
      <c r="O6" s="148"/>
      <c r="P6" s="134" t="s">
        <v>24</v>
      </c>
      <c r="Q6" s="137"/>
      <c r="R6" s="146" t="s">
        <v>39</v>
      </c>
      <c r="S6" s="147"/>
      <c r="T6" s="147"/>
      <c r="U6" s="147"/>
      <c r="V6" s="147"/>
      <c r="W6" s="147"/>
      <c r="X6" s="148"/>
      <c r="Y6" s="134" t="s">
        <v>25</v>
      </c>
      <c r="Z6" s="135"/>
      <c r="AA6" s="146" t="s">
        <v>40</v>
      </c>
      <c r="AB6" s="147"/>
      <c r="AC6" s="147"/>
      <c r="AD6" s="147"/>
      <c r="AE6" s="147"/>
      <c r="AF6" s="147"/>
      <c r="AG6" s="148"/>
      <c r="AH6" s="146" t="s">
        <v>101</v>
      </c>
      <c r="AI6" s="147"/>
      <c r="AJ6" s="147"/>
      <c r="AK6" s="147"/>
      <c r="AL6" s="147"/>
      <c r="AM6" s="147"/>
      <c r="AN6" s="148"/>
      <c r="AO6" s="146" t="s">
        <v>102</v>
      </c>
      <c r="AP6" s="147"/>
      <c r="AQ6" s="147"/>
      <c r="AR6" s="147"/>
      <c r="AS6" s="147"/>
      <c r="AT6" s="147"/>
      <c r="AU6" s="148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0"/>
      <c r="Q7" s="151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2" t="s">
        <v>27</v>
      </c>
      <c r="Z7" s="151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38" t="s">
        <v>30</v>
      </c>
      <c r="C8" s="139"/>
      <c r="D8" s="144">
        <f>'L4'!$D$8</f>
        <v>42552</v>
      </c>
      <c r="E8" s="143"/>
      <c r="F8" s="144">
        <f>D8</f>
        <v>42552</v>
      </c>
      <c r="G8" s="145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2"/>
      <c r="Q8" s="143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2"/>
      <c r="Z8" s="143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4"/>
      <c r="C9" s="135"/>
      <c r="D9" s="136"/>
      <c r="E9" s="137"/>
      <c r="F9" s="136"/>
      <c r="G9" s="137"/>
      <c r="H9" s="44"/>
      <c r="I9" s="44"/>
      <c r="J9" s="44"/>
      <c r="K9" s="44"/>
      <c r="L9" s="44"/>
      <c r="M9" s="44"/>
      <c r="N9" s="44"/>
      <c r="O9" s="50"/>
      <c r="P9" s="136"/>
      <c r="Q9" s="137"/>
      <c r="R9" s="44"/>
      <c r="S9" s="44"/>
      <c r="T9" s="44"/>
      <c r="U9" s="44"/>
      <c r="V9" s="44"/>
      <c r="W9" s="44"/>
      <c r="X9" s="50"/>
      <c r="Y9" s="136"/>
      <c r="Z9" s="137"/>
      <c r="AA9" s="49"/>
      <c r="AB9" s="44"/>
      <c r="AC9" s="44"/>
      <c r="AD9" s="44"/>
      <c r="AE9" s="44"/>
      <c r="AF9" s="44"/>
      <c r="AG9" s="50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5">
        <v>20228.900000000001</v>
      </c>
      <c r="C10" s="126"/>
      <c r="D10" s="125">
        <f t="shared" ref="D10:D37" si="0">B10*$O$3</f>
        <v>26168.105040000002</v>
      </c>
      <c r="E10" s="127">
        <f t="shared" ref="E10:E37" si="1">D10/40.3399</f>
        <v>648.69037950019708</v>
      </c>
      <c r="F10" s="125">
        <f t="shared" ref="F10:F37" si="2">B10/12*$O$3</f>
        <v>2180.6754200000005</v>
      </c>
      <c r="G10" s="127">
        <f t="shared" ref="G10:G37" si="3">F10/40.3399</f>
        <v>54.057531625016438</v>
      </c>
      <c r="H10" s="45">
        <f>'L4'!$H$10</f>
        <v>1641.55</v>
      </c>
      <c r="I10" s="45">
        <f>GEW!$E$12+($F10-GEW!$E$12)*SUM(Fasering!$D$5)</f>
        <v>1751.1635679999999</v>
      </c>
      <c r="J10" s="45">
        <f>GEW!$E$12+($F10-GEW!$E$12)*SUM(Fasering!$D$5:$D$6)</f>
        <v>1862.2197384377957</v>
      </c>
      <c r="K10" s="45">
        <f>GEW!$E$12+($F10-GEW!$E$12)*SUM(Fasering!$D$5:$D$7)</f>
        <v>1925.9395233173559</v>
      </c>
      <c r="L10" s="45">
        <f>GEW!$E$12+($F10-GEW!$E$12)*SUM(Fasering!$D$5:$D$8)</f>
        <v>1989.6593081969163</v>
      </c>
      <c r="M10" s="45">
        <f>GEW!$E$12+($F10-GEW!$E$12)*SUM(Fasering!$D$5:$D$9)</f>
        <v>2053.3790930764762</v>
      </c>
      <c r="N10" s="45">
        <f>GEW!$E$12+($F10-GEW!$E$12)*SUM(Fasering!$D$5:$D$10)</f>
        <v>2116.9556351204401</v>
      </c>
      <c r="O10" s="55">
        <f>GEW!$E$12+($F10-GEW!$E$12)*SUM(Fasering!$D$5:$D$11)</f>
        <v>2180.6754200000005</v>
      </c>
      <c r="P10" s="125">
        <f t="shared" ref="P10:P37" si="4">((B10&lt;19968.2)*913.03+(B10&gt;19968.2)*(B10&lt;20424.71)*(20424.71-B10+456.51)+(B10&gt;20424.71)*(B10&lt;22659.62)*456.51+(B10&gt;22659.62)*(B10&lt;23116.13)*(23116.13-B10))/12*$O$3</f>
        <v>70.320095999999751</v>
      </c>
      <c r="Q10" s="127">
        <f t="shared" ref="Q10:Q37" si="5">P10/40.3399</f>
        <v>1.743189645983251</v>
      </c>
      <c r="R10" s="45">
        <f>$P10*SUM(Fasering!$D$5)</f>
        <v>0</v>
      </c>
      <c r="S10" s="45">
        <f>$P10*SUM(Fasering!$D$5:$D$6)</f>
        <v>18.182223680705622</v>
      </c>
      <c r="T10" s="45">
        <f>$P10*SUM(Fasering!$D$5:$D$7)</f>
        <v>28.614488515693228</v>
      </c>
      <c r="U10" s="45">
        <f>$P10*SUM(Fasering!$D$5:$D$8)</f>
        <v>39.046753350680831</v>
      </c>
      <c r="V10" s="45">
        <f>$P10*SUM(Fasering!$D$5:$D$9)</f>
        <v>49.479018185668437</v>
      </c>
      <c r="W10" s="45">
        <f>$P10*SUM(Fasering!$D$5:$D$10)</f>
        <v>59.887831165012152</v>
      </c>
      <c r="X10" s="55">
        <f>$P10*SUM(Fasering!$D$5:$D$11)</f>
        <v>70.320095999999751</v>
      </c>
      <c r="Y10" s="125">
        <f t="shared" ref="Y10:Y37" si="6">((B10&lt;19968.2)*456.51+(B10&gt;19968.2)*(B10&lt;20196.46)*(20196.46-B10+228.26)+(B10&gt;20196.46)*(B10&lt;22659.62)*228.26+(B10&gt;22659.62)*(B10&lt;22887.88)*(22887.88-B10))/12*$O$3</f>
        <v>24.606427999999998</v>
      </c>
      <c r="Z10" s="127">
        <f t="shared" ref="Z10:Z37" si="7">Y10/40.3399</f>
        <v>0.60997741689989304</v>
      </c>
      <c r="AA10" s="54">
        <f>$Y10*SUM(Fasering!$D$5)</f>
        <v>0</v>
      </c>
      <c r="AB10" s="45">
        <f>$Y10*SUM(Fasering!$D$5:$D$6)</f>
        <v>6.3623288836121539</v>
      </c>
      <c r="AC10" s="45">
        <f>$Y10*SUM(Fasering!$D$5:$D$7)</f>
        <v>10.012789962889622</v>
      </c>
      <c r="AD10" s="45">
        <f>$Y10*SUM(Fasering!$D$5:$D$8)</f>
        <v>13.663251042167092</v>
      </c>
      <c r="AE10" s="45">
        <f>$Y10*SUM(Fasering!$D$5:$D$9)</f>
        <v>17.31371212144456</v>
      </c>
      <c r="AF10" s="45">
        <f>$Y10*SUM(Fasering!$D$5:$D$10)</f>
        <v>20.955966920722531</v>
      </c>
      <c r="AG10" s="55">
        <f>$Y10*SUM(Fasering!$D$5:$D$11)</f>
        <v>24.606427999999998</v>
      </c>
      <c r="AH10" s="5">
        <f>($AK$3+(I10+R10)*12*7.57%)*SUM(Fasering!$D$5)</f>
        <v>0</v>
      </c>
      <c r="AI10" s="9">
        <f>($AK$3+(J10+S10)*12*7.57%)*SUM(Fasering!$D$5:$D$6)</f>
        <v>475.05057649690474</v>
      </c>
      <c r="AJ10" s="9">
        <f>($AK$3+(K10+T10)*12*7.57%)*SUM(Fasering!$D$5:$D$7)</f>
        <v>775.02629599082923</v>
      </c>
      <c r="AK10" s="9">
        <f>($AK$3+(L10+U10)*12*7.57%)*SUM(Fasering!$D$5:$D$8)</f>
        <v>1094.9881787205122</v>
      </c>
      <c r="AL10" s="9">
        <f>($AK$3+(M10+V10)*12*7.57%)*SUM(Fasering!$D$5:$D$9)</f>
        <v>1434.9362246859532</v>
      </c>
      <c r="AM10" s="9">
        <f>($AK$3+(N10+W10)*12*7.57%)*SUM(Fasering!$D$5:$D$10)</f>
        <v>1794.0388834305206</v>
      </c>
      <c r="AN10" s="86">
        <f>($AK$3+(O10+X10)*12*7.57%)*SUM(Fasering!$D$5:$D$11)</f>
        <v>2173.9143267344002</v>
      </c>
      <c r="AO10" s="5">
        <f>($AK$3+(I10+AA10)*12*7.57%)*SUM(Fasering!$D$5)</f>
        <v>0</v>
      </c>
      <c r="AP10" s="9">
        <f>($AK$3+(J10+AB10)*12*7.57%)*SUM(Fasering!$D$5:$D$6)</f>
        <v>472.2743283738655</v>
      </c>
      <c r="AQ10" s="9">
        <f>($AK$3+(K10+AC10)*12*7.57%)*SUM(Fasering!$D$5:$D$7)</f>
        <v>768.15028978339774</v>
      </c>
      <c r="AR10" s="9">
        <f>($AK$3+(L10+AD10)*12*7.57%)*SUM(Fasering!$D$5:$D$8)</f>
        <v>1082.1845184040167</v>
      </c>
      <c r="AS10" s="9">
        <f>($AK$3+(M10+AE10)*12*7.57%)*SUM(Fasering!$D$5:$D$9)</f>
        <v>1414.3770142357218</v>
      </c>
      <c r="AT10" s="9">
        <f>($AK$3+(N10+AF10)*12*7.57%)*SUM(Fasering!$D$5:$D$10)</f>
        <v>1763.9198204703587</v>
      </c>
      <c r="AU10" s="86">
        <f>($AK$3+(O10+AG10)*12*7.57%)*SUM(Fasering!$D$5:$D$11)</f>
        <v>2132.3880307232007</v>
      </c>
    </row>
    <row r="11" spans="1:47" x14ac:dyDescent="0.3">
      <c r="A11" s="32">
        <f t="shared" ref="A11:A37" si="8">+A10+1</f>
        <v>1</v>
      </c>
      <c r="B11" s="125">
        <v>20614.2</v>
      </c>
      <c r="C11" s="126"/>
      <c r="D11" s="125">
        <f t="shared" si="0"/>
        <v>26666.529120000003</v>
      </c>
      <c r="E11" s="127">
        <f t="shared" si="1"/>
        <v>661.04598970250311</v>
      </c>
      <c r="F11" s="125">
        <f t="shared" si="2"/>
        <v>2222.2107600000004</v>
      </c>
      <c r="G11" s="127">
        <f t="shared" si="3"/>
        <v>55.087165808541926</v>
      </c>
      <c r="H11" s="45">
        <f>'L4'!$H$10</f>
        <v>1641.55</v>
      </c>
      <c r="I11" s="45">
        <f>GEW!$E$12+($F11-GEW!$E$12)*SUM(Fasering!$D$5)</f>
        <v>1751.1635679999999</v>
      </c>
      <c r="J11" s="45">
        <f>GEW!$E$12+($F11-GEW!$E$12)*SUM(Fasering!$D$5:$D$6)</f>
        <v>1872.9592693186148</v>
      </c>
      <c r="K11" s="45">
        <f>GEW!$E$12+($F11-GEW!$E$12)*SUM(Fasering!$D$5:$D$7)</f>
        <v>1942.8409864414311</v>
      </c>
      <c r="L11" s="45">
        <f>GEW!$E$12+($F11-GEW!$E$12)*SUM(Fasering!$D$5:$D$8)</f>
        <v>2012.7227035642472</v>
      </c>
      <c r="M11" s="45">
        <f>GEW!$E$12+($F11-GEW!$E$12)*SUM(Fasering!$D$5:$D$9)</f>
        <v>2082.6044206870633</v>
      </c>
      <c r="N11" s="45">
        <f>GEW!$E$12+($F11-GEW!$E$12)*SUM(Fasering!$D$5:$D$10)</f>
        <v>2152.3290428771843</v>
      </c>
      <c r="O11" s="55">
        <f>GEW!$E$12+($F11-GEW!$E$12)*SUM(Fasering!$D$5:$D$11)</f>
        <v>2222.2107600000004</v>
      </c>
      <c r="P11" s="125">
        <f t="shared" si="4"/>
        <v>49.211778000000002</v>
      </c>
      <c r="Q11" s="127">
        <f t="shared" si="5"/>
        <v>1.2199281108778157</v>
      </c>
      <c r="R11" s="45">
        <f>$P11*SUM(Fasering!$D$5)</f>
        <v>0</v>
      </c>
      <c r="S11" s="45">
        <f>$P11*SUM(Fasering!$D$5:$D$6)</f>
        <v>12.724379035563764</v>
      </c>
      <c r="T11" s="45">
        <f>$P11*SUM(Fasering!$D$5:$D$7)</f>
        <v>20.025141268547895</v>
      </c>
      <c r="U11" s="45">
        <f>$P11*SUM(Fasering!$D$5:$D$8)</f>
        <v>27.325903501532025</v>
      </c>
      <c r="V11" s="45">
        <f>$P11*SUM(Fasering!$D$5:$D$9)</f>
        <v>34.626665734516159</v>
      </c>
      <c r="W11" s="45">
        <f>$P11*SUM(Fasering!$D$5:$D$10)</f>
        <v>41.911015767015876</v>
      </c>
      <c r="X11" s="55">
        <f>$P11*SUM(Fasering!$D$5:$D$11)</f>
        <v>49.211778000000002</v>
      </c>
      <c r="Y11" s="125">
        <f t="shared" si="6"/>
        <v>24.606427999999998</v>
      </c>
      <c r="Z11" s="127">
        <f t="shared" si="7"/>
        <v>0.60997741689989304</v>
      </c>
      <c r="AA11" s="54">
        <f>$Y11*SUM(Fasering!$D$5)</f>
        <v>0</v>
      </c>
      <c r="AB11" s="45">
        <f>$Y11*SUM(Fasering!$D$5:$D$6)</f>
        <v>6.3623288836121539</v>
      </c>
      <c r="AC11" s="45">
        <f>$Y11*SUM(Fasering!$D$5:$D$7)</f>
        <v>10.012789962889622</v>
      </c>
      <c r="AD11" s="45">
        <f>$Y11*SUM(Fasering!$D$5:$D$8)</f>
        <v>13.663251042167092</v>
      </c>
      <c r="AE11" s="45">
        <f>$Y11*SUM(Fasering!$D$5:$D$9)</f>
        <v>17.31371212144456</v>
      </c>
      <c r="AF11" s="45">
        <f>$Y11*SUM(Fasering!$D$5:$D$10)</f>
        <v>20.955966920722531</v>
      </c>
      <c r="AG11" s="55">
        <f>$Y11*SUM(Fasering!$D$5:$D$11)</f>
        <v>24.606427999999998</v>
      </c>
      <c r="AH11" s="5">
        <f>($AK$3+(I11+R11)*12*7.57%)*SUM(Fasering!$D$5)</f>
        <v>0</v>
      </c>
      <c r="AI11" s="9">
        <f>($AK$3+(J11+S11)*12*7.57%)*SUM(Fasering!$D$5:$D$6)</f>
        <v>476.29113504247556</v>
      </c>
      <c r="AJ11" s="9">
        <f>($AK$3+(K11+T11)*12*7.57%)*SUM(Fasering!$D$5:$D$7)</f>
        <v>778.09881972861683</v>
      </c>
      <c r="AK11" s="9">
        <f>($AK$3+(L11+U11)*12*7.57%)*SUM(Fasering!$D$5:$D$8)</f>
        <v>1100.7094577691673</v>
      </c>
      <c r="AL11" s="9">
        <f>($AK$3+(M11+V11)*12*7.57%)*SUM(Fasering!$D$5:$D$9)</f>
        <v>1444.1230491641275</v>
      </c>
      <c r="AM11" s="9">
        <f>($AK$3+(N11+W11)*12*7.57%)*SUM(Fasering!$D$5:$D$10)</f>
        <v>1807.4975007024184</v>
      </c>
      <c r="AN11" s="86">
        <f>($AK$3+(O11+X11)*12*7.57%)*SUM(Fasering!$D$5:$D$11)</f>
        <v>2192.4702335192005</v>
      </c>
      <c r="AO11" s="5">
        <f>($AK$3+(I11+AA11)*12*7.57%)*SUM(Fasering!$D$5)</f>
        <v>0</v>
      </c>
      <c r="AP11" s="9">
        <f>($AK$3+(J11+AB11)*12*7.57%)*SUM(Fasering!$D$5:$D$6)</f>
        <v>474.796821421564</v>
      </c>
      <c r="AQ11" s="9">
        <f>($AK$3+(K11+AC11)*12*7.57%)*SUM(Fasering!$D$5:$D$7)</f>
        <v>774.3978141708036</v>
      </c>
      <c r="AR11" s="9">
        <f>($AK$3+(L11+AD11)*12*7.57%)*SUM(Fasering!$D$5:$D$8)</f>
        <v>1093.8178965107604</v>
      </c>
      <c r="AS11" s="9">
        <f>($AK$3+(M11+AE11)*12*7.57%)*SUM(Fasering!$D$5:$D$9)</f>
        <v>1433.057068441434</v>
      </c>
      <c r="AT11" s="9">
        <f>($AK$3+(N11+AF11)*12*7.57%)*SUM(Fasering!$D$5:$D$10)</f>
        <v>1791.2859360166265</v>
      </c>
      <c r="AU11" s="86">
        <f>($AK$3+(O11+AG11)*12*7.57%)*SUM(Fasering!$D$5:$D$11)</f>
        <v>2170.1187335792006</v>
      </c>
    </row>
    <row r="12" spans="1:47" x14ac:dyDescent="0.3">
      <c r="A12" s="32">
        <f t="shared" si="8"/>
        <v>2</v>
      </c>
      <c r="B12" s="125">
        <v>21206.19</v>
      </c>
      <c r="C12" s="126"/>
      <c r="D12" s="125">
        <f t="shared" si="0"/>
        <v>27432.327384</v>
      </c>
      <c r="E12" s="127">
        <f t="shared" si="1"/>
        <v>680.02963279532173</v>
      </c>
      <c r="F12" s="125">
        <f t="shared" si="2"/>
        <v>2286.027282</v>
      </c>
      <c r="G12" s="127">
        <f t="shared" si="3"/>
        <v>56.669136066276813</v>
      </c>
      <c r="H12" s="45">
        <f>'L4'!$H$10</f>
        <v>1641.55</v>
      </c>
      <c r="I12" s="45">
        <f>GEW!$E$12+($F12-GEW!$E$12)*SUM(Fasering!$D$5)</f>
        <v>1751.1635679999999</v>
      </c>
      <c r="J12" s="45">
        <f>GEW!$E$12+($F12-GEW!$E$12)*SUM(Fasering!$D$5:$D$6)</f>
        <v>1889.4599048912494</v>
      </c>
      <c r="K12" s="45">
        <f>GEW!$E$12+($F12-GEW!$E$12)*SUM(Fasering!$D$5:$D$7)</f>
        <v>1968.8090558803647</v>
      </c>
      <c r="L12" s="45">
        <f>GEW!$E$12+($F12-GEW!$E$12)*SUM(Fasering!$D$5:$D$8)</f>
        <v>2048.1582068694802</v>
      </c>
      <c r="M12" s="45">
        <f>GEW!$E$12+($F12-GEW!$E$12)*SUM(Fasering!$D$5:$D$9)</f>
        <v>2127.5073578585952</v>
      </c>
      <c r="N12" s="45">
        <f>GEW!$E$12+($F12-GEW!$E$12)*SUM(Fasering!$D$5:$D$10)</f>
        <v>2206.6781310108845</v>
      </c>
      <c r="O12" s="55">
        <f>GEW!$E$12+($F12-GEW!$E$12)*SUM(Fasering!$D$5:$D$11)</f>
        <v>2286.027282</v>
      </c>
      <c r="P12" s="125">
        <f t="shared" si="4"/>
        <v>49.211778000000002</v>
      </c>
      <c r="Q12" s="127">
        <f t="shared" si="5"/>
        <v>1.2199281108778157</v>
      </c>
      <c r="R12" s="45">
        <f>$P12*SUM(Fasering!$D$5)</f>
        <v>0</v>
      </c>
      <c r="S12" s="45">
        <f>$P12*SUM(Fasering!$D$5:$D$6)</f>
        <v>12.724379035563764</v>
      </c>
      <c r="T12" s="45">
        <f>$P12*SUM(Fasering!$D$5:$D$7)</f>
        <v>20.025141268547895</v>
      </c>
      <c r="U12" s="45">
        <f>$P12*SUM(Fasering!$D$5:$D$8)</f>
        <v>27.325903501532025</v>
      </c>
      <c r="V12" s="45">
        <f>$P12*SUM(Fasering!$D$5:$D$9)</f>
        <v>34.626665734516159</v>
      </c>
      <c r="W12" s="45">
        <f>$P12*SUM(Fasering!$D$5:$D$10)</f>
        <v>41.911015767015876</v>
      </c>
      <c r="X12" s="55">
        <f>$P12*SUM(Fasering!$D$5:$D$11)</f>
        <v>49.211778000000002</v>
      </c>
      <c r="Y12" s="125">
        <f t="shared" si="6"/>
        <v>24.606427999999998</v>
      </c>
      <c r="Z12" s="127">
        <f t="shared" si="7"/>
        <v>0.60997741689989304</v>
      </c>
      <c r="AA12" s="54">
        <f>$Y12*SUM(Fasering!$D$5)</f>
        <v>0</v>
      </c>
      <c r="AB12" s="45">
        <f>$Y12*SUM(Fasering!$D$5:$D$6)</f>
        <v>6.3623288836121539</v>
      </c>
      <c r="AC12" s="45">
        <f>$Y12*SUM(Fasering!$D$5:$D$7)</f>
        <v>10.012789962889622</v>
      </c>
      <c r="AD12" s="45">
        <f>$Y12*SUM(Fasering!$D$5:$D$8)</f>
        <v>13.663251042167092</v>
      </c>
      <c r="AE12" s="45">
        <f>$Y12*SUM(Fasering!$D$5:$D$9)</f>
        <v>17.31371212144456</v>
      </c>
      <c r="AF12" s="45">
        <f>$Y12*SUM(Fasering!$D$5:$D$10)</f>
        <v>20.955966920722531</v>
      </c>
      <c r="AG12" s="55">
        <f>$Y12*SUM(Fasering!$D$5:$D$11)</f>
        <v>24.606427999999998</v>
      </c>
      <c r="AH12" s="5">
        <f>($AK$3+(I12+R12)*12*7.57%)*SUM(Fasering!$D$5)</f>
        <v>0</v>
      </c>
      <c r="AI12" s="9">
        <f>($AK$3+(J12+S12)*12*7.57%)*SUM(Fasering!$D$5:$D$6)</f>
        <v>480.16679208713435</v>
      </c>
      <c r="AJ12" s="9">
        <f>($AK$3+(K12+T12)*12*7.57%)*SUM(Fasering!$D$5:$D$7)</f>
        <v>787.69776071512149</v>
      </c>
      <c r="AK12" s="9">
        <f>($AK$3+(L12+U12)*12*7.57%)*SUM(Fasering!$D$5:$D$8)</f>
        <v>1118.5834352034033</v>
      </c>
      <c r="AL12" s="9">
        <f>($AK$3+(M12+V12)*12*7.57%)*SUM(Fasering!$D$5:$D$9)</f>
        <v>1472.8238155519794</v>
      </c>
      <c r="AM12" s="9">
        <f>($AK$3+(N12+W12)*12*7.57%)*SUM(Fasering!$D$5:$D$10)</f>
        <v>1849.5438716918682</v>
      </c>
      <c r="AN12" s="86">
        <f>($AK$3+(O12+X12)*12*7.57%)*SUM(Fasering!$D$5:$D$11)</f>
        <v>2250.4411621040003</v>
      </c>
      <c r="AO12" s="5">
        <f>($AK$3+(I12+AA12)*12*7.57%)*SUM(Fasering!$D$5)</f>
        <v>0</v>
      </c>
      <c r="AP12" s="9">
        <f>($AK$3+(J12+AB12)*12*7.57%)*SUM(Fasering!$D$5:$D$6)</f>
        <v>478.67247846622297</v>
      </c>
      <c r="AQ12" s="9">
        <f>($AK$3+(K12+AC12)*12*7.57%)*SUM(Fasering!$D$5:$D$7)</f>
        <v>783.99675515730848</v>
      </c>
      <c r="AR12" s="9">
        <f>($AK$3+(L12+AD12)*12*7.57%)*SUM(Fasering!$D$5:$D$8)</f>
        <v>1111.6918739449964</v>
      </c>
      <c r="AS12" s="9">
        <f>($AK$3+(M12+AE12)*12*7.57%)*SUM(Fasering!$D$5:$D$9)</f>
        <v>1461.7578348292855</v>
      </c>
      <c r="AT12" s="9">
        <f>($AK$3+(N12+AF12)*12*7.57%)*SUM(Fasering!$D$5:$D$10)</f>
        <v>1833.332307006076</v>
      </c>
      <c r="AU12" s="86">
        <f>($AK$3+(O12+AG12)*12*7.57%)*SUM(Fasering!$D$5:$D$11)</f>
        <v>2228.0896621640004</v>
      </c>
    </row>
    <row r="13" spans="1:47" x14ac:dyDescent="0.3">
      <c r="A13" s="32">
        <f t="shared" si="8"/>
        <v>3</v>
      </c>
      <c r="B13" s="125">
        <v>22005.19</v>
      </c>
      <c r="C13" s="126"/>
      <c r="D13" s="125">
        <f t="shared" si="0"/>
        <v>28465.913784</v>
      </c>
      <c r="E13" s="127">
        <f t="shared" si="1"/>
        <v>705.65157038069015</v>
      </c>
      <c r="F13" s="125">
        <f t="shared" si="2"/>
        <v>2372.159482</v>
      </c>
      <c r="G13" s="127">
        <f t="shared" si="3"/>
        <v>58.804297531724174</v>
      </c>
      <c r="H13" s="45">
        <f>'L4'!$H$10</f>
        <v>1641.55</v>
      </c>
      <c r="I13" s="45">
        <f>GEW!$E$12+($F13-GEW!$E$12)*SUM(Fasering!$D$5)</f>
        <v>1751.1635679999999</v>
      </c>
      <c r="J13" s="45">
        <f>GEW!$E$12+($F13-GEW!$E$12)*SUM(Fasering!$D$5:$D$6)</f>
        <v>1911.7305645688368</v>
      </c>
      <c r="K13" s="45">
        <f>GEW!$E$12+($F13-GEW!$E$12)*SUM(Fasering!$D$5:$D$7)</f>
        <v>2003.8577686655606</v>
      </c>
      <c r="L13" s="45">
        <f>GEW!$E$12+($F13-GEW!$E$12)*SUM(Fasering!$D$5:$D$8)</f>
        <v>2095.9849727622841</v>
      </c>
      <c r="M13" s="45">
        <f>GEW!$E$12+($F13-GEW!$E$12)*SUM(Fasering!$D$5:$D$9)</f>
        <v>2188.1121768590083</v>
      </c>
      <c r="N13" s="45">
        <f>GEW!$E$12+($F13-GEW!$E$12)*SUM(Fasering!$D$5:$D$10)</f>
        <v>2280.0322779032763</v>
      </c>
      <c r="O13" s="55">
        <f>GEW!$E$12+($F13-GEW!$E$12)*SUM(Fasering!$D$5:$D$11)</f>
        <v>2372.159482</v>
      </c>
      <c r="P13" s="125">
        <f t="shared" si="4"/>
        <v>49.211778000000002</v>
      </c>
      <c r="Q13" s="127">
        <f t="shared" si="5"/>
        <v>1.2199281108778157</v>
      </c>
      <c r="R13" s="45">
        <f>$P13*SUM(Fasering!$D$5)</f>
        <v>0</v>
      </c>
      <c r="S13" s="45">
        <f>$P13*SUM(Fasering!$D$5:$D$6)</f>
        <v>12.724379035563764</v>
      </c>
      <c r="T13" s="45">
        <f>$P13*SUM(Fasering!$D$5:$D$7)</f>
        <v>20.025141268547895</v>
      </c>
      <c r="U13" s="45">
        <f>$P13*SUM(Fasering!$D$5:$D$8)</f>
        <v>27.325903501532025</v>
      </c>
      <c r="V13" s="45">
        <f>$P13*SUM(Fasering!$D$5:$D$9)</f>
        <v>34.626665734516159</v>
      </c>
      <c r="W13" s="45">
        <f>$P13*SUM(Fasering!$D$5:$D$10)</f>
        <v>41.911015767015876</v>
      </c>
      <c r="X13" s="55">
        <f>$P13*SUM(Fasering!$D$5:$D$11)</f>
        <v>49.211778000000002</v>
      </c>
      <c r="Y13" s="125">
        <f t="shared" si="6"/>
        <v>24.606427999999998</v>
      </c>
      <c r="Z13" s="127">
        <f t="shared" si="7"/>
        <v>0.60997741689989304</v>
      </c>
      <c r="AA13" s="54">
        <f>$Y13*SUM(Fasering!$D$5)</f>
        <v>0</v>
      </c>
      <c r="AB13" s="45">
        <f>$Y13*SUM(Fasering!$D$5:$D$6)</f>
        <v>6.3623288836121539</v>
      </c>
      <c r="AC13" s="45">
        <f>$Y13*SUM(Fasering!$D$5:$D$7)</f>
        <v>10.012789962889622</v>
      </c>
      <c r="AD13" s="45">
        <f>$Y13*SUM(Fasering!$D$5:$D$8)</f>
        <v>13.663251042167092</v>
      </c>
      <c r="AE13" s="45">
        <f>$Y13*SUM(Fasering!$D$5:$D$9)</f>
        <v>17.31371212144456</v>
      </c>
      <c r="AF13" s="45">
        <f>$Y13*SUM(Fasering!$D$5:$D$10)</f>
        <v>20.955966920722531</v>
      </c>
      <c r="AG13" s="55">
        <f>$Y13*SUM(Fasering!$D$5:$D$11)</f>
        <v>24.606427999999998</v>
      </c>
      <c r="AH13" s="5">
        <f>($AK$3+(I13+R13)*12*7.57%)*SUM(Fasering!$D$5)</f>
        <v>0</v>
      </c>
      <c r="AI13" s="9">
        <f>($AK$3+(J13+S13)*12*7.57%)*SUM(Fasering!$D$5:$D$6)</f>
        <v>485.39770811389576</v>
      </c>
      <c r="AJ13" s="9">
        <f>($AK$3+(K13+T13)*12*7.57%)*SUM(Fasering!$D$5:$D$7)</f>
        <v>800.6533070051222</v>
      </c>
      <c r="AK13" s="9">
        <f>($AK$3+(L13+U13)*12*7.57%)*SUM(Fasering!$D$5:$D$8)</f>
        <v>1142.7076737377608</v>
      </c>
      <c r="AL13" s="9">
        <f>($AK$3+(M13+V13)*12*7.57%)*SUM(Fasering!$D$5:$D$9)</f>
        <v>1511.5608083118127</v>
      </c>
      <c r="AM13" s="9">
        <f>($AK$3+(N13+W13)*12*7.57%)*SUM(Fasering!$D$5:$D$10)</f>
        <v>1906.2932262765241</v>
      </c>
      <c r="AN13" s="86">
        <f>($AK$3+(O13+X13)*12*7.57%)*SUM(Fasering!$D$5:$D$11)</f>
        <v>2328.6836525840004</v>
      </c>
      <c r="AO13" s="5">
        <f>($AK$3+(I13+AA13)*12*7.57%)*SUM(Fasering!$D$5)</f>
        <v>0</v>
      </c>
      <c r="AP13" s="9">
        <f>($AK$3+(J13+AB13)*12*7.57%)*SUM(Fasering!$D$5:$D$6)</f>
        <v>483.90339449298432</v>
      </c>
      <c r="AQ13" s="9">
        <f>($AK$3+(K13+AC13)*12*7.57%)*SUM(Fasering!$D$5:$D$7)</f>
        <v>796.95230144730908</v>
      </c>
      <c r="AR13" s="9">
        <f>($AK$3+(L13+AD13)*12*7.57%)*SUM(Fasering!$D$5:$D$8)</f>
        <v>1135.8161124793539</v>
      </c>
      <c r="AS13" s="9">
        <f>($AK$3+(M13+AE13)*12*7.57%)*SUM(Fasering!$D$5:$D$9)</f>
        <v>1500.494827589119</v>
      </c>
      <c r="AT13" s="9">
        <f>($AK$3+(N13+AF13)*12*7.57%)*SUM(Fasering!$D$5:$D$10)</f>
        <v>1890.0816615907324</v>
      </c>
      <c r="AU13" s="86">
        <f>($AK$3+(O13+AG13)*12*7.57%)*SUM(Fasering!$D$5:$D$11)</f>
        <v>2306.3321526440004</v>
      </c>
    </row>
    <row r="14" spans="1:47" x14ac:dyDescent="0.3">
      <c r="A14" s="32">
        <f t="shared" si="8"/>
        <v>4</v>
      </c>
      <c r="B14" s="125">
        <v>22799.46</v>
      </c>
      <c r="C14" s="126"/>
      <c r="D14" s="125">
        <f t="shared" si="0"/>
        <v>29493.381455999999</v>
      </c>
      <c r="E14" s="127">
        <f t="shared" si="1"/>
        <v>731.1218286609535</v>
      </c>
      <c r="F14" s="125">
        <f t="shared" si="2"/>
        <v>2457.7817880000002</v>
      </c>
      <c r="G14" s="127">
        <f t="shared" si="3"/>
        <v>60.92681905507947</v>
      </c>
      <c r="H14" s="45">
        <f>'L4'!$H$10</f>
        <v>1641.55</v>
      </c>
      <c r="I14" s="45">
        <f>GEW!$E$12+($F14-GEW!$E$12)*SUM(Fasering!$D$5)</f>
        <v>1751.1635679999999</v>
      </c>
      <c r="J14" s="45">
        <f>GEW!$E$12+($F14-GEW!$E$12)*SUM(Fasering!$D$5:$D$6)</f>
        <v>1933.8693841709862</v>
      </c>
      <c r="K14" s="45">
        <f>GEW!$E$12+($F14-GEW!$E$12)*SUM(Fasering!$D$5:$D$7)</f>
        <v>2038.6989965803259</v>
      </c>
      <c r="L14" s="45">
        <f>GEW!$E$12+($F14-GEW!$E$12)*SUM(Fasering!$D$5:$D$8)</f>
        <v>2143.5286089896658</v>
      </c>
      <c r="M14" s="45">
        <f>GEW!$E$12+($F14-GEW!$E$12)*SUM(Fasering!$D$5:$D$9)</f>
        <v>2248.3582213990057</v>
      </c>
      <c r="N14" s="45">
        <f>GEW!$E$12+($F14-GEW!$E$12)*SUM(Fasering!$D$5:$D$10)</f>
        <v>2352.9521755906608</v>
      </c>
      <c r="O14" s="55">
        <f>GEW!$E$12+($F14-GEW!$E$12)*SUM(Fasering!$D$5:$D$11)</f>
        <v>2457.7817880000002</v>
      </c>
      <c r="P14" s="125">
        <f t="shared" si="4"/>
        <v>34.137026000000205</v>
      </c>
      <c r="Q14" s="127">
        <f t="shared" si="5"/>
        <v>0.84623477004157677</v>
      </c>
      <c r="R14" s="45">
        <f>$P14*SUM(Fasering!$D$5)</f>
        <v>0</v>
      </c>
      <c r="S14" s="45">
        <f>$P14*SUM(Fasering!$D$5:$D$6)</f>
        <v>8.8265954944951943</v>
      </c>
      <c r="T14" s="45">
        <f>$P14*SUM(Fasering!$D$5:$D$7)</f>
        <v>13.890958545291669</v>
      </c>
      <c r="U14" s="45">
        <f>$P14*SUM(Fasering!$D$5:$D$8)</f>
        <v>18.955321596088144</v>
      </c>
      <c r="V14" s="45">
        <f>$P14*SUM(Fasering!$D$5:$D$9)</f>
        <v>24.019684646884617</v>
      </c>
      <c r="W14" s="45">
        <f>$P14*SUM(Fasering!$D$5:$D$10)</f>
        <v>29.072662949203735</v>
      </c>
      <c r="X14" s="55">
        <f>$P14*SUM(Fasering!$D$5:$D$11)</f>
        <v>34.137026000000205</v>
      </c>
      <c r="Y14" s="125">
        <f t="shared" si="6"/>
        <v>9.5316760000002052</v>
      </c>
      <c r="Z14" s="127">
        <f t="shared" si="7"/>
        <v>0.23628407606365423</v>
      </c>
      <c r="AA14" s="54">
        <f>$Y14*SUM(Fasering!$D$5)</f>
        <v>0</v>
      </c>
      <c r="AB14" s="45">
        <f>$Y14*SUM(Fasering!$D$5:$D$6)</f>
        <v>2.4645453425435853</v>
      </c>
      <c r="AC14" s="45">
        <f>$Y14*SUM(Fasering!$D$5:$D$7)</f>
        <v>3.8786072396333986</v>
      </c>
      <c r="AD14" s="45">
        <f>$Y14*SUM(Fasering!$D$5:$D$8)</f>
        <v>5.2926691367232124</v>
      </c>
      <c r="AE14" s="45">
        <f>$Y14*SUM(Fasering!$D$5:$D$9)</f>
        <v>6.7067310338130257</v>
      </c>
      <c r="AF14" s="45">
        <f>$Y14*SUM(Fasering!$D$5:$D$10)</f>
        <v>8.1176141029103928</v>
      </c>
      <c r="AG14" s="55">
        <f>$Y14*SUM(Fasering!$D$5:$D$11)</f>
        <v>9.5316760000002052</v>
      </c>
      <c r="AH14" s="5">
        <f>($AK$3+(I14+R14)*12*7.57%)*SUM(Fasering!$D$5)</f>
        <v>0</v>
      </c>
      <c r="AI14" s="9">
        <f>($AK$3+(J14+S14)*12*7.57%)*SUM(Fasering!$D$5:$D$6)</f>
        <v>489.68214913441329</v>
      </c>
      <c r="AJ14" s="9">
        <f>($AK$3+(K14+T14)*12*7.57%)*SUM(Fasering!$D$5:$D$7)</f>
        <v>811.26469393699347</v>
      </c>
      <c r="AK14" s="9">
        <f>($AK$3+(L14+U14)*12*7.57%)*SUM(Fasering!$D$5:$D$8)</f>
        <v>1162.4669045563344</v>
      </c>
      <c r="AL14" s="9">
        <f>($AK$3+(M14+V14)*12*7.57%)*SUM(Fasering!$D$5:$D$9)</f>
        <v>1543.2887809924362</v>
      </c>
      <c r="AM14" s="9">
        <f>($AK$3+(N14+W14)*12*7.57%)*SUM(Fasering!$D$5:$D$10)</f>
        <v>1952.7744279296369</v>
      </c>
      <c r="AN14" s="86">
        <f>($AK$3+(O14+X14)*12*7.57%)*SUM(Fasering!$D$5:$D$11)</f>
        <v>2392.7690506376007</v>
      </c>
      <c r="AO14" s="5">
        <f>($AK$3+(I14+AA14)*12*7.57%)*SUM(Fasering!$D$5)</f>
        <v>0</v>
      </c>
      <c r="AP14" s="9">
        <f>($AK$3+(J14+AB14)*12*7.57%)*SUM(Fasering!$D$5:$D$6)</f>
        <v>488.18783551350174</v>
      </c>
      <c r="AQ14" s="9">
        <f>($AK$3+(K14+AC14)*12*7.57%)*SUM(Fasering!$D$5:$D$7)</f>
        <v>807.56368837918035</v>
      </c>
      <c r="AR14" s="9">
        <f>($AK$3+(L14+AD14)*12*7.57%)*SUM(Fasering!$D$5:$D$8)</f>
        <v>1155.5753432979275</v>
      </c>
      <c r="AS14" s="9">
        <f>($AK$3+(M14+AE14)*12*7.57%)*SUM(Fasering!$D$5:$D$9)</f>
        <v>1532.2228002697425</v>
      </c>
      <c r="AT14" s="9">
        <f>($AK$3+(N14+AF14)*12*7.57%)*SUM(Fasering!$D$5:$D$10)</f>
        <v>1936.5628632438454</v>
      </c>
      <c r="AU14" s="86">
        <f>($AK$3+(O14+AG14)*12*7.57%)*SUM(Fasering!$D$5:$D$11)</f>
        <v>2370.4175506976003</v>
      </c>
    </row>
    <row r="15" spans="1:47" x14ac:dyDescent="0.3">
      <c r="A15" s="32">
        <f t="shared" si="8"/>
        <v>5</v>
      </c>
      <c r="B15" s="125">
        <v>22807.51</v>
      </c>
      <c r="C15" s="126"/>
      <c r="D15" s="125">
        <f t="shared" si="0"/>
        <v>29503.794935999998</v>
      </c>
      <c r="E15" s="127">
        <f t="shared" si="1"/>
        <v>731.37997208718912</v>
      </c>
      <c r="F15" s="125">
        <f t="shared" si="2"/>
        <v>2458.649578</v>
      </c>
      <c r="G15" s="127">
        <f t="shared" si="3"/>
        <v>60.948331007265757</v>
      </c>
      <c r="H15" s="45">
        <f>'L4'!$H$10</f>
        <v>1641.55</v>
      </c>
      <c r="I15" s="45">
        <f>GEW!$E$12+($F15-GEW!$E$12)*SUM(Fasering!$D$5)</f>
        <v>1751.1635679999999</v>
      </c>
      <c r="J15" s="45">
        <f>GEW!$E$12+($F15-GEW!$E$12)*SUM(Fasering!$D$5:$D$6)</f>
        <v>1934.0937631577253</v>
      </c>
      <c r="K15" s="45">
        <f>GEW!$E$12+($F15-GEW!$E$12)*SUM(Fasering!$D$5:$D$7)</f>
        <v>2039.0521156515661</v>
      </c>
      <c r="L15" s="45">
        <f>GEW!$E$12+($F15-GEW!$E$12)*SUM(Fasering!$D$5:$D$8)</f>
        <v>2144.0104681454068</v>
      </c>
      <c r="M15" s="45">
        <f>GEW!$E$12+($F15-GEW!$E$12)*SUM(Fasering!$D$5:$D$9)</f>
        <v>2248.9688206392475</v>
      </c>
      <c r="N15" s="45">
        <f>GEW!$E$12+($F15-GEW!$E$12)*SUM(Fasering!$D$5:$D$10)</f>
        <v>2353.6912255061593</v>
      </c>
      <c r="O15" s="55">
        <f>GEW!$E$12+($F15-GEW!$E$12)*SUM(Fasering!$D$5:$D$11)</f>
        <v>2458.649578</v>
      </c>
      <c r="P15" s="125">
        <f t="shared" si="4"/>
        <v>33.269236000000284</v>
      </c>
      <c r="Q15" s="127">
        <f t="shared" si="5"/>
        <v>0.82472281785528179</v>
      </c>
      <c r="R15" s="45">
        <f>$P15*SUM(Fasering!$D$5)</f>
        <v>0</v>
      </c>
      <c r="S15" s="45">
        <f>$P15*SUM(Fasering!$D$5:$D$6)</f>
        <v>8.6022165077560668</v>
      </c>
      <c r="T15" s="45">
        <f>$P15*SUM(Fasering!$D$5:$D$7)</f>
        <v>13.537839474051617</v>
      </c>
      <c r="U15" s="45">
        <f>$P15*SUM(Fasering!$D$5:$D$8)</f>
        <v>18.473462440347166</v>
      </c>
      <c r="V15" s="45">
        <f>$P15*SUM(Fasering!$D$5:$D$9)</f>
        <v>23.409085406642717</v>
      </c>
      <c r="W15" s="45">
        <f>$P15*SUM(Fasering!$D$5:$D$10)</f>
        <v>28.333613033704736</v>
      </c>
      <c r="X15" s="55">
        <f>$P15*SUM(Fasering!$D$5:$D$11)</f>
        <v>33.269236000000284</v>
      </c>
      <c r="Y15" s="125">
        <f t="shared" si="6"/>
        <v>8.6638860000002822</v>
      </c>
      <c r="Z15" s="127">
        <f t="shared" si="7"/>
        <v>0.21477212387735919</v>
      </c>
      <c r="AA15" s="54">
        <f>$Y15*SUM(Fasering!$D$5)</f>
        <v>0</v>
      </c>
      <c r="AB15" s="45">
        <f>$Y15*SUM(Fasering!$D$5:$D$6)</f>
        <v>2.2401663558044578</v>
      </c>
      <c r="AC15" s="45">
        <f>$Y15*SUM(Fasering!$D$5:$D$7)</f>
        <v>3.5254881683933466</v>
      </c>
      <c r="AD15" s="45">
        <f>$Y15*SUM(Fasering!$D$5:$D$8)</f>
        <v>4.8108099809822358</v>
      </c>
      <c r="AE15" s="45">
        <f>$Y15*SUM(Fasering!$D$5:$D$9)</f>
        <v>6.0961317935711241</v>
      </c>
      <c r="AF15" s="45">
        <f>$Y15*SUM(Fasering!$D$5:$D$10)</f>
        <v>7.3785641874113939</v>
      </c>
      <c r="AG15" s="55">
        <f>$Y15*SUM(Fasering!$D$5:$D$11)</f>
        <v>8.6638860000002822</v>
      </c>
      <c r="AH15" s="5">
        <f>($AK$3+(I15+R15)*12*7.57%)*SUM(Fasering!$D$5)</f>
        <v>0</v>
      </c>
      <c r="AI15" s="9">
        <f>($AK$3+(J15+S15)*12*7.57%)*SUM(Fasering!$D$5:$D$6)</f>
        <v>489.68214913441329</v>
      </c>
      <c r="AJ15" s="9">
        <f>($AK$3+(K15+T15)*12*7.57%)*SUM(Fasering!$D$5:$D$7)</f>
        <v>811.26469393699347</v>
      </c>
      <c r="AK15" s="9">
        <f>($AK$3+(L15+U15)*12*7.57%)*SUM(Fasering!$D$5:$D$8)</f>
        <v>1162.4669045563344</v>
      </c>
      <c r="AL15" s="9">
        <f>($AK$3+(M15+V15)*12*7.57%)*SUM(Fasering!$D$5:$D$9)</f>
        <v>1543.2887809924357</v>
      </c>
      <c r="AM15" s="9">
        <f>($AK$3+(N15+W15)*12*7.57%)*SUM(Fasering!$D$5:$D$10)</f>
        <v>1952.7744279296364</v>
      </c>
      <c r="AN15" s="86">
        <f>($AK$3+(O15+X15)*12*7.57%)*SUM(Fasering!$D$5:$D$11)</f>
        <v>2392.7690506376002</v>
      </c>
      <c r="AO15" s="5">
        <f>($AK$3+(I15+AA15)*12*7.57%)*SUM(Fasering!$D$5)</f>
        <v>0</v>
      </c>
      <c r="AP15" s="9">
        <f>($AK$3+(J15+AB15)*12*7.57%)*SUM(Fasering!$D$5:$D$6)</f>
        <v>488.18783551350174</v>
      </c>
      <c r="AQ15" s="9">
        <f>($AK$3+(K15+AC15)*12*7.57%)*SUM(Fasering!$D$5:$D$7)</f>
        <v>807.56368837918046</v>
      </c>
      <c r="AR15" s="9">
        <f>($AK$3+(L15+AD15)*12*7.57%)*SUM(Fasering!$D$5:$D$8)</f>
        <v>1155.5753432979275</v>
      </c>
      <c r="AS15" s="9">
        <f>($AK$3+(M15+AE15)*12*7.57%)*SUM(Fasering!$D$5:$D$9)</f>
        <v>1532.2228002697425</v>
      </c>
      <c r="AT15" s="9">
        <f>($AK$3+(N15+AF15)*12*7.57%)*SUM(Fasering!$D$5:$D$10)</f>
        <v>1936.5628632438445</v>
      </c>
      <c r="AU15" s="86">
        <f>($AK$3+(O15+AG15)*12*7.57%)*SUM(Fasering!$D$5:$D$11)</f>
        <v>2370.4175506976003</v>
      </c>
    </row>
    <row r="16" spans="1:47" x14ac:dyDescent="0.3">
      <c r="A16" s="32">
        <f t="shared" si="8"/>
        <v>6</v>
      </c>
      <c r="B16" s="125">
        <v>23939.58</v>
      </c>
      <c r="C16" s="126"/>
      <c r="D16" s="125">
        <f t="shared" si="0"/>
        <v>30968.240688000005</v>
      </c>
      <c r="E16" s="127">
        <f t="shared" si="1"/>
        <v>767.68263401743695</v>
      </c>
      <c r="F16" s="125">
        <f t="shared" si="2"/>
        <v>2580.6867240000001</v>
      </c>
      <c r="G16" s="127">
        <f t="shared" si="3"/>
        <v>63.973552834786403</v>
      </c>
      <c r="H16" s="45">
        <f>'L4'!$H$10</f>
        <v>1641.55</v>
      </c>
      <c r="I16" s="45">
        <f>GEW!$E$12+($F16-GEW!$E$12)*SUM(Fasering!$D$5)</f>
        <v>1751.1635679999999</v>
      </c>
      <c r="J16" s="45">
        <f>GEW!$E$12+($F16-GEW!$E$12)*SUM(Fasering!$D$5:$D$6)</f>
        <v>1965.6481382531026</v>
      </c>
      <c r="K16" s="45">
        <f>GEW!$E$12+($F16-GEW!$E$12)*SUM(Fasering!$D$5:$D$7)</f>
        <v>2088.7111848414743</v>
      </c>
      <c r="L16" s="45">
        <f>GEW!$E$12+($F16-GEW!$E$12)*SUM(Fasering!$D$5:$D$8)</f>
        <v>2211.7742314298457</v>
      </c>
      <c r="M16" s="45">
        <f>GEW!$E$12+($F16-GEW!$E$12)*SUM(Fasering!$D$5:$D$9)</f>
        <v>2334.8372780182176</v>
      </c>
      <c r="N16" s="45">
        <f>GEW!$E$12+($F16-GEW!$E$12)*SUM(Fasering!$D$5:$D$10)</f>
        <v>2457.6236774116287</v>
      </c>
      <c r="O16" s="55">
        <f>GEW!$E$12+($F16-GEW!$E$12)*SUM(Fasering!$D$5:$D$11)</f>
        <v>2580.6867240000001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55">
        <f>$P16*SUM(Fasering!$D$5:$D$11)</f>
        <v>0</v>
      </c>
      <c r="Y16" s="125">
        <f t="shared" si="6"/>
        <v>0</v>
      </c>
      <c r="Z16" s="127">
        <f t="shared" si="7"/>
        <v>0</v>
      </c>
      <c r="AA16" s="5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55">
        <f>$Y16*SUM(Fasering!$D$5:$D$11)</f>
        <v>0</v>
      </c>
      <c r="AH16" s="5">
        <f>($AK$3+(I16+R16)*12*7.57%)*SUM(Fasering!$D$5)</f>
        <v>0</v>
      </c>
      <c r="AI16" s="9">
        <f>($AK$3+(J16+S16)*12*7.57%)*SUM(Fasering!$D$5:$D$6)</f>
        <v>495.07313511969068</v>
      </c>
      <c r="AJ16" s="9">
        <f>($AK$3+(K16+T16)*12*7.57%)*SUM(Fasering!$D$5:$D$7)</f>
        <v>824.61668967228889</v>
      </c>
      <c r="AK16" s="9">
        <f>($AK$3+(L16+U16)*12*7.57%)*SUM(Fasering!$D$5:$D$8)</f>
        <v>1187.329362905667</v>
      </c>
      <c r="AL16" s="9">
        <f>($AK$3+(M16+V16)*12*7.57%)*SUM(Fasering!$D$5:$D$9)</f>
        <v>1583.2111548198259</v>
      </c>
      <c r="AM16" s="9">
        <f>($AK$3+(N16+W16)*12*7.57%)*SUM(Fasering!$D$5:$D$10)</f>
        <v>2011.2603553798683</v>
      </c>
      <c r="AN16" s="86">
        <f>($AK$3+(O16+X16)*12*7.57%)*SUM(Fasering!$D$5:$D$11)</f>
        <v>2473.4058200816003</v>
      </c>
      <c r="AO16" s="5">
        <f>($AK$3+(I16+AA16)*12*7.57%)*SUM(Fasering!$D$5)</f>
        <v>0</v>
      </c>
      <c r="AP16" s="9">
        <f>($AK$3+(J16+AB16)*12*7.57%)*SUM(Fasering!$D$5:$D$6)</f>
        <v>495.07313511969068</v>
      </c>
      <c r="AQ16" s="9">
        <f>($AK$3+(K16+AC16)*12*7.57%)*SUM(Fasering!$D$5:$D$7)</f>
        <v>824.61668967228889</v>
      </c>
      <c r="AR16" s="9">
        <f>($AK$3+(L16+AD16)*12*7.57%)*SUM(Fasering!$D$5:$D$8)</f>
        <v>1187.329362905667</v>
      </c>
      <c r="AS16" s="9">
        <f>($AK$3+(M16+AE16)*12*7.57%)*SUM(Fasering!$D$5:$D$9)</f>
        <v>1583.2111548198259</v>
      </c>
      <c r="AT16" s="9">
        <f>($AK$3+(N16+AF16)*12*7.57%)*SUM(Fasering!$D$5:$D$10)</f>
        <v>2011.2603553798683</v>
      </c>
      <c r="AU16" s="86">
        <f>($AK$3+(O16+AG16)*12*7.57%)*SUM(Fasering!$D$5:$D$11)</f>
        <v>2473.4058200816003</v>
      </c>
    </row>
    <row r="17" spans="1:47" x14ac:dyDescent="0.3">
      <c r="A17" s="32">
        <f t="shared" si="8"/>
        <v>7</v>
      </c>
      <c r="B17" s="125">
        <v>25236.69</v>
      </c>
      <c r="C17" s="126"/>
      <c r="D17" s="125">
        <f t="shared" si="0"/>
        <v>32646.182184000001</v>
      </c>
      <c r="E17" s="127">
        <f t="shared" si="1"/>
        <v>809.27771719810914</v>
      </c>
      <c r="F17" s="125">
        <f t="shared" si="2"/>
        <v>2720.5151820000001</v>
      </c>
      <c r="G17" s="127">
        <f t="shared" si="3"/>
        <v>67.439809766509086</v>
      </c>
      <c r="H17" s="45">
        <f>'L4'!$H$10</f>
        <v>1641.55</v>
      </c>
      <c r="I17" s="45">
        <f>GEW!$E$12+($F17-GEW!$E$12)*SUM(Fasering!$D$5)</f>
        <v>1751.1635679999999</v>
      </c>
      <c r="J17" s="45">
        <f>GEW!$E$12+($F17-GEW!$E$12)*SUM(Fasering!$D$5:$D$6)</f>
        <v>2001.8027006741231</v>
      </c>
      <c r="K17" s="45">
        <f>GEW!$E$12+($F17-GEW!$E$12)*SUM(Fasering!$D$5:$D$7)</f>
        <v>2145.6098529776514</v>
      </c>
      <c r="L17" s="45">
        <f>GEW!$E$12+($F17-GEW!$E$12)*SUM(Fasering!$D$5:$D$8)</f>
        <v>2289.4170052811792</v>
      </c>
      <c r="M17" s="45">
        <f>GEW!$E$12+($F17-GEW!$E$12)*SUM(Fasering!$D$5:$D$9)</f>
        <v>2433.2241575847074</v>
      </c>
      <c r="N17" s="45">
        <f>GEW!$E$12+($F17-GEW!$E$12)*SUM(Fasering!$D$5:$D$10)</f>
        <v>2576.7080296964723</v>
      </c>
      <c r="O17" s="55">
        <f>GEW!$E$12+($F17-GEW!$E$12)*SUM(Fasering!$D$5:$D$11)</f>
        <v>2720.5151820000001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55">
        <f>$P17*SUM(Fasering!$D$5:$D$11)</f>
        <v>0</v>
      </c>
      <c r="Y17" s="125">
        <f t="shared" si="6"/>
        <v>0</v>
      </c>
      <c r="Z17" s="127">
        <f t="shared" si="7"/>
        <v>0</v>
      </c>
      <c r="AA17" s="5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55">
        <f>$Y17*SUM(Fasering!$D$5:$D$11)</f>
        <v>0</v>
      </c>
      <c r="AH17" s="5">
        <f>($AK$3+(I17+R17)*12*7.57%)*SUM(Fasering!$D$5)</f>
        <v>0</v>
      </c>
      <c r="AI17" s="9">
        <f>($AK$3+(J17+S17)*12*7.57%)*SUM(Fasering!$D$5:$D$6)</f>
        <v>503.56509192503796</v>
      </c>
      <c r="AJ17" s="9">
        <f>($AK$3+(K17+T17)*12*7.57%)*SUM(Fasering!$D$5:$D$7)</f>
        <v>845.6489407964724</v>
      </c>
      <c r="AK17" s="9">
        <f>($AK$3+(L17+U17)*12*7.57%)*SUM(Fasering!$D$5:$D$8)</f>
        <v>1226.4930563290727</v>
      </c>
      <c r="AL17" s="9">
        <f>($AK$3+(M17+V17)*12*7.57%)*SUM(Fasering!$D$5:$D$9)</f>
        <v>1646.097438522839</v>
      </c>
      <c r="AM17" s="9">
        <f>($AK$3+(N17+W17)*12*7.57%)*SUM(Fasering!$D$5:$D$10)</f>
        <v>2103.3882093539651</v>
      </c>
      <c r="AN17" s="86">
        <f>($AK$3+(O17+X17)*12*7.57%)*SUM(Fasering!$D$5:$D$11)</f>
        <v>2600.4259913288001</v>
      </c>
      <c r="AO17" s="5">
        <f>($AK$3+(I17+AA17)*12*7.57%)*SUM(Fasering!$D$5)</f>
        <v>0</v>
      </c>
      <c r="AP17" s="9">
        <f>($AK$3+(J17+AB17)*12*7.57%)*SUM(Fasering!$D$5:$D$6)</f>
        <v>503.56509192503796</v>
      </c>
      <c r="AQ17" s="9">
        <f>($AK$3+(K17+AC17)*12*7.57%)*SUM(Fasering!$D$5:$D$7)</f>
        <v>845.6489407964724</v>
      </c>
      <c r="AR17" s="9">
        <f>($AK$3+(L17+AD17)*12*7.57%)*SUM(Fasering!$D$5:$D$8)</f>
        <v>1226.4930563290727</v>
      </c>
      <c r="AS17" s="9">
        <f>($AK$3+(M17+AE17)*12*7.57%)*SUM(Fasering!$D$5:$D$9)</f>
        <v>1646.097438522839</v>
      </c>
      <c r="AT17" s="9">
        <f>($AK$3+(N17+AF17)*12*7.57%)*SUM(Fasering!$D$5:$D$10)</f>
        <v>2103.3882093539651</v>
      </c>
      <c r="AU17" s="86">
        <f>($AK$3+(O17+AG17)*12*7.57%)*SUM(Fasering!$D$5:$D$11)</f>
        <v>2600.4259913288001</v>
      </c>
    </row>
    <row r="18" spans="1:47" x14ac:dyDescent="0.3">
      <c r="A18" s="32">
        <f t="shared" si="8"/>
        <v>8</v>
      </c>
      <c r="B18" s="125">
        <v>25236.69</v>
      </c>
      <c r="C18" s="126"/>
      <c r="D18" s="125">
        <f t="shared" si="0"/>
        <v>32646.182184000001</v>
      </c>
      <c r="E18" s="127">
        <f t="shared" si="1"/>
        <v>809.27771719810914</v>
      </c>
      <c r="F18" s="125">
        <f t="shared" si="2"/>
        <v>2720.5151820000001</v>
      </c>
      <c r="G18" s="127">
        <f t="shared" si="3"/>
        <v>67.439809766509086</v>
      </c>
      <c r="H18" s="45">
        <f>'L4'!$H$10</f>
        <v>1641.55</v>
      </c>
      <c r="I18" s="45">
        <f>GEW!$E$12+($F18-GEW!$E$12)*SUM(Fasering!$D$5)</f>
        <v>1751.1635679999999</v>
      </c>
      <c r="J18" s="45">
        <f>GEW!$E$12+($F18-GEW!$E$12)*SUM(Fasering!$D$5:$D$6)</f>
        <v>2001.8027006741231</v>
      </c>
      <c r="K18" s="45">
        <f>GEW!$E$12+($F18-GEW!$E$12)*SUM(Fasering!$D$5:$D$7)</f>
        <v>2145.6098529776514</v>
      </c>
      <c r="L18" s="45">
        <f>GEW!$E$12+($F18-GEW!$E$12)*SUM(Fasering!$D$5:$D$8)</f>
        <v>2289.4170052811792</v>
      </c>
      <c r="M18" s="45">
        <f>GEW!$E$12+($F18-GEW!$E$12)*SUM(Fasering!$D$5:$D$9)</f>
        <v>2433.2241575847074</v>
      </c>
      <c r="N18" s="45">
        <f>GEW!$E$12+($F18-GEW!$E$12)*SUM(Fasering!$D$5:$D$10)</f>
        <v>2576.7080296964723</v>
      </c>
      <c r="O18" s="55">
        <f>GEW!$E$12+($F18-GEW!$E$12)*SUM(Fasering!$D$5:$D$11)</f>
        <v>2720.5151820000001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55">
        <f>$P18*SUM(Fasering!$D$5:$D$11)</f>
        <v>0</v>
      </c>
      <c r="Y18" s="125">
        <f t="shared" si="6"/>
        <v>0</v>
      </c>
      <c r="Z18" s="127">
        <f t="shared" si="7"/>
        <v>0</v>
      </c>
      <c r="AA18" s="5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55">
        <f>$Y18*SUM(Fasering!$D$5:$D$11)</f>
        <v>0</v>
      </c>
      <c r="AH18" s="5">
        <f>($AK$3+(I18+R18)*12*7.57%)*SUM(Fasering!$D$5)</f>
        <v>0</v>
      </c>
      <c r="AI18" s="9">
        <f>($AK$3+(J18+S18)*12*7.57%)*SUM(Fasering!$D$5:$D$6)</f>
        <v>503.56509192503796</v>
      </c>
      <c r="AJ18" s="9">
        <f>($AK$3+(K18+T18)*12*7.57%)*SUM(Fasering!$D$5:$D$7)</f>
        <v>845.6489407964724</v>
      </c>
      <c r="AK18" s="9">
        <f>($AK$3+(L18+U18)*12*7.57%)*SUM(Fasering!$D$5:$D$8)</f>
        <v>1226.4930563290727</v>
      </c>
      <c r="AL18" s="9">
        <f>($AK$3+(M18+V18)*12*7.57%)*SUM(Fasering!$D$5:$D$9)</f>
        <v>1646.097438522839</v>
      </c>
      <c r="AM18" s="9">
        <f>($AK$3+(N18+W18)*12*7.57%)*SUM(Fasering!$D$5:$D$10)</f>
        <v>2103.3882093539651</v>
      </c>
      <c r="AN18" s="86">
        <f>($AK$3+(O18+X18)*12*7.57%)*SUM(Fasering!$D$5:$D$11)</f>
        <v>2600.4259913288001</v>
      </c>
      <c r="AO18" s="5">
        <f>($AK$3+(I18+AA18)*12*7.57%)*SUM(Fasering!$D$5)</f>
        <v>0</v>
      </c>
      <c r="AP18" s="9">
        <f>($AK$3+(J18+AB18)*12*7.57%)*SUM(Fasering!$D$5:$D$6)</f>
        <v>503.56509192503796</v>
      </c>
      <c r="AQ18" s="9">
        <f>($AK$3+(K18+AC18)*12*7.57%)*SUM(Fasering!$D$5:$D$7)</f>
        <v>845.6489407964724</v>
      </c>
      <c r="AR18" s="9">
        <f>($AK$3+(L18+AD18)*12*7.57%)*SUM(Fasering!$D$5:$D$8)</f>
        <v>1226.4930563290727</v>
      </c>
      <c r="AS18" s="9">
        <f>($AK$3+(M18+AE18)*12*7.57%)*SUM(Fasering!$D$5:$D$9)</f>
        <v>1646.097438522839</v>
      </c>
      <c r="AT18" s="9">
        <f>($AK$3+(N18+AF18)*12*7.57%)*SUM(Fasering!$D$5:$D$10)</f>
        <v>2103.3882093539651</v>
      </c>
      <c r="AU18" s="86">
        <f>($AK$3+(O18+AG18)*12*7.57%)*SUM(Fasering!$D$5:$D$11)</f>
        <v>2600.4259913288001</v>
      </c>
    </row>
    <row r="19" spans="1:47" x14ac:dyDescent="0.3">
      <c r="A19" s="32">
        <f t="shared" si="8"/>
        <v>9</v>
      </c>
      <c r="B19" s="125">
        <v>25897.439999999999</v>
      </c>
      <c r="C19" s="126"/>
      <c r="D19" s="125">
        <f t="shared" si="0"/>
        <v>33500.928383999999</v>
      </c>
      <c r="E19" s="127">
        <f t="shared" si="1"/>
        <v>830.46632202856222</v>
      </c>
      <c r="F19" s="125">
        <f t="shared" si="2"/>
        <v>2791.7440320000001</v>
      </c>
      <c r="G19" s="127">
        <f t="shared" si="3"/>
        <v>69.205526835713528</v>
      </c>
      <c r="H19" s="45">
        <f>'L4'!$H$10</f>
        <v>1641.55</v>
      </c>
      <c r="I19" s="45">
        <f>GEW!$E$12+($F19-GEW!$E$12)*SUM(Fasering!$D$5)</f>
        <v>1751.1635679999999</v>
      </c>
      <c r="J19" s="45">
        <f>GEW!$E$12+($F19-GEW!$E$12)*SUM(Fasering!$D$5:$D$6)</f>
        <v>2020.2198951446687</v>
      </c>
      <c r="K19" s="45">
        <f>GEW!$E$12+($F19-GEW!$E$12)*SUM(Fasering!$D$5:$D$7)</f>
        <v>2174.5941295393759</v>
      </c>
      <c r="L19" s="45">
        <f>GEW!$E$12+($F19-GEW!$E$12)*SUM(Fasering!$D$5:$D$8)</f>
        <v>2328.9683639340838</v>
      </c>
      <c r="M19" s="45">
        <f>GEW!$E$12+($F19-GEW!$E$12)*SUM(Fasering!$D$5:$D$9)</f>
        <v>2483.3425983287907</v>
      </c>
      <c r="N19" s="45">
        <f>GEW!$E$12+($F19-GEW!$E$12)*SUM(Fasering!$D$5:$D$10)</f>
        <v>2637.3697976052927</v>
      </c>
      <c r="O19" s="55">
        <f>GEW!$E$12+($F19-GEW!$E$12)*SUM(Fasering!$D$5:$D$11)</f>
        <v>2791.7440320000001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55">
        <f>$P19*SUM(Fasering!$D$5:$D$11)</f>
        <v>0</v>
      </c>
      <c r="Y19" s="125">
        <f t="shared" si="6"/>
        <v>0</v>
      </c>
      <c r="Z19" s="127">
        <f t="shared" si="7"/>
        <v>0</v>
      </c>
      <c r="AA19" s="5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55">
        <f>$Y19*SUM(Fasering!$D$5:$D$11)</f>
        <v>0</v>
      </c>
      <c r="AH19" s="5">
        <f>($AK$3+(I19+R19)*12*7.57%)*SUM(Fasering!$D$5)</f>
        <v>0</v>
      </c>
      <c r="AI19" s="9">
        <f>($AK$3+(J19+S19)*12*7.57%)*SUM(Fasering!$D$5:$D$6)</f>
        <v>507.89090890211253</v>
      </c>
      <c r="AJ19" s="9">
        <f>($AK$3+(K19+T19)*12*7.57%)*SUM(Fasering!$D$5:$D$7)</f>
        <v>856.3628046401742</v>
      </c>
      <c r="AK19" s="9">
        <f>($AK$3+(L19+U19)*12*7.57%)*SUM(Fasering!$D$5:$D$8)</f>
        <v>1246.4431071570791</v>
      </c>
      <c r="AL19" s="9">
        <f>($AK$3+(M19+V19)*12*7.57%)*SUM(Fasering!$D$5:$D$9)</f>
        <v>1678.1318164528261</v>
      </c>
      <c r="AM19" s="9">
        <f>($AK$3+(N19+W19)*12*7.57%)*SUM(Fasering!$D$5:$D$10)</f>
        <v>2150.3182920095487</v>
      </c>
      <c r="AN19" s="86">
        <f>($AK$3+(O19+X19)*12*7.57%)*SUM(Fasering!$D$5:$D$11)</f>
        <v>2665.1302786688002</v>
      </c>
      <c r="AO19" s="5">
        <f>($AK$3+(I19+AA19)*12*7.57%)*SUM(Fasering!$D$5)</f>
        <v>0</v>
      </c>
      <c r="AP19" s="9">
        <f>($AK$3+(J19+AB19)*12*7.57%)*SUM(Fasering!$D$5:$D$6)</f>
        <v>507.89090890211253</v>
      </c>
      <c r="AQ19" s="9">
        <f>($AK$3+(K19+AC19)*12*7.57%)*SUM(Fasering!$D$5:$D$7)</f>
        <v>856.3628046401742</v>
      </c>
      <c r="AR19" s="9">
        <f>($AK$3+(L19+AD19)*12*7.57%)*SUM(Fasering!$D$5:$D$8)</f>
        <v>1246.4431071570791</v>
      </c>
      <c r="AS19" s="9">
        <f>($AK$3+(M19+AE19)*12*7.57%)*SUM(Fasering!$D$5:$D$9)</f>
        <v>1678.1318164528261</v>
      </c>
      <c r="AT19" s="9">
        <f>($AK$3+(N19+AF19)*12*7.57%)*SUM(Fasering!$D$5:$D$10)</f>
        <v>2150.3182920095487</v>
      </c>
      <c r="AU19" s="86">
        <f>($AK$3+(O19+AG19)*12*7.57%)*SUM(Fasering!$D$5:$D$11)</f>
        <v>2665.1302786688002</v>
      </c>
    </row>
    <row r="20" spans="1:47" x14ac:dyDescent="0.3">
      <c r="A20" s="32">
        <f t="shared" si="8"/>
        <v>10</v>
      </c>
      <c r="B20" s="125">
        <v>26250.83</v>
      </c>
      <c r="C20" s="126"/>
      <c r="D20" s="125">
        <f t="shared" si="0"/>
        <v>33958.073688000004</v>
      </c>
      <c r="E20" s="127">
        <f t="shared" si="1"/>
        <v>841.79865810277181</v>
      </c>
      <c r="F20" s="125">
        <f t="shared" si="2"/>
        <v>2829.8394740000003</v>
      </c>
      <c r="G20" s="127">
        <f t="shared" si="3"/>
        <v>70.149888175230984</v>
      </c>
      <c r="H20" s="45">
        <f>'L4'!$H$10</f>
        <v>1641.55</v>
      </c>
      <c r="I20" s="45">
        <f>GEW!$E$12+($F20-GEW!$E$12)*SUM(Fasering!$D$5)</f>
        <v>1751.1635679999999</v>
      </c>
      <c r="J20" s="45">
        <f>GEW!$E$12+($F20-GEW!$E$12)*SUM(Fasering!$D$5:$D$6)</f>
        <v>2030.0699932966872</v>
      </c>
      <c r="K20" s="45">
        <f>GEW!$E$12+($F20-GEW!$E$12)*SUM(Fasering!$D$5:$D$7)</f>
        <v>2190.0958374382003</v>
      </c>
      <c r="L20" s="45">
        <f>GEW!$E$12+($F20-GEW!$E$12)*SUM(Fasering!$D$5:$D$8)</f>
        <v>2350.1216815797134</v>
      </c>
      <c r="M20" s="45">
        <f>GEW!$E$12+($F20-GEW!$E$12)*SUM(Fasering!$D$5:$D$9)</f>
        <v>2510.1475257212264</v>
      </c>
      <c r="N20" s="45">
        <f>GEW!$E$12+($F20-GEW!$E$12)*SUM(Fasering!$D$5:$D$10)</f>
        <v>2669.8136298584873</v>
      </c>
      <c r="O20" s="55">
        <f>GEW!$E$12+($F20-GEW!$E$12)*SUM(Fasering!$D$5:$D$11)</f>
        <v>2829.8394740000003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55">
        <f>$P20*SUM(Fasering!$D$5:$D$11)</f>
        <v>0</v>
      </c>
      <c r="Y20" s="125">
        <f t="shared" si="6"/>
        <v>0</v>
      </c>
      <c r="Z20" s="127">
        <f t="shared" si="7"/>
        <v>0</v>
      </c>
      <c r="AA20" s="5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55">
        <f>$Y20*SUM(Fasering!$D$5:$D$11)</f>
        <v>0</v>
      </c>
      <c r="AH20" s="5">
        <f>($AK$3+(I20+R20)*12*7.57%)*SUM(Fasering!$D$5)</f>
        <v>0</v>
      </c>
      <c r="AI20" s="9">
        <f>($AK$3+(J20+S20)*12*7.57%)*SUM(Fasering!$D$5:$D$6)</f>
        <v>510.20449265016913</v>
      </c>
      <c r="AJ20" s="9">
        <f>($AK$3+(K20+T20)*12*7.57%)*SUM(Fasering!$D$5:$D$7)</f>
        <v>862.09291791104215</v>
      </c>
      <c r="AK20" s="9">
        <f>($AK$3+(L20+U20)*12*7.57%)*SUM(Fasering!$D$5:$D$8)</f>
        <v>1257.1130253744216</v>
      </c>
      <c r="AL20" s="9">
        <f>($AK$3+(M20+V20)*12*7.57%)*SUM(Fasering!$D$5:$D$9)</f>
        <v>1695.2648150403077</v>
      </c>
      <c r="AM20" s="9">
        <f>($AK$3+(N20+W20)*12*7.57%)*SUM(Fasering!$D$5:$D$10)</f>
        <v>2175.4179846461843</v>
      </c>
      <c r="AN20" s="86">
        <f>($AK$3+(O20+X20)*12*7.57%)*SUM(Fasering!$D$5:$D$11)</f>
        <v>2699.7361781816007</v>
      </c>
      <c r="AO20" s="5">
        <f>($AK$3+(I20+AA20)*12*7.57%)*SUM(Fasering!$D$5)</f>
        <v>0</v>
      </c>
      <c r="AP20" s="9">
        <f>($AK$3+(J20+AB20)*12*7.57%)*SUM(Fasering!$D$5:$D$6)</f>
        <v>510.20449265016913</v>
      </c>
      <c r="AQ20" s="9">
        <f>($AK$3+(K20+AC20)*12*7.57%)*SUM(Fasering!$D$5:$D$7)</f>
        <v>862.09291791104215</v>
      </c>
      <c r="AR20" s="9">
        <f>($AK$3+(L20+AD20)*12*7.57%)*SUM(Fasering!$D$5:$D$8)</f>
        <v>1257.1130253744216</v>
      </c>
      <c r="AS20" s="9">
        <f>($AK$3+(M20+AE20)*12*7.57%)*SUM(Fasering!$D$5:$D$9)</f>
        <v>1695.2648150403077</v>
      </c>
      <c r="AT20" s="9">
        <f>($AK$3+(N20+AF20)*12*7.57%)*SUM(Fasering!$D$5:$D$10)</f>
        <v>2175.4179846461843</v>
      </c>
      <c r="AU20" s="86">
        <f>($AK$3+(O20+AG20)*12*7.57%)*SUM(Fasering!$D$5:$D$11)</f>
        <v>2699.7361781816007</v>
      </c>
    </row>
    <row r="21" spans="1:47" x14ac:dyDescent="0.3">
      <c r="A21" s="32">
        <f t="shared" si="8"/>
        <v>11</v>
      </c>
      <c r="B21" s="125">
        <v>26557.78</v>
      </c>
      <c r="C21" s="126"/>
      <c r="D21" s="125">
        <f t="shared" si="0"/>
        <v>34355.144207999998</v>
      </c>
      <c r="E21" s="127">
        <f t="shared" si="1"/>
        <v>851.64177918140592</v>
      </c>
      <c r="F21" s="125">
        <f t="shared" si="2"/>
        <v>2862.928684</v>
      </c>
      <c r="G21" s="127">
        <f t="shared" si="3"/>
        <v>70.97014826511716</v>
      </c>
      <c r="H21" s="45">
        <f>'L4'!$H$10</f>
        <v>1641.55</v>
      </c>
      <c r="I21" s="45">
        <f>GEW!$E$12+($F21-GEW!$E$12)*SUM(Fasering!$D$5)</f>
        <v>1751.1635679999999</v>
      </c>
      <c r="J21" s="45">
        <f>GEW!$E$12+($F21-GEW!$E$12)*SUM(Fasering!$D$5:$D$6)</f>
        <v>2038.625661617132</v>
      </c>
      <c r="K21" s="45">
        <f>GEW!$E$12+($F21-GEW!$E$12)*SUM(Fasering!$D$5:$D$7)</f>
        <v>2203.5604211546156</v>
      </c>
      <c r="L21" s="45">
        <f>GEW!$E$12+($F21-GEW!$E$12)*SUM(Fasering!$D$5:$D$8)</f>
        <v>2368.495180692099</v>
      </c>
      <c r="M21" s="45">
        <f>GEW!$E$12+($F21-GEW!$E$12)*SUM(Fasering!$D$5:$D$9)</f>
        <v>2533.4299402295824</v>
      </c>
      <c r="N21" s="45">
        <f>GEW!$E$12+($F21-GEW!$E$12)*SUM(Fasering!$D$5:$D$10)</f>
        <v>2697.9939244625166</v>
      </c>
      <c r="O21" s="55">
        <f>GEW!$E$12+($F21-GEW!$E$12)*SUM(Fasering!$D$5:$D$11)</f>
        <v>2862.928684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55">
        <f>$P21*SUM(Fasering!$D$5:$D$11)</f>
        <v>0</v>
      </c>
      <c r="Y21" s="125">
        <f t="shared" si="6"/>
        <v>0</v>
      </c>
      <c r="Z21" s="127">
        <f t="shared" si="7"/>
        <v>0</v>
      </c>
      <c r="AA21" s="5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55">
        <f>$Y21*SUM(Fasering!$D$5:$D$11)</f>
        <v>0</v>
      </c>
      <c r="AH21" s="5">
        <f>($AK$3+(I21+R21)*12*7.57%)*SUM(Fasering!$D$5)</f>
        <v>0</v>
      </c>
      <c r="AI21" s="9">
        <f>($AK$3+(J21+S21)*12*7.57%)*SUM(Fasering!$D$5:$D$6)</f>
        <v>512.21404167947367</v>
      </c>
      <c r="AJ21" s="9">
        <f>($AK$3+(K21+T21)*12*7.57%)*SUM(Fasering!$D$5:$D$7)</f>
        <v>867.07002045636841</v>
      </c>
      <c r="AK21" s="9">
        <f>($AK$3+(L21+U21)*12*7.57%)*SUM(Fasering!$D$5:$D$8)</f>
        <v>1266.3807788389036</v>
      </c>
      <c r="AL21" s="9">
        <f>($AK$3+(M21+V21)*12*7.57%)*SUM(Fasering!$D$5:$D$9)</f>
        <v>1710.1463168270795</v>
      </c>
      <c r="AM21" s="9">
        <f>($AK$3+(N21+W21)*12*7.57%)*SUM(Fasering!$D$5:$D$10)</f>
        <v>2197.2192542203516</v>
      </c>
      <c r="AN21" s="86">
        <f>($AK$3+(O21+X21)*12*7.57%)*SUM(Fasering!$D$5:$D$11)</f>
        <v>2729.7944165456001</v>
      </c>
      <c r="AO21" s="5">
        <f>($AK$3+(I21+AA21)*12*7.57%)*SUM(Fasering!$D$5)</f>
        <v>0</v>
      </c>
      <c r="AP21" s="9">
        <f>($AK$3+(J21+AB21)*12*7.57%)*SUM(Fasering!$D$5:$D$6)</f>
        <v>512.21404167947367</v>
      </c>
      <c r="AQ21" s="9">
        <f>($AK$3+(K21+AC21)*12*7.57%)*SUM(Fasering!$D$5:$D$7)</f>
        <v>867.07002045636841</v>
      </c>
      <c r="AR21" s="9">
        <f>($AK$3+(L21+AD21)*12*7.57%)*SUM(Fasering!$D$5:$D$8)</f>
        <v>1266.3807788389036</v>
      </c>
      <c r="AS21" s="9">
        <f>($AK$3+(M21+AE21)*12*7.57%)*SUM(Fasering!$D$5:$D$9)</f>
        <v>1710.1463168270795</v>
      </c>
      <c r="AT21" s="9">
        <f>($AK$3+(N21+AF21)*12*7.57%)*SUM(Fasering!$D$5:$D$10)</f>
        <v>2197.2192542203516</v>
      </c>
      <c r="AU21" s="86">
        <f>($AK$3+(O21+AG21)*12*7.57%)*SUM(Fasering!$D$5:$D$11)</f>
        <v>2729.7944165456001</v>
      </c>
    </row>
    <row r="22" spans="1:47" x14ac:dyDescent="0.3">
      <c r="A22" s="32">
        <f t="shared" si="8"/>
        <v>12</v>
      </c>
      <c r="B22" s="125">
        <v>27390.95</v>
      </c>
      <c r="C22" s="126"/>
      <c r="D22" s="125">
        <f t="shared" si="0"/>
        <v>35432.932920000007</v>
      </c>
      <c r="E22" s="127">
        <f t="shared" si="1"/>
        <v>878.35946345925515</v>
      </c>
      <c r="F22" s="125">
        <f t="shared" si="2"/>
        <v>2952.7444100000002</v>
      </c>
      <c r="G22" s="127">
        <f t="shared" si="3"/>
        <v>73.196621954937925</v>
      </c>
      <c r="H22" s="45">
        <f>'L4'!$H$10</f>
        <v>1641.55</v>
      </c>
      <c r="I22" s="45">
        <f>GEW!$E$12+($F22-GEW!$E$12)*SUM(Fasering!$D$5)</f>
        <v>1751.1635679999999</v>
      </c>
      <c r="J22" s="45">
        <f>GEW!$E$12+($F22-GEW!$E$12)*SUM(Fasering!$D$5:$D$6)</f>
        <v>2061.8487473788036</v>
      </c>
      <c r="K22" s="45">
        <f>GEW!$E$12+($F22-GEW!$E$12)*SUM(Fasering!$D$5:$D$7)</f>
        <v>2240.1080256993487</v>
      </c>
      <c r="L22" s="45">
        <f>GEW!$E$12+($F22-GEW!$E$12)*SUM(Fasering!$D$5:$D$8)</f>
        <v>2418.3673040198937</v>
      </c>
      <c r="M22" s="45">
        <f>GEW!$E$12+($F22-GEW!$E$12)*SUM(Fasering!$D$5:$D$9)</f>
        <v>2596.6265823404383</v>
      </c>
      <c r="N22" s="45">
        <f>GEW!$E$12+($F22-GEW!$E$12)*SUM(Fasering!$D$5:$D$10)</f>
        <v>2774.4851316794552</v>
      </c>
      <c r="O22" s="55">
        <f>GEW!$E$12+($F22-GEW!$E$12)*SUM(Fasering!$D$5:$D$11)</f>
        <v>2952.7444100000002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55">
        <f>$P22*SUM(Fasering!$D$5:$D$11)</f>
        <v>0</v>
      </c>
      <c r="Y22" s="125">
        <f t="shared" si="6"/>
        <v>0</v>
      </c>
      <c r="Z22" s="127">
        <f t="shared" si="7"/>
        <v>0</v>
      </c>
      <c r="AA22" s="5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5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517.66866283844354</v>
      </c>
      <c r="AJ22" s="9">
        <f>($AK$3+(K22+T22)*12*7.57%)*SUM(Fasering!$D$5:$D$7)</f>
        <v>880.57962308770743</v>
      </c>
      <c r="AK22" s="9">
        <f>($AK$3+(L22+U22)*12*7.57%)*SUM(Fasering!$D$5:$D$8)</f>
        <v>1291.5367135318586</v>
      </c>
      <c r="AL22" s="9">
        <f>($AK$3+(M22+V22)*12*7.57%)*SUM(Fasering!$D$5:$D$9)</f>
        <v>1750.5399341708971</v>
      </c>
      <c r="AM22" s="9">
        <f>($AK$3+(N22+W22)*12*7.57%)*SUM(Fasering!$D$5:$D$10)</f>
        <v>2256.3955492883092</v>
      </c>
      <c r="AN22" s="86">
        <f>($AK$3+(O22+X22)*12*7.57%)*SUM(Fasering!$D$5:$D$11)</f>
        <v>2811.3830220440009</v>
      </c>
      <c r="AO22" s="5">
        <f>($AK$3+(I22+AA22)*12*7.57%)*SUM(Fasering!$D$5)</f>
        <v>0</v>
      </c>
      <c r="AP22" s="9">
        <f>($AK$3+(J22+AB22)*12*7.57%)*SUM(Fasering!$D$5:$D$6)</f>
        <v>517.66866283844354</v>
      </c>
      <c r="AQ22" s="9">
        <f>($AK$3+(K22+AC22)*12*7.57%)*SUM(Fasering!$D$5:$D$7)</f>
        <v>880.57962308770743</v>
      </c>
      <c r="AR22" s="9">
        <f>($AK$3+(L22+AD22)*12*7.57%)*SUM(Fasering!$D$5:$D$8)</f>
        <v>1291.5367135318586</v>
      </c>
      <c r="AS22" s="9">
        <f>($AK$3+(M22+AE22)*12*7.57%)*SUM(Fasering!$D$5:$D$9)</f>
        <v>1750.5399341708971</v>
      </c>
      <c r="AT22" s="9">
        <f>($AK$3+(N22+AF22)*12*7.57%)*SUM(Fasering!$D$5:$D$10)</f>
        <v>2256.3955492883092</v>
      </c>
      <c r="AU22" s="86">
        <f>($AK$3+(O22+AG22)*12*7.57%)*SUM(Fasering!$D$5:$D$11)</f>
        <v>2811.3830220440009</v>
      </c>
    </row>
    <row r="23" spans="1:47" x14ac:dyDescent="0.3">
      <c r="A23" s="32">
        <f t="shared" si="8"/>
        <v>13</v>
      </c>
      <c r="B23" s="125">
        <v>27399.03</v>
      </c>
      <c r="C23" s="126"/>
      <c r="D23" s="125">
        <f t="shared" si="0"/>
        <v>35443.385208</v>
      </c>
      <c r="E23" s="127">
        <f t="shared" si="1"/>
        <v>878.61856891068146</v>
      </c>
      <c r="F23" s="125">
        <f t="shared" si="2"/>
        <v>2953.6154340000003</v>
      </c>
      <c r="G23" s="127">
        <f t="shared" si="3"/>
        <v>73.218214075890131</v>
      </c>
      <c r="H23" s="45">
        <f>'L4'!$H$10</f>
        <v>1641.55</v>
      </c>
      <c r="I23" s="45">
        <f>GEW!$E$12+($F23-GEW!$E$12)*SUM(Fasering!$D$5)</f>
        <v>1751.1635679999999</v>
      </c>
      <c r="J23" s="45">
        <f>GEW!$E$12+($F23-GEW!$E$12)*SUM(Fasering!$D$5:$D$6)</f>
        <v>2062.0739625605243</v>
      </c>
      <c r="K23" s="45">
        <f>GEW!$E$12+($F23-GEW!$E$12)*SUM(Fasering!$D$5:$D$7)</f>
        <v>2240.4624607422825</v>
      </c>
      <c r="L23" s="45">
        <f>GEW!$E$12+($F23-GEW!$E$12)*SUM(Fasering!$D$5:$D$8)</f>
        <v>2418.8509589240412</v>
      </c>
      <c r="M23" s="45">
        <f>GEW!$E$12+($F23-GEW!$E$12)*SUM(Fasering!$D$5:$D$9)</f>
        <v>2597.2394571057994</v>
      </c>
      <c r="N23" s="45">
        <f>GEW!$E$12+($F23-GEW!$E$12)*SUM(Fasering!$D$5:$D$10)</f>
        <v>2775.2269358182421</v>
      </c>
      <c r="O23" s="55">
        <f>GEW!$E$12+($F23-GEW!$E$12)*SUM(Fasering!$D$5:$D$11)</f>
        <v>2953.6154340000003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55">
        <f>$P23*SUM(Fasering!$D$5:$D$11)</f>
        <v>0</v>
      </c>
      <c r="Y23" s="125">
        <f t="shared" si="6"/>
        <v>0</v>
      </c>
      <c r="Z23" s="127">
        <f t="shared" si="7"/>
        <v>0</v>
      </c>
      <c r="AA23" s="5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5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517.72156121328226</v>
      </c>
      <c r="AJ23" s="9">
        <f>($AK$3+(K23+T23)*12*7.57%)*SUM(Fasering!$D$5:$D$7)</f>
        <v>880.71063787371861</v>
      </c>
      <c r="AK23" s="9">
        <f>($AK$3+(L23+U23)*12*7.57%)*SUM(Fasering!$D$5:$D$8)</f>
        <v>1291.7806732907543</v>
      </c>
      <c r="AL23" s="9">
        <f>($AK$3+(M23+V23)*12*7.57%)*SUM(Fasering!$D$5:$D$9)</f>
        <v>1750.9316674643885</v>
      </c>
      <c r="AM23" s="9">
        <f>($AK$3+(N23+W23)*12*7.57%)*SUM(Fasering!$D$5:$D$10)</f>
        <v>2256.9694351269127</v>
      </c>
      <c r="AN23" s="86">
        <f>($AK$3+(O23+X23)*12*7.57%)*SUM(Fasering!$D$5:$D$11)</f>
        <v>2812.1742602456006</v>
      </c>
      <c r="AO23" s="5">
        <f>($AK$3+(I23+AA23)*12*7.57%)*SUM(Fasering!$D$5)</f>
        <v>0</v>
      </c>
      <c r="AP23" s="9">
        <f>($AK$3+(J23+AB23)*12*7.57%)*SUM(Fasering!$D$5:$D$6)</f>
        <v>517.72156121328226</v>
      </c>
      <c r="AQ23" s="9">
        <f>($AK$3+(K23+AC23)*12*7.57%)*SUM(Fasering!$D$5:$D$7)</f>
        <v>880.71063787371861</v>
      </c>
      <c r="AR23" s="9">
        <f>($AK$3+(L23+AD23)*12*7.57%)*SUM(Fasering!$D$5:$D$8)</f>
        <v>1291.7806732907543</v>
      </c>
      <c r="AS23" s="9">
        <f>($AK$3+(M23+AE23)*12*7.57%)*SUM(Fasering!$D$5:$D$9)</f>
        <v>1750.9316674643885</v>
      </c>
      <c r="AT23" s="9">
        <f>($AK$3+(N23+AF23)*12*7.57%)*SUM(Fasering!$D$5:$D$10)</f>
        <v>2256.9694351269127</v>
      </c>
      <c r="AU23" s="86">
        <f>($AK$3+(O23+AG23)*12*7.57%)*SUM(Fasering!$D$5:$D$11)</f>
        <v>2812.1742602456006</v>
      </c>
    </row>
    <row r="24" spans="1:47" x14ac:dyDescent="0.3">
      <c r="A24" s="32">
        <f t="shared" si="8"/>
        <v>14</v>
      </c>
      <c r="B24" s="125">
        <v>28531.1</v>
      </c>
      <c r="C24" s="126"/>
      <c r="D24" s="125">
        <f t="shared" si="0"/>
        <v>36907.830959999999</v>
      </c>
      <c r="E24" s="127">
        <f t="shared" si="1"/>
        <v>914.92123084092918</v>
      </c>
      <c r="F24" s="125">
        <f t="shared" si="2"/>
        <v>3075.6525800000004</v>
      </c>
      <c r="G24" s="127">
        <f t="shared" si="3"/>
        <v>76.24343590341077</v>
      </c>
      <c r="H24" s="45">
        <f>'L4'!$H$10</f>
        <v>1641.55</v>
      </c>
      <c r="I24" s="45">
        <f>GEW!$E$12+($F24-GEW!$E$12)*SUM(Fasering!$D$5)</f>
        <v>1751.1635679999999</v>
      </c>
      <c r="J24" s="45">
        <f>GEW!$E$12+($F24-GEW!$E$12)*SUM(Fasering!$D$5:$D$6)</f>
        <v>2093.6283376559013</v>
      </c>
      <c r="K24" s="45">
        <f>GEW!$E$12+($F24-GEW!$E$12)*SUM(Fasering!$D$5:$D$7)</f>
        <v>2290.1215299321912</v>
      </c>
      <c r="L24" s="45">
        <f>GEW!$E$12+($F24-GEW!$E$12)*SUM(Fasering!$D$5:$D$8)</f>
        <v>2486.6147222084801</v>
      </c>
      <c r="M24" s="45">
        <f>GEW!$E$12+($F24-GEW!$E$12)*SUM(Fasering!$D$5:$D$9)</f>
        <v>2683.1079144847699</v>
      </c>
      <c r="N24" s="45">
        <f>GEW!$E$12+($F24-GEW!$E$12)*SUM(Fasering!$D$5:$D$10)</f>
        <v>2879.159387723711</v>
      </c>
      <c r="O24" s="55">
        <f>GEW!$E$12+($F24-GEW!$E$12)*SUM(Fasering!$D$5:$D$11)</f>
        <v>3075.6525800000004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55">
        <f>$P24*SUM(Fasering!$D$5:$D$11)</f>
        <v>0</v>
      </c>
      <c r="Y24" s="125">
        <f t="shared" si="6"/>
        <v>0</v>
      </c>
      <c r="Z24" s="127">
        <f t="shared" si="7"/>
        <v>0</v>
      </c>
      <c r="AA24" s="5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5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525.13302943157476</v>
      </c>
      <c r="AJ24" s="9">
        <f>($AK$3+(K24+T24)*12*7.57%)*SUM(Fasering!$D$5:$D$7)</f>
        <v>899.0668147054098</v>
      </c>
      <c r="AK24" s="9">
        <f>($AK$3+(L24+U24)*12*7.57%)*SUM(Fasering!$D$5:$D$8)</f>
        <v>1325.9613074804795</v>
      </c>
      <c r="AL24" s="9">
        <f>($AK$3+(M24+V24)*12*7.57%)*SUM(Fasering!$D$5:$D$9)</f>
        <v>1805.8165077567849</v>
      </c>
      <c r="AM24" s="9">
        <f>($AK$3+(N24+W24)*12*7.57%)*SUM(Fasering!$D$5:$D$10)</f>
        <v>2337.3752446946874</v>
      </c>
      <c r="AN24" s="86">
        <f>($AK$3+(O24+X24)*12*7.57%)*SUM(Fasering!$D$5:$D$11)</f>
        <v>2923.0328036720007</v>
      </c>
      <c r="AO24" s="5">
        <f>($AK$3+(I24+AA24)*12*7.57%)*SUM(Fasering!$D$5)</f>
        <v>0</v>
      </c>
      <c r="AP24" s="9">
        <f>($AK$3+(J24+AB24)*12*7.57%)*SUM(Fasering!$D$5:$D$6)</f>
        <v>525.13302943157476</v>
      </c>
      <c r="AQ24" s="9">
        <f>($AK$3+(K24+AC24)*12*7.57%)*SUM(Fasering!$D$5:$D$7)</f>
        <v>899.0668147054098</v>
      </c>
      <c r="AR24" s="9">
        <f>($AK$3+(L24+AD24)*12*7.57%)*SUM(Fasering!$D$5:$D$8)</f>
        <v>1325.9613074804795</v>
      </c>
      <c r="AS24" s="9">
        <f>($AK$3+(M24+AE24)*12*7.57%)*SUM(Fasering!$D$5:$D$9)</f>
        <v>1805.8165077567849</v>
      </c>
      <c r="AT24" s="9">
        <f>($AK$3+(N24+AF24)*12*7.57%)*SUM(Fasering!$D$5:$D$10)</f>
        <v>2337.3752446946874</v>
      </c>
      <c r="AU24" s="86">
        <f>($AK$3+(O24+AG24)*12*7.57%)*SUM(Fasering!$D$5:$D$11)</f>
        <v>2923.0328036720007</v>
      </c>
    </row>
    <row r="25" spans="1:47" x14ac:dyDescent="0.3">
      <c r="A25" s="32">
        <f t="shared" si="8"/>
        <v>15</v>
      </c>
      <c r="B25" s="125">
        <v>28539.18</v>
      </c>
      <c r="C25" s="126"/>
      <c r="D25" s="125">
        <f t="shared" si="0"/>
        <v>36918.283248</v>
      </c>
      <c r="E25" s="127">
        <f t="shared" si="1"/>
        <v>915.18033629235572</v>
      </c>
      <c r="F25" s="125">
        <f t="shared" si="2"/>
        <v>3076.523604</v>
      </c>
      <c r="G25" s="127">
        <f t="shared" si="3"/>
        <v>76.265028024362977</v>
      </c>
      <c r="H25" s="45">
        <f>'L4'!$H$10</f>
        <v>1641.55</v>
      </c>
      <c r="I25" s="45">
        <f>GEW!$E$12+($F25-GEW!$E$12)*SUM(Fasering!$D$5)</f>
        <v>1751.1635679999999</v>
      </c>
      <c r="J25" s="45">
        <f>GEW!$E$12+($F25-GEW!$E$12)*SUM(Fasering!$D$5:$D$6)</f>
        <v>2093.8535528376224</v>
      </c>
      <c r="K25" s="45">
        <f>GEW!$E$12+($F25-GEW!$E$12)*SUM(Fasering!$D$5:$D$7)</f>
        <v>2290.475964975125</v>
      </c>
      <c r="L25" s="45">
        <f>GEW!$E$12+($F25-GEW!$E$12)*SUM(Fasering!$D$5:$D$8)</f>
        <v>2487.0983771126275</v>
      </c>
      <c r="M25" s="45">
        <f>GEW!$E$12+($F25-GEW!$E$12)*SUM(Fasering!$D$5:$D$9)</f>
        <v>2683.7207892501301</v>
      </c>
      <c r="N25" s="45">
        <f>GEW!$E$12+($F25-GEW!$E$12)*SUM(Fasering!$D$5:$D$10)</f>
        <v>2879.9011918624974</v>
      </c>
      <c r="O25" s="55">
        <f>GEW!$E$12+($F25-GEW!$E$12)*SUM(Fasering!$D$5:$D$11)</f>
        <v>3076.523604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55">
        <f>$P25*SUM(Fasering!$D$5:$D$11)</f>
        <v>0</v>
      </c>
      <c r="Y25" s="125">
        <f t="shared" si="6"/>
        <v>0</v>
      </c>
      <c r="Z25" s="127">
        <f t="shared" si="7"/>
        <v>0</v>
      </c>
      <c r="AA25" s="5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5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525.1859278064137</v>
      </c>
      <c r="AJ25" s="9">
        <f>($AK$3+(K25+T25)*12*7.57%)*SUM(Fasering!$D$5:$D$7)</f>
        <v>899.19782949142109</v>
      </c>
      <c r="AK25" s="9">
        <f>($AK$3+(L25+U25)*12*7.57%)*SUM(Fasering!$D$5:$D$8)</f>
        <v>1326.2052672393752</v>
      </c>
      <c r="AL25" s="9">
        <f>($AK$3+(M25+V25)*12*7.57%)*SUM(Fasering!$D$5:$D$9)</f>
        <v>1806.2082410502755</v>
      </c>
      <c r="AM25" s="9">
        <f>($AK$3+(N25+W25)*12*7.57%)*SUM(Fasering!$D$5:$D$10)</f>
        <v>2337.9491305332904</v>
      </c>
      <c r="AN25" s="86">
        <f>($AK$3+(O25+X25)*12*7.57%)*SUM(Fasering!$D$5:$D$11)</f>
        <v>2923.8240418736004</v>
      </c>
      <c r="AO25" s="5">
        <f>($AK$3+(I25+AA25)*12*7.57%)*SUM(Fasering!$D$5)</f>
        <v>0</v>
      </c>
      <c r="AP25" s="9">
        <f>($AK$3+(J25+AB25)*12*7.57%)*SUM(Fasering!$D$5:$D$6)</f>
        <v>525.1859278064137</v>
      </c>
      <c r="AQ25" s="9">
        <f>($AK$3+(K25+AC25)*12*7.57%)*SUM(Fasering!$D$5:$D$7)</f>
        <v>899.19782949142109</v>
      </c>
      <c r="AR25" s="9">
        <f>($AK$3+(L25+AD25)*12*7.57%)*SUM(Fasering!$D$5:$D$8)</f>
        <v>1326.2052672393752</v>
      </c>
      <c r="AS25" s="9">
        <f>($AK$3+(M25+AE25)*12*7.57%)*SUM(Fasering!$D$5:$D$9)</f>
        <v>1806.2082410502755</v>
      </c>
      <c r="AT25" s="9">
        <f>($AK$3+(N25+AF25)*12*7.57%)*SUM(Fasering!$D$5:$D$10)</f>
        <v>2337.9491305332904</v>
      </c>
      <c r="AU25" s="86">
        <f>($AK$3+(O25+AG25)*12*7.57%)*SUM(Fasering!$D$5:$D$11)</f>
        <v>2923.8240418736004</v>
      </c>
    </row>
    <row r="26" spans="1:47" x14ac:dyDescent="0.3">
      <c r="A26" s="32">
        <f t="shared" si="8"/>
        <v>16</v>
      </c>
      <c r="B26" s="125">
        <v>30153.33</v>
      </c>
      <c r="C26" s="126"/>
      <c r="D26" s="125">
        <f t="shared" si="0"/>
        <v>39006.347688000002</v>
      </c>
      <c r="E26" s="127">
        <f t="shared" si="1"/>
        <v>966.94210169088183</v>
      </c>
      <c r="F26" s="125">
        <f t="shared" si="2"/>
        <v>3250.5289740000003</v>
      </c>
      <c r="G26" s="127">
        <f t="shared" si="3"/>
        <v>80.578508474240152</v>
      </c>
      <c r="H26" s="45">
        <f>'L4'!$H$10</f>
        <v>1641.55</v>
      </c>
      <c r="I26" s="45">
        <f>GEW!$E$12+($F26-GEW!$E$12)*SUM(Fasering!$D$5)</f>
        <v>1751.1635679999999</v>
      </c>
      <c r="J26" s="45">
        <f>GEW!$E$12+($F26-GEW!$E$12)*SUM(Fasering!$D$5:$D$6)</f>
        <v>2138.8450238245782</v>
      </c>
      <c r="K26" s="45">
        <f>GEW!$E$12+($F26-GEW!$E$12)*SUM(Fasering!$D$5:$D$7)</f>
        <v>2361.2818219741539</v>
      </c>
      <c r="L26" s="45">
        <f>GEW!$E$12+($F26-GEW!$E$12)*SUM(Fasering!$D$5:$D$8)</f>
        <v>2583.7186201237291</v>
      </c>
      <c r="M26" s="45">
        <f>GEW!$E$12+($F26-GEW!$E$12)*SUM(Fasering!$D$5:$D$9)</f>
        <v>2806.1554182733048</v>
      </c>
      <c r="N26" s="45">
        <f>GEW!$E$12+($F26-GEW!$E$12)*SUM(Fasering!$D$5:$D$10)</f>
        <v>3028.0921758504251</v>
      </c>
      <c r="O26" s="55">
        <f>GEW!$E$12+($F26-GEW!$E$12)*SUM(Fasering!$D$5:$D$11)</f>
        <v>3250.5289740000003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55">
        <f>$P26*SUM(Fasering!$D$5:$D$11)</f>
        <v>0</v>
      </c>
      <c r="Y26" s="125">
        <f t="shared" si="6"/>
        <v>0</v>
      </c>
      <c r="Z26" s="127">
        <f t="shared" si="7"/>
        <v>0</v>
      </c>
      <c r="AA26" s="5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5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535.75349114132837</v>
      </c>
      <c r="AJ26" s="9">
        <f>($AK$3+(K26+T26)*12*7.57%)*SUM(Fasering!$D$5:$D$7)</f>
        <v>925.37078949643308</v>
      </c>
      <c r="AK26" s="9">
        <f>($AK$3+(L26+U26)*12*7.57%)*SUM(Fasering!$D$5:$D$8)</f>
        <v>1374.9413618954877</v>
      </c>
      <c r="AL26" s="9">
        <f>($AK$3+(M26+V26)*12*7.57%)*SUM(Fasering!$D$5:$D$9)</f>
        <v>1884.4652083384924</v>
      </c>
      <c r="AM26" s="9">
        <f>($AK$3+(N26+W26)*12*7.57%)*SUM(Fasering!$D$5:$D$10)</f>
        <v>2452.5949011250586</v>
      </c>
      <c r="AN26" s="86">
        <f>($AK$3+(O26+X26)*12*7.57%)*SUM(Fasering!$D$5:$D$11)</f>
        <v>3081.8905199816004</v>
      </c>
      <c r="AO26" s="5">
        <f>($AK$3+(I26+AA26)*12*7.57%)*SUM(Fasering!$D$5)</f>
        <v>0</v>
      </c>
      <c r="AP26" s="9">
        <f>($AK$3+(J26+AB26)*12*7.57%)*SUM(Fasering!$D$5:$D$6)</f>
        <v>535.75349114132837</v>
      </c>
      <c r="AQ26" s="9">
        <f>($AK$3+(K26+AC26)*12*7.57%)*SUM(Fasering!$D$5:$D$7)</f>
        <v>925.37078949643308</v>
      </c>
      <c r="AR26" s="9">
        <f>($AK$3+(L26+AD26)*12*7.57%)*SUM(Fasering!$D$5:$D$8)</f>
        <v>1374.9413618954877</v>
      </c>
      <c r="AS26" s="9">
        <f>($AK$3+(M26+AE26)*12*7.57%)*SUM(Fasering!$D$5:$D$9)</f>
        <v>1884.4652083384924</v>
      </c>
      <c r="AT26" s="9">
        <f>($AK$3+(N26+AF26)*12*7.57%)*SUM(Fasering!$D$5:$D$10)</f>
        <v>2452.5949011250586</v>
      </c>
      <c r="AU26" s="86">
        <f>($AK$3+(O26+AG26)*12*7.57%)*SUM(Fasering!$D$5:$D$11)</f>
        <v>3081.8905199816004</v>
      </c>
    </row>
    <row r="27" spans="1:47" x14ac:dyDescent="0.3">
      <c r="A27" s="32">
        <f t="shared" si="8"/>
        <v>17</v>
      </c>
      <c r="B27" s="125">
        <v>30813.67</v>
      </c>
      <c r="C27" s="126"/>
      <c r="D27" s="125">
        <f t="shared" si="0"/>
        <v>39860.563512000001</v>
      </c>
      <c r="E27" s="127">
        <f t="shared" si="1"/>
        <v>988.11755884372542</v>
      </c>
      <c r="F27" s="125">
        <f t="shared" si="2"/>
        <v>3321.7136260000002</v>
      </c>
      <c r="G27" s="127">
        <f t="shared" si="3"/>
        <v>82.343129903643785</v>
      </c>
      <c r="H27" s="45">
        <f>'L4'!$H$10</f>
        <v>1641.55</v>
      </c>
      <c r="I27" s="45">
        <f>GEW!$E$12+($F27-GEW!$E$12)*SUM(Fasering!$D$5)</f>
        <v>1751.1635679999999</v>
      </c>
      <c r="J27" s="45">
        <f>GEW!$E$12+($F27-GEW!$E$12)*SUM(Fasering!$D$5:$D$6)</f>
        <v>2157.2507902970415</v>
      </c>
      <c r="K27" s="45">
        <f>GEW!$E$12+($F27-GEW!$E$12)*SUM(Fasering!$D$5:$D$7)</f>
        <v>2390.2481135893931</v>
      </c>
      <c r="L27" s="45">
        <f>GEW!$E$12+($F27-GEW!$E$12)*SUM(Fasering!$D$5:$D$8)</f>
        <v>2623.2454368817448</v>
      </c>
      <c r="M27" s="45">
        <f>GEW!$E$12+($F27-GEW!$E$12)*SUM(Fasering!$D$5:$D$9)</f>
        <v>2856.2427601740965</v>
      </c>
      <c r="N27" s="45">
        <f>GEW!$E$12+($F27-GEW!$E$12)*SUM(Fasering!$D$5:$D$10)</f>
        <v>3088.7163027076485</v>
      </c>
      <c r="O27" s="55">
        <f>GEW!$E$12+($F27-GEW!$E$12)*SUM(Fasering!$D$5:$D$11)</f>
        <v>3321.7136260000002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55">
        <f>$P27*SUM(Fasering!$D$5:$D$11)</f>
        <v>0</v>
      </c>
      <c r="Y27" s="125">
        <f t="shared" si="6"/>
        <v>0</v>
      </c>
      <c r="Z27" s="127">
        <f t="shared" si="7"/>
        <v>0</v>
      </c>
      <c r="AA27" s="5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5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540.07662391868962</v>
      </c>
      <c r="AJ27" s="9">
        <f>($AK$3+(K27+T27)*12*7.57%)*SUM(Fasering!$D$5:$D$7)</f>
        <v>936.07800531262717</v>
      </c>
      <c r="AK27" s="9">
        <f>($AK$3+(L27+U27)*12*7.57%)*SUM(Fasering!$D$5:$D$8)</f>
        <v>1394.8790335773124</v>
      </c>
      <c r="AL27" s="9">
        <f>($AK$3+(M27+V27)*12*7.57%)*SUM(Fasering!$D$5:$D$9)</f>
        <v>1916.4797087127458</v>
      </c>
      <c r="AM27" s="9">
        <f>($AK$3+(N27+W27)*12*7.57%)*SUM(Fasering!$D$5:$D$10)</f>
        <v>2499.495863335861</v>
      </c>
      <c r="AN27" s="86">
        <f>($AK$3+(O27+X27)*12*7.57%)*SUM(Fasering!$D$5:$D$11)</f>
        <v>3146.5546578584003</v>
      </c>
      <c r="AO27" s="5">
        <f>($AK$3+(I27+AA27)*12*7.57%)*SUM(Fasering!$D$5)</f>
        <v>0</v>
      </c>
      <c r="AP27" s="9">
        <f>($AK$3+(J27+AB27)*12*7.57%)*SUM(Fasering!$D$5:$D$6)</f>
        <v>540.07662391868962</v>
      </c>
      <c r="AQ27" s="9">
        <f>($AK$3+(K27+AC27)*12*7.57%)*SUM(Fasering!$D$5:$D$7)</f>
        <v>936.07800531262717</v>
      </c>
      <c r="AR27" s="9">
        <f>($AK$3+(L27+AD27)*12*7.57%)*SUM(Fasering!$D$5:$D$8)</f>
        <v>1394.8790335773124</v>
      </c>
      <c r="AS27" s="9">
        <f>($AK$3+(M27+AE27)*12*7.57%)*SUM(Fasering!$D$5:$D$9)</f>
        <v>1916.4797087127458</v>
      </c>
      <c r="AT27" s="9">
        <f>($AK$3+(N27+AF27)*12*7.57%)*SUM(Fasering!$D$5:$D$10)</f>
        <v>2499.495863335861</v>
      </c>
      <c r="AU27" s="86">
        <f>($AK$3+(O27+AG27)*12*7.57%)*SUM(Fasering!$D$5:$D$11)</f>
        <v>3146.5546578584003</v>
      </c>
    </row>
    <row r="28" spans="1:47" x14ac:dyDescent="0.3">
      <c r="A28" s="32">
        <f t="shared" si="8"/>
        <v>18</v>
      </c>
      <c r="B28" s="125">
        <v>31759.200000000001</v>
      </c>
      <c r="C28" s="126"/>
      <c r="D28" s="125">
        <f t="shared" si="0"/>
        <v>41083.701120000005</v>
      </c>
      <c r="E28" s="127">
        <f t="shared" si="1"/>
        <v>1018.4383481367084</v>
      </c>
      <c r="F28" s="125">
        <f t="shared" si="2"/>
        <v>3423.64176</v>
      </c>
      <c r="G28" s="127">
        <f t="shared" si="3"/>
        <v>84.869862344725689</v>
      </c>
      <c r="H28" s="45">
        <f>'L4'!$H$10</f>
        <v>1641.55</v>
      </c>
      <c r="I28" s="45">
        <f>GEW!$E$12+($F28-GEW!$E$12)*SUM(Fasering!$D$5)</f>
        <v>1751.1635679999999</v>
      </c>
      <c r="J28" s="45">
        <f>GEW!$E$12+($F28-GEW!$E$12)*SUM(Fasering!$D$5:$D$6)</f>
        <v>2183.6057049966025</v>
      </c>
      <c r="K28" s="45">
        <f>GEW!$E$12+($F28-GEW!$E$12)*SUM(Fasering!$D$5:$D$7)</f>
        <v>2431.7244707856212</v>
      </c>
      <c r="L28" s="45">
        <f>GEW!$E$12+($F28-GEW!$E$12)*SUM(Fasering!$D$5:$D$8)</f>
        <v>2679.8432365746398</v>
      </c>
      <c r="M28" s="45">
        <f>GEW!$E$12+($F28-GEW!$E$12)*SUM(Fasering!$D$5:$D$9)</f>
        <v>2927.9620023636585</v>
      </c>
      <c r="N28" s="45">
        <f>GEW!$E$12+($F28-GEW!$E$12)*SUM(Fasering!$D$5:$D$10)</f>
        <v>3175.5229942109818</v>
      </c>
      <c r="O28" s="55">
        <f>GEW!$E$12+($F28-GEW!$E$12)*SUM(Fasering!$D$5:$D$11)</f>
        <v>3423.64176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55">
        <f>$P28*SUM(Fasering!$D$5:$D$11)</f>
        <v>0</v>
      </c>
      <c r="Y28" s="125">
        <f t="shared" si="6"/>
        <v>0</v>
      </c>
      <c r="Z28" s="127">
        <f t="shared" si="7"/>
        <v>0</v>
      </c>
      <c r="AA28" s="5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5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546.26684673569048</v>
      </c>
      <c r="AJ28" s="9">
        <f>($AK$3+(K28+T28)*12*7.57%)*SUM(Fasering!$D$5:$D$7)</f>
        <v>951.40949177518564</v>
      </c>
      <c r="AK28" s="9">
        <f>($AK$3+(L28+U28)*12*7.57%)*SUM(Fasering!$D$5:$D$8)</f>
        <v>1423.4274581848113</v>
      </c>
      <c r="AL28" s="9">
        <f>($AK$3+(M28+V28)*12*7.57%)*SUM(Fasering!$D$5:$D$9)</f>
        <v>1962.3207459645669</v>
      </c>
      <c r="AM28" s="9">
        <f>($AK$3+(N28+W28)*12*7.57%)*SUM(Fasering!$D$5:$D$10)</f>
        <v>2566.6525807832081</v>
      </c>
      <c r="AN28" s="86">
        <f>($AK$3+(O28+X28)*12*7.57%)*SUM(Fasering!$D$5:$D$11)</f>
        <v>3239.1461747840003</v>
      </c>
      <c r="AO28" s="5">
        <f>($AK$3+(I28+AA28)*12*7.57%)*SUM(Fasering!$D$5)</f>
        <v>0</v>
      </c>
      <c r="AP28" s="9">
        <f>($AK$3+(J28+AB28)*12*7.57%)*SUM(Fasering!$D$5:$D$6)</f>
        <v>546.26684673569048</v>
      </c>
      <c r="AQ28" s="9">
        <f>($AK$3+(K28+AC28)*12*7.57%)*SUM(Fasering!$D$5:$D$7)</f>
        <v>951.40949177518564</v>
      </c>
      <c r="AR28" s="9">
        <f>($AK$3+(L28+AD28)*12*7.57%)*SUM(Fasering!$D$5:$D$8)</f>
        <v>1423.4274581848113</v>
      </c>
      <c r="AS28" s="9">
        <f>($AK$3+(M28+AE28)*12*7.57%)*SUM(Fasering!$D$5:$D$9)</f>
        <v>1962.3207459645669</v>
      </c>
      <c r="AT28" s="9">
        <f>($AK$3+(N28+AF28)*12*7.57%)*SUM(Fasering!$D$5:$D$10)</f>
        <v>2566.6525807832081</v>
      </c>
      <c r="AU28" s="86">
        <f>($AK$3+(O28+AG28)*12*7.57%)*SUM(Fasering!$D$5:$D$11)</f>
        <v>3239.1461747840003</v>
      </c>
    </row>
    <row r="29" spans="1:47" x14ac:dyDescent="0.3">
      <c r="A29" s="32">
        <f t="shared" si="8"/>
        <v>19</v>
      </c>
      <c r="B29" s="125">
        <v>32419.58</v>
      </c>
      <c r="C29" s="126"/>
      <c r="D29" s="125">
        <f t="shared" si="0"/>
        <v>41937.968688000008</v>
      </c>
      <c r="E29" s="127">
        <f t="shared" si="1"/>
        <v>1039.6150879898069</v>
      </c>
      <c r="F29" s="125">
        <f t="shared" si="2"/>
        <v>3494.8307240000004</v>
      </c>
      <c r="G29" s="127">
        <f t="shared" si="3"/>
        <v>86.634590665817228</v>
      </c>
      <c r="H29" s="45">
        <f>'L4'!$H$10</f>
        <v>1641.55</v>
      </c>
      <c r="I29" s="45">
        <f>GEW!$E$12+($F29-GEW!$E$12)*SUM(Fasering!$D$5)</f>
        <v>1751.1635679999999</v>
      </c>
      <c r="J29" s="45">
        <f>GEW!$E$12+($F29-GEW!$E$12)*SUM(Fasering!$D$5:$D$6)</f>
        <v>2202.0125863957078</v>
      </c>
      <c r="K29" s="45">
        <f>GEW!$E$12+($F29-GEW!$E$12)*SUM(Fasering!$D$5:$D$7)</f>
        <v>2460.6925170297859</v>
      </c>
      <c r="L29" s="45">
        <f>GEW!$E$12+($F29-GEW!$E$12)*SUM(Fasering!$D$5:$D$8)</f>
        <v>2719.372447663864</v>
      </c>
      <c r="M29" s="45">
        <f>GEW!$E$12+($F29-GEW!$E$12)*SUM(Fasering!$D$5:$D$9)</f>
        <v>2978.0523782979421</v>
      </c>
      <c r="N29" s="45">
        <f>GEW!$E$12+($F29-GEW!$E$12)*SUM(Fasering!$D$5:$D$10)</f>
        <v>3236.1507933659223</v>
      </c>
      <c r="O29" s="55">
        <f>GEW!$E$12+($F29-GEW!$E$12)*SUM(Fasering!$D$5:$D$11)</f>
        <v>3494.8307240000004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55">
        <f>$P29*SUM(Fasering!$D$5:$D$11)</f>
        <v>0</v>
      </c>
      <c r="Y29" s="125">
        <f t="shared" si="6"/>
        <v>0</v>
      </c>
      <c r="Z29" s="127">
        <f t="shared" si="7"/>
        <v>0</v>
      </c>
      <c r="AA29" s="5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5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550.59024138619452</v>
      </c>
      <c r="AJ29" s="9">
        <f>($AK$3+(K29+T29)*12*7.57%)*SUM(Fasering!$D$5:$D$7)</f>
        <v>962.11735617942929</v>
      </c>
      <c r="AK29" s="9">
        <f>($AK$3+(L29+U29)*12*7.57%)*SUM(Fasering!$D$5:$D$8)</f>
        <v>1443.3663375882145</v>
      </c>
      <c r="AL29" s="9">
        <f>($AK$3+(M29+V29)*12*7.57%)*SUM(Fasering!$D$5:$D$9)</f>
        <v>1994.3371856125505</v>
      </c>
      <c r="AM29" s="9">
        <f>($AK$3+(N29+W29)*12*7.57%)*SUM(Fasering!$D$5:$D$10)</f>
        <v>2613.5563840130139</v>
      </c>
      <c r="AN29" s="86">
        <f>($AK$3+(O29+X29)*12*7.57%)*SUM(Fasering!$D$5:$D$11)</f>
        <v>3303.8142296816009</v>
      </c>
      <c r="AO29" s="5">
        <f>($AK$3+(I29+AA29)*12*7.57%)*SUM(Fasering!$D$5)</f>
        <v>0</v>
      </c>
      <c r="AP29" s="9">
        <f>($AK$3+(J29+AB29)*12*7.57%)*SUM(Fasering!$D$5:$D$6)</f>
        <v>550.59024138619452</v>
      </c>
      <c r="AQ29" s="9">
        <f>($AK$3+(K29+AC29)*12*7.57%)*SUM(Fasering!$D$5:$D$7)</f>
        <v>962.11735617942929</v>
      </c>
      <c r="AR29" s="9">
        <f>($AK$3+(L29+AD29)*12*7.57%)*SUM(Fasering!$D$5:$D$8)</f>
        <v>1443.3663375882145</v>
      </c>
      <c r="AS29" s="9">
        <f>($AK$3+(M29+AE29)*12*7.57%)*SUM(Fasering!$D$5:$D$9)</f>
        <v>1994.3371856125505</v>
      </c>
      <c r="AT29" s="9">
        <f>($AK$3+(N29+AF29)*12*7.57%)*SUM(Fasering!$D$5:$D$10)</f>
        <v>2613.5563840130139</v>
      </c>
      <c r="AU29" s="86">
        <f>($AK$3+(O29+AG29)*12*7.57%)*SUM(Fasering!$D$5:$D$11)</f>
        <v>3303.8142296816009</v>
      </c>
    </row>
    <row r="30" spans="1:47" x14ac:dyDescent="0.3">
      <c r="A30" s="32">
        <f t="shared" si="8"/>
        <v>20</v>
      </c>
      <c r="B30" s="125">
        <v>32419.58</v>
      </c>
      <c r="C30" s="126"/>
      <c r="D30" s="125">
        <f t="shared" si="0"/>
        <v>41937.968688000008</v>
      </c>
      <c r="E30" s="127">
        <f t="shared" si="1"/>
        <v>1039.6150879898069</v>
      </c>
      <c r="F30" s="125">
        <f t="shared" si="2"/>
        <v>3494.8307240000004</v>
      </c>
      <c r="G30" s="127">
        <f t="shared" si="3"/>
        <v>86.634590665817228</v>
      </c>
      <c r="H30" s="45">
        <f>'L4'!$H$10</f>
        <v>1641.55</v>
      </c>
      <c r="I30" s="45">
        <f>GEW!$E$12+($F30-GEW!$E$12)*SUM(Fasering!$D$5)</f>
        <v>1751.1635679999999</v>
      </c>
      <c r="J30" s="45">
        <f>GEW!$E$12+($F30-GEW!$E$12)*SUM(Fasering!$D$5:$D$6)</f>
        <v>2202.0125863957078</v>
      </c>
      <c r="K30" s="45">
        <f>GEW!$E$12+($F30-GEW!$E$12)*SUM(Fasering!$D$5:$D$7)</f>
        <v>2460.6925170297859</v>
      </c>
      <c r="L30" s="45">
        <f>GEW!$E$12+($F30-GEW!$E$12)*SUM(Fasering!$D$5:$D$8)</f>
        <v>2719.372447663864</v>
      </c>
      <c r="M30" s="45">
        <f>GEW!$E$12+($F30-GEW!$E$12)*SUM(Fasering!$D$5:$D$9)</f>
        <v>2978.0523782979421</v>
      </c>
      <c r="N30" s="45">
        <f>GEW!$E$12+($F30-GEW!$E$12)*SUM(Fasering!$D$5:$D$10)</f>
        <v>3236.1507933659223</v>
      </c>
      <c r="O30" s="55">
        <f>GEW!$E$12+($F30-GEW!$E$12)*SUM(Fasering!$D$5:$D$11)</f>
        <v>3494.8307240000004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55">
        <f>$P30*SUM(Fasering!$D$5:$D$11)</f>
        <v>0</v>
      </c>
      <c r="Y30" s="125">
        <f t="shared" si="6"/>
        <v>0</v>
      </c>
      <c r="Z30" s="127">
        <f t="shared" si="7"/>
        <v>0</v>
      </c>
      <c r="AA30" s="5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5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550.59024138619452</v>
      </c>
      <c r="AJ30" s="9">
        <f>($AK$3+(K30+T30)*12*7.57%)*SUM(Fasering!$D$5:$D$7)</f>
        <v>962.11735617942929</v>
      </c>
      <c r="AK30" s="9">
        <f>($AK$3+(L30+U30)*12*7.57%)*SUM(Fasering!$D$5:$D$8)</f>
        <v>1443.3663375882145</v>
      </c>
      <c r="AL30" s="9">
        <f>($AK$3+(M30+V30)*12*7.57%)*SUM(Fasering!$D$5:$D$9)</f>
        <v>1994.3371856125505</v>
      </c>
      <c r="AM30" s="9">
        <f>($AK$3+(N30+W30)*12*7.57%)*SUM(Fasering!$D$5:$D$10)</f>
        <v>2613.5563840130139</v>
      </c>
      <c r="AN30" s="86">
        <f>($AK$3+(O30+X30)*12*7.57%)*SUM(Fasering!$D$5:$D$11)</f>
        <v>3303.8142296816009</v>
      </c>
      <c r="AO30" s="5">
        <f>($AK$3+(I30+AA30)*12*7.57%)*SUM(Fasering!$D$5)</f>
        <v>0</v>
      </c>
      <c r="AP30" s="9">
        <f>($AK$3+(J30+AB30)*12*7.57%)*SUM(Fasering!$D$5:$D$6)</f>
        <v>550.59024138619452</v>
      </c>
      <c r="AQ30" s="9">
        <f>($AK$3+(K30+AC30)*12*7.57%)*SUM(Fasering!$D$5:$D$7)</f>
        <v>962.11735617942929</v>
      </c>
      <c r="AR30" s="9">
        <f>($AK$3+(L30+AD30)*12*7.57%)*SUM(Fasering!$D$5:$D$8)</f>
        <v>1443.3663375882145</v>
      </c>
      <c r="AS30" s="9">
        <f>($AK$3+(M30+AE30)*12*7.57%)*SUM(Fasering!$D$5:$D$9)</f>
        <v>1994.3371856125505</v>
      </c>
      <c r="AT30" s="9">
        <f>($AK$3+(N30+AF30)*12*7.57%)*SUM(Fasering!$D$5:$D$10)</f>
        <v>2613.5563840130139</v>
      </c>
      <c r="AU30" s="86">
        <f>($AK$3+(O30+AG30)*12*7.57%)*SUM(Fasering!$D$5:$D$11)</f>
        <v>3303.8142296816009</v>
      </c>
    </row>
    <row r="31" spans="1:47" x14ac:dyDescent="0.3">
      <c r="A31" s="32">
        <f t="shared" si="8"/>
        <v>21</v>
      </c>
      <c r="B31" s="125">
        <v>33079.919999999998</v>
      </c>
      <c r="C31" s="126"/>
      <c r="D31" s="125">
        <f t="shared" si="0"/>
        <v>42792.184512</v>
      </c>
      <c r="E31" s="127">
        <f t="shared" si="1"/>
        <v>1060.7905451426502</v>
      </c>
      <c r="F31" s="125">
        <f t="shared" si="2"/>
        <v>3566.0153759999998</v>
      </c>
      <c r="G31" s="127">
        <f t="shared" si="3"/>
        <v>88.399212095220861</v>
      </c>
      <c r="H31" s="45">
        <f>'L4'!$H$10</f>
        <v>1641.55</v>
      </c>
      <c r="I31" s="45">
        <f>GEW!$E$12+($F31-GEW!$E$12)*SUM(Fasering!$D$5)</f>
        <v>1751.1635679999999</v>
      </c>
      <c r="J31" s="45">
        <f>GEW!$E$12+($F31-GEW!$E$12)*SUM(Fasering!$D$5:$D$6)</f>
        <v>2220.418352868171</v>
      </c>
      <c r="K31" s="45">
        <f>GEW!$E$12+($F31-GEW!$E$12)*SUM(Fasering!$D$5:$D$7)</f>
        <v>2489.6588086450251</v>
      </c>
      <c r="L31" s="45">
        <f>GEW!$E$12+($F31-GEW!$E$12)*SUM(Fasering!$D$5:$D$8)</f>
        <v>2758.8992644218793</v>
      </c>
      <c r="M31" s="45">
        <f>GEW!$E$12+($F31-GEW!$E$12)*SUM(Fasering!$D$5:$D$9)</f>
        <v>3028.1397201987338</v>
      </c>
      <c r="N31" s="45">
        <f>GEW!$E$12+($F31-GEW!$E$12)*SUM(Fasering!$D$5:$D$10)</f>
        <v>3296.7749202231462</v>
      </c>
      <c r="O31" s="55">
        <f>GEW!$E$12+($F31-GEW!$E$12)*SUM(Fasering!$D$5:$D$11)</f>
        <v>3566.0153759999998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55">
        <f>$P31*SUM(Fasering!$D$5:$D$11)</f>
        <v>0</v>
      </c>
      <c r="Y31" s="125">
        <f t="shared" si="6"/>
        <v>0</v>
      </c>
      <c r="Z31" s="127">
        <f t="shared" si="7"/>
        <v>0</v>
      </c>
      <c r="AA31" s="5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5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554.91337416355566</v>
      </c>
      <c r="AJ31" s="9">
        <f>($AK$3+(K31+T31)*12*7.57%)*SUM(Fasering!$D$5:$D$7)</f>
        <v>972.82457199562316</v>
      </c>
      <c r="AK31" s="9">
        <f>($AK$3+(L31+U31)*12*7.57%)*SUM(Fasering!$D$5:$D$8)</f>
        <v>1463.3040092700389</v>
      </c>
      <c r="AL31" s="9">
        <f>($AK$3+(M31+V31)*12*7.57%)*SUM(Fasering!$D$5:$D$9)</f>
        <v>2026.3516859868034</v>
      </c>
      <c r="AM31" s="9">
        <f>($AK$3+(N31+W31)*12*7.57%)*SUM(Fasering!$D$5:$D$10)</f>
        <v>2660.4573462238172</v>
      </c>
      <c r="AN31" s="86">
        <f>($AK$3+(O31+X31)*12*7.57%)*SUM(Fasering!$D$5:$D$11)</f>
        <v>3368.4783675584004</v>
      </c>
      <c r="AO31" s="5">
        <f>($AK$3+(I31+AA31)*12*7.57%)*SUM(Fasering!$D$5)</f>
        <v>0</v>
      </c>
      <c r="AP31" s="9">
        <f>($AK$3+(J31+AB31)*12*7.57%)*SUM(Fasering!$D$5:$D$6)</f>
        <v>554.91337416355566</v>
      </c>
      <c r="AQ31" s="9">
        <f>($AK$3+(K31+AC31)*12*7.57%)*SUM(Fasering!$D$5:$D$7)</f>
        <v>972.82457199562316</v>
      </c>
      <c r="AR31" s="9">
        <f>($AK$3+(L31+AD31)*12*7.57%)*SUM(Fasering!$D$5:$D$8)</f>
        <v>1463.3040092700389</v>
      </c>
      <c r="AS31" s="9">
        <f>($AK$3+(M31+AE31)*12*7.57%)*SUM(Fasering!$D$5:$D$9)</f>
        <v>2026.3516859868034</v>
      </c>
      <c r="AT31" s="9">
        <f>($AK$3+(N31+AF31)*12*7.57%)*SUM(Fasering!$D$5:$D$10)</f>
        <v>2660.4573462238172</v>
      </c>
      <c r="AU31" s="86">
        <f>($AK$3+(O31+AG31)*12*7.57%)*SUM(Fasering!$D$5:$D$11)</f>
        <v>3368.4783675584004</v>
      </c>
    </row>
    <row r="32" spans="1:47" x14ac:dyDescent="0.3">
      <c r="A32" s="32">
        <f t="shared" si="8"/>
        <v>22</v>
      </c>
      <c r="B32" s="125">
        <v>33131.01</v>
      </c>
      <c r="C32" s="126"/>
      <c r="D32" s="125">
        <f t="shared" si="0"/>
        <v>42858.274536000004</v>
      </c>
      <c r="E32" s="127">
        <f t="shared" si="1"/>
        <v>1062.4288740428212</v>
      </c>
      <c r="F32" s="125">
        <f t="shared" si="2"/>
        <v>3571.5228780000002</v>
      </c>
      <c r="G32" s="127">
        <f t="shared" si="3"/>
        <v>88.535739503568436</v>
      </c>
      <c r="H32" s="45">
        <f>'L4'!$H$10</f>
        <v>1641.55</v>
      </c>
      <c r="I32" s="45">
        <f>GEW!$E$12+($F32-GEW!$E$12)*SUM(Fasering!$D$5)</f>
        <v>1751.1635679999999</v>
      </c>
      <c r="J32" s="45">
        <f>GEW!$E$12+($F32-GEW!$E$12)*SUM(Fasering!$D$5:$D$6)</f>
        <v>2221.842392921898</v>
      </c>
      <c r="K32" s="45">
        <f>GEW!$E$12+($F32-GEW!$E$12)*SUM(Fasering!$D$5:$D$7)</f>
        <v>2491.8999084400139</v>
      </c>
      <c r="L32" s="45">
        <f>GEW!$E$12+($F32-GEW!$E$12)*SUM(Fasering!$D$5:$D$8)</f>
        <v>2761.9574239581289</v>
      </c>
      <c r="M32" s="45">
        <f>GEW!$E$12+($F32-GEW!$E$12)*SUM(Fasering!$D$5:$D$9)</f>
        <v>3032.0149394762448</v>
      </c>
      <c r="N32" s="45">
        <f>GEW!$E$12+($F32-GEW!$E$12)*SUM(Fasering!$D$5:$D$10)</f>
        <v>3301.4653624818848</v>
      </c>
      <c r="O32" s="55">
        <f>GEW!$E$12+($F32-GEW!$E$12)*SUM(Fasering!$D$5:$D$11)</f>
        <v>3571.5228780000002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55">
        <f>$P32*SUM(Fasering!$D$5:$D$11)</f>
        <v>0</v>
      </c>
      <c r="Y32" s="125">
        <f t="shared" si="6"/>
        <v>0</v>
      </c>
      <c r="Z32" s="127">
        <f t="shared" si="7"/>
        <v>0</v>
      </c>
      <c r="AA32" s="5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5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555.24785163515423</v>
      </c>
      <c r="AJ32" s="9">
        <f>($AK$3+(K32+T32)*12*7.57%)*SUM(Fasering!$D$5:$D$7)</f>
        <v>973.65298108192633</v>
      </c>
      <c r="AK32" s="9">
        <f>($AK$3+(L32+U32)*12*7.57%)*SUM(Fasering!$D$5:$D$8)</f>
        <v>1464.8465716564224</v>
      </c>
      <c r="AL32" s="9">
        <f>($AK$3+(M32+V32)*12*7.57%)*SUM(Fasering!$D$5:$D$9)</f>
        <v>2028.8286233586437</v>
      </c>
      <c r="AM32" s="9">
        <f>($AK$3+(N32+W32)*12*7.57%)*SUM(Fasering!$D$5:$D$10)</f>
        <v>2664.0860377453814</v>
      </c>
      <c r="AN32" s="86">
        <f>($AK$3+(O32+X32)*12*7.57%)*SUM(Fasering!$D$5:$D$11)</f>
        <v>3373.4813823752006</v>
      </c>
      <c r="AO32" s="5">
        <f>($AK$3+(I32+AA32)*12*7.57%)*SUM(Fasering!$D$5)</f>
        <v>0</v>
      </c>
      <c r="AP32" s="9">
        <f>($AK$3+(J32+AB32)*12*7.57%)*SUM(Fasering!$D$5:$D$6)</f>
        <v>555.24785163515423</v>
      </c>
      <c r="AQ32" s="9">
        <f>($AK$3+(K32+AC32)*12*7.57%)*SUM(Fasering!$D$5:$D$7)</f>
        <v>973.65298108192633</v>
      </c>
      <c r="AR32" s="9">
        <f>($AK$3+(L32+AD32)*12*7.57%)*SUM(Fasering!$D$5:$D$8)</f>
        <v>1464.8465716564224</v>
      </c>
      <c r="AS32" s="9">
        <f>($AK$3+(M32+AE32)*12*7.57%)*SUM(Fasering!$D$5:$D$9)</f>
        <v>2028.8286233586437</v>
      </c>
      <c r="AT32" s="9">
        <f>($AK$3+(N32+AF32)*12*7.57%)*SUM(Fasering!$D$5:$D$10)</f>
        <v>2664.0860377453814</v>
      </c>
      <c r="AU32" s="86">
        <f>($AK$3+(O32+AG32)*12*7.57%)*SUM(Fasering!$D$5:$D$11)</f>
        <v>3373.4813823752006</v>
      </c>
    </row>
    <row r="33" spans="1:47" x14ac:dyDescent="0.3">
      <c r="A33" s="32">
        <f t="shared" si="8"/>
        <v>23</v>
      </c>
      <c r="B33" s="125">
        <v>34271.160000000003</v>
      </c>
      <c r="C33" s="126"/>
      <c r="D33" s="125">
        <f t="shared" si="0"/>
        <v>44333.172576000004</v>
      </c>
      <c r="E33" s="127">
        <f t="shared" si="1"/>
        <v>1098.9906414244954</v>
      </c>
      <c r="F33" s="125">
        <f t="shared" si="2"/>
        <v>3694.4310480000008</v>
      </c>
      <c r="G33" s="127">
        <f t="shared" si="3"/>
        <v>91.582553452041296</v>
      </c>
      <c r="H33" s="45">
        <f>'L4'!$H$10</f>
        <v>1641.55</v>
      </c>
      <c r="I33" s="45">
        <f>GEW!$E$12+($F33-GEW!$E$12)*SUM(Fasering!$D$5)</f>
        <v>1751.1635679999999</v>
      </c>
      <c r="J33" s="45">
        <f>GEW!$E$12+($F33-GEW!$E$12)*SUM(Fasering!$D$5:$D$6)</f>
        <v>2253.6219831989965</v>
      </c>
      <c r="K33" s="45">
        <f>GEW!$E$12+($F33-GEW!$E$12)*SUM(Fasering!$D$5:$D$7)</f>
        <v>2541.9134126728563</v>
      </c>
      <c r="L33" s="45">
        <f>GEW!$E$12+($F33-GEW!$E$12)*SUM(Fasering!$D$5:$D$8)</f>
        <v>2830.2048421467161</v>
      </c>
      <c r="M33" s="45">
        <f>GEW!$E$12+($F33-GEW!$E$12)*SUM(Fasering!$D$5:$D$9)</f>
        <v>3118.496271620576</v>
      </c>
      <c r="N33" s="45">
        <f>GEW!$E$12+($F33-GEW!$E$12)*SUM(Fasering!$D$5:$D$10)</f>
        <v>3406.139618526141</v>
      </c>
      <c r="O33" s="55">
        <f>GEW!$E$12+($F33-GEW!$E$12)*SUM(Fasering!$D$5:$D$11)</f>
        <v>3694.4310480000008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55">
        <f>$P33*SUM(Fasering!$D$5:$D$11)</f>
        <v>0</v>
      </c>
      <c r="Y33" s="125">
        <f t="shared" si="6"/>
        <v>0</v>
      </c>
      <c r="Z33" s="127">
        <f t="shared" si="7"/>
        <v>0</v>
      </c>
      <c r="AA33" s="5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5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562.71221822828568</v>
      </c>
      <c r="AJ33" s="9">
        <f>($AK$3+(K33+T33)*12*7.57%)*SUM(Fasering!$D$5:$D$7)</f>
        <v>992.14017269962858</v>
      </c>
      <c r="AK33" s="9">
        <f>($AK$3+(L33+U33)*12*7.57%)*SUM(Fasering!$D$5:$D$8)</f>
        <v>1499.271165605044</v>
      </c>
      <c r="AL33" s="9">
        <f>($AK$3+(M33+V33)*12*7.57%)*SUM(Fasering!$D$5:$D$9)</f>
        <v>2084.1051969445307</v>
      </c>
      <c r="AM33" s="9">
        <f>($AK$3+(N33+W33)*12*7.57%)*SUM(Fasering!$D$5:$D$10)</f>
        <v>2745.06573315176</v>
      </c>
      <c r="AN33" s="86">
        <f>($AK$3+(O33+X33)*12*7.57%)*SUM(Fasering!$D$5:$D$11)</f>
        <v>3485.1311640032013</v>
      </c>
      <c r="AO33" s="5">
        <f>($AK$3+(I33+AA33)*12*7.57%)*SUM(Fasering!$D$5)</f>
        <v>0</v>
      </c>
      <c r="AP33" s="9">
        <f>($AK$3+(J33+AB33)*12*7.57%)*SUM(Fasering!$D$5:$D$6)</f>
        <v>562.71221822828568</v>
      </c>
      <c r="AQ33" s="9">
        <f>($AK$3+(K33+AC33)*12*7.57%)*SUM(Fasering!$D$5:$D$7)</f>
        <v>992.14017269962858</v>
      </c>
      <c r="AR33" s="9">
        <f>($AK$3+(L33+AD33)*12*7.57%)*SUM(Fasering!$D$5:$D$8)</f>
        <v>1499.271165605044</v>
      </c>
      <c r="AS33" s="9">
        <f>($AK$3+(M33+AE33)*12*7.57%)*SUM(Fasering!$D$5:$D$9)</f>
        <v>2084.1051969445307</v>
      </c>
      <c r="AT33" s="9">
        <f>($AK$3+(N33+AF33)*12*7.57%)*SUM(Fasering!$D$5:$D$10)</f>
        <v>2745.06573315176</v>
      </c>
      <c r="AU33" s="86">
        <f>($AK$3+(O33+AG33)*12*7.57%)*SUM(Fasering!$D$5:$D$11)</f>
        <v>3485.1311640032013</v>
      </c>
    </row>
    <row r="34" spans="1:47" x14ac:dyDescent="0.3">
      <c r="A34" s="32">
        <f t="shared" si="8"/>
        <v>24</v>
      </c>
      <c r="B34" s="125">
        <v>35403.230000000003</v>
      </c>
      <c r="C34" s="126"/>
      <c r="D34" s="125">
        <f t="shared" si="0"/>
        <v>45797.618328000004</v>
      </c>
      <c r="E34" s="127">
        <f t="shared" si="1"/>
        <v>1135.2933033547431</v>
      </c>
      <c r="F34" s="125">
        <f t="shared" si="2"/>
        <v>3816.4681940000005</v>
      </c>
      <c r="G34" s="127">
        <f t="shared" si="3"/>
        <v>94.607775279561935</v>
      </c>
      <c r="H34" s="45">
        <f>'L4'!$H$10</f>
        <v>1641.55</v>
      </c>
      <c r="I34" s="45">
        <f>GEW!$E$12+($F34-GEW!$E$12)*SUM(Fasering!$D$5)</f>
        <v>1751.1635679999999</v>
      </c>
      <c r="J34" s="45">
        <f>GEW!$E$12+($F34-GEW!$E$12)*SUM(Fasering!$D$5:$D$6)</f>
        <v>2285.1763582943736</v>
      </c>
      <c r="K34" s="45">
        <f>GEW!$E$12+($F34-GEW!$E$12)*SUM(Fasering!$D$5:$D$7)</f>
        <v>2591.5724818627641</v>
      </c>
      <c r="L34" s="45">
        <f>GEW!$E$12+($F34-GEW!$E$12)*SUM(Fasering!$D$5:$D$8)</f>
        <v>2897.9686054311551</v>
      </c>
      <c r="M34" s="45">
        <f>GEW!$E$12+($F34-GEW!$E$12)*SUM(Fasering!$D$5:$D$9)</f>
        <v>3204.3647289995461</v>
      </c>
      <c r="N34" s="45">
        <f>GEW!$E$12+($F34-GEW!$E$12)*SUM(Fasering!$D$5:$D$10)</f>
        <v>3510.07207043161</v>
      </c>
      <c r="O34" s="55">
        <f>GEW!$E$12+($F34-GEW!$E$12)*SUM(Fasering!$D$5:$D$11)</f>
        <v>3816.4681940000005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55">
        <f>$P34*SUM(Fasering!$D$5:$D$11)</f>
        <v>0</v>
      </c>
      <c r="Y34" s="125">
        <f t="shared" si="6"/>
        <v>0</v>
      </c>
      <c r="Z34" s="127">
        <f t="shared" si="7"/>
        <v>0</v>
      </c>
      <c r="AA34" s="5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5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570.12368644657829</v>
      </c>
      <c r="AJ34" s="9">
        <f>($AK$3+(K34+T34)*12*7.57%)*SUM(Fasering!$D$5:$D$7)</f>
        <v>1010.4963495313194</v>
      </c>
      <c r="AK34" s="9">
        <f>($AK$3+(L34+U34)*12*7.57%)*SUM(Fasering!$D$5:$D$8)</f>
        <v>1533.4517997947689</v>
      </c>
      <c r="AL34" s="9">
        <f>($AK$3+(M34+V34)*12*7.57%)*SUM(Fasering!$D$5:$D$9)</f>
        <v>2138.990037236927</v>
      </c>
      <c r="AM34" s="9">
        <f>($AK$3+(N34+W34)*12*7.57%)*SUM(Fasering!$D$5:$D$10)</f>
        <v>2825.4715427195342</v>
      </c>
      <c r="AN34" s="86">
        <f>($AK$3+(O34+X34)*12*7.57%)*SUM(Fasering!$D$5:$D$11)</f>
        <v>3595.9897074296005</v>
      </c>
      <c r="AO34" s="5">
        <f>($AK$3+(I34+AA34)*12*7.57%)*SUM(Fasering!$D$5)</f>
        <v>0</v>
      </c>
      <c r="AP34" s="9">
        <f>($AK$3+(J34+AB34)*12*7.57%)*SUM(Fasering!$D$5:$D$6)</f>
        <v>570.12368644657829</v>
      </c>
      <c r="AQ34" s="9">
        <f>($AK$3+(K34+AC34)*12*7.57%)*SUM(Fasering!$D$5:$D$7)</f>
        <v>1010.4963495313194</v>
      </c>
      <c r="AR34" s="9">
        <f>($AK$3+(L34+AD34)*12*7.57%)*SUM(Fasering!$D$5:$D$8)</f>
        <v>1533.4517997947689</v>
      </c>
      <c r="AS34" s="9">
        <f>($AK$3+(M34+AE34)*12*7.57%)*SUM(Fasering!$D$5:$D$9)</f>
        <v>2138.990037236927</v>
      </c>
      <c r="AT34" s="9">
        <f>($AK$3+(N34+AF34)*12*7.57%)*SUM(Fasering!$D$5:$D$10)</f>
        <v>2825.4715427195342</v>
      </c>
      <c r="AU34" s="86">
        <f>($AK$3+(O34+AG34)*12*7.57%)*SUM(Fasering!$D$5:$D$11)</f>
        <v>3595.9897074296005</v>
      </c>
    </row>
    <row r="35" spans="1:47" x14ac:dyDescent="0.3">
      <c r="A35" s="32">
        <f t="shared" si="8"/>
        <v>25</v>
      </c>
      <c r="B35" s="125">
        <v>35411.279999999999</v>
      </c>
      <c r="C35" s="126"/>
      <c r="D35" s="125">
        <f t="shared" si="0"/>
        <v>45808.031808</v>
      </c>
      <c r="E35" s="127">
        <f t="shared" si="1"/>
        <v>1135.5514467809787</v>
      </c>
      <c r="F35" s="125">
        <f t="shared" si="2"/>
        <v>3817.3359840000003</v>
      </c>
      <c r="G35" s="127">
        <f t="shared" si="3"/>
        <v>94.629287231748222</v>
      </c>
      <c r="H35" s="45">
        <f>'L4'!$H$10</f>
        <v>1641.55</v>
      </c>
      <c r="I35" s="45">
        <f>GEW!$E$12+($F35-GEW!$E$12)*SUM(Fasering!$D$5)</f>
        <v>1751.1635679999999</v>
      </c>
      <c r="J35" s="45">
        <f>GEW!$E$12+($F35-GEW!$E$12)*SUM(Fasering!$D$5:$D$6)</f>
        <v>2285.4007372811125</v>
      </c>
      <c r="K35" s="45">
        <f>GEW!$E$12+($F35-GEW!$E$12)*SUM(Fasering!$D$5:$D$7)</f>
        <v>2591.9256009340043</v>
      </c>
      <c r="L35" s="45">
        <f>GEW!$E$12+($F35-GEW!$E$12)*SUM(Fasering!$D$5:$D$8)</f>
        <v>2898.450464586896</v>
      </c>
      <c r="M35" s="45">
        <f>GEW!$E$12+($F35-GEW!$E$12)*SUM(Fasering!$D$5:$D$9)</f>
        <v>3204.9753282397878</v>
      </c>
      <c r="N35" s="45">
        <f>GEW!$E$12+($F35-GEW!$E$12)*SUM(Fasering!$D$5:$D$10)</f>
        <v>3510.811120347109</v>
      </c>
      <c r="O35" s="55">
        <f>GEW!$E$12+($F35-GEW!$E$12)*SUM(Fasering!$D$5:$D$11)</f>
        <v>3817.3359840000003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55">
        <f>$P35*SUM(Fasering!$D$5:$D$11)</f>
        <v>0</v>
      </c>
      <c r="Y35" s="125">
        <f t="shared" si="6"/>
        <v>0</v>
      </c>
      <c r="Z35" s="127">
        <f t="shared" si="7"/>
        <v>0</v>
      </c>
      <c r="AA35" s="5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5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570.17638841656003</v>
      </c>
      <c r="AJ35" s="9">
        <f>($AK$3+(K35+T35)*12*7.57%)*SUM(Fasering!$D$5:$D$7)</f>
        <v>1010.6268778762937</v>
      </c>
      <c r="AK35" s="9">
        <f>($AK$3+(L35+U35)*12*7.57%)*SUM(Fasering!$D$5:$D$8)</f>
        <v>1533.6948537624805</v>
      </c>
      <c r="AL35" s="9">
        <f>($AK$3+(M35+V35)*12*7.57%)*SUM(Fasering!$D$5:$D$9)</f>
        <v>2139.3803160751208</v>
      </c>
      <c r="AM35" s="9">
        <f>($AK$3+(N35+W35)*12*7.57%)*SUM(Fasering!$D$5:$D$10)</f>
        <v>2826.0432977938849</v>
      </c>
      <c r="AN35" s="86">
        <f>($AK$3+(O35+X35)*12*7.57%)*SUM(Fasering!$D$5:$D$11)</f>
        <v>3596.7780078656001</v>
      </c>
      <c r="AO35" s="5">
        <f>($AK$3+(I35+AA35)*12*7.57%)*SUM(Fasering!$D$5)</f>
        <v>0</v>
      </c>
      <c r="AP35" s="9">
        <f>($AK$3+(J35+AB35)*12*7.57%)*SUM(Fasering!$D$5:$D$6)</f>
        <v>570.17638841656003</v>
      </c>
      <c r="AQ35" s="9">
        <f>($AK$3+(K35+AC35)*12*7.57%)*SUM(Fasering!$D$5:$D$7)</f>
        <v>1010.6268778762937</v>
      </c>
      <c r="AR35" s="9">
        <f>($AK$3+(L35+AD35)*12*7.57%)*SUM(Fasering!$D$5:$D$8)</f>
        <v>1533.6948537624805</v>
      </c>
      <c r="AS35" s="9">
        <f>($AK$3+(M35+AE35)*12*7.57%)*SUM(Fasering!$D$5:$D$9)</f>
        <v>2139.3803160751208</v>
      </c>
      <c r="AT35" s="9">
        <f>($AK$3+(N35+AF35)*12*7.57%)*SUM(Fasering!$D$5:$D$10)</f>
        <v>2826.0432977938849</v>
      </c>
      <c r="AU35" s="86">
        <f>($AK$3+(O35+AG35)*12*7.57%)*SUM(Fasering!$D$5:$D$11)</f>
        <v>3596.7780078656001</v>
      </c>
    </row>
    <row r="36" spans="1:47" x14ac:dyDescent="0.3">
      <c r="A36" s="32">
        <f t="shared" si="8"/>
        <v>26</v>
      </c>
      <c r="B36" s="125">
        <v>35411.279999999999</v>
      </c>
      <c r="C36" s="126"/>
      <c r="D36" s="125">
        <f t="shared" si="0"/>
        <v>45808.031808</v>
      </c>
      <c r="E36" s="127">
        <f t="shared" si="1"/>
        <v>1135.5514467809787</v>
      </c>
      <c r="F36" s="125">
        <f t="shared" si="2"/>
        <v>3817.3359840000003</v>
      </c>
      <c r="G36" s="127">
        <f t="shared" si="3"/>
        <v>94.629287231748222</v>
      </c>
      <c r="H36" s="45">
        <f>'L4'!$H$10</f>
        <v>1641.55</v>
      </c>
      <c r="I36" s="45">
        <f>GEW!$E$12+($F36-GEW!$E$12)*SUM(Fasering!$D$5)</f>
        <v>1751.1635679999999</v>
      </c>
      <c r="J36" s="45">
        <f>GEW!$E$12+($F36-GEW!$E$12)*SUM(Fasering!$D$5:$D$6)</f>
        <v>2285.4007372811125</v>
      </c>
      <c r="K36" s="45">
        <f>GEW!$E$12+($F36-GEW!$E$12)*SUM(Fasering!$D$5:$D$7)</f>
        <v>2591.9256009340043</v>
      </c>
      <c r="L36" s="45">
        <f>GEW!$E$12+($F36-GEW!$E$12)*SUM(Fasering!$D$5:$D$8)</f>
        <v>2898.450464586896</v>
      </c>
      <c r="M36" s="45">
        <f>GEW!$E$12+($F36-GEW!$E$12)*SUM(Fasering!$D$5:$D$9)</f>
        <v>3204.9753282397878</v>
      </c>
      <c r="N36" s="45">
        <f>GEW!$E$12+($F36-GEW!$E$12)*SUM(Fasering!$D$5:$D$10)</f>
        <v>3510.811120347109</v>
      </c>
      <c r="O36" s="55">
        <f>GEW!$E$12+($F36-GEW!$E$12)*SUM(Fasering!$D$5:$D$11)</f>
        <v>3817.3359840000003</v>
      </c>
      <c r="P36" s="125">
        <f t="shared" si="4"/>
        <v>0</v>
      </c>
      <c r="Q36" s="127">
        <f t="shared" si="5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55">
        <f>$P36*SUM(Fasering!$D$5:$D$11)</f>
        <v>0</v>
      </c>
      <c r="Y36" s="125">
        <f t="shared" si="6"/>
        <v>0</v>
      </c>
      <c r="Z36" s="127">
        <f t="shared" si="7"/>
        <v>0</v>
      </c>
      <c r="AA36" s="5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5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570.17638841656003</v>
      </c>
      <c r="AJ36" s="9">
        <f>($AK$3+(K36+T36)*12*7.57%)*SUM(Fasering!$D$5:$D$7)</f>
        <v>1010.6268778762937</v>
      </c>
      <c r="AK36" s="9">
        <f>($AK$3+(L36+U36)*12*7.57%)*SUM(Fasering!$D$5:$D$8)</f>
        <v>1533.6948537624805</v>
      </c>
      <c r="AL36" s="9">
        <f>($AK$3+(M36+V36)*12*7.57%)*SUM(Fasering!$D$5:$D$9)</f>
        <v>2139.3803160751208</v>
      </c>
      <c r="AM36" s="9">
        <f>($AK$3+(N36+W36)*12*7.57%)*SUM(Fasering!$D$5:$D$10)</f>
        <v>2826.0432977938849</v>
      </c>
      <c r="AN36" s="86">
        <f>($AK$3+(O36+X36)*12*7.57%)*SUM(Fasering!$D$5:$D$11)</f>
        <v>3596.7780078656001</v>
      </c>
      <c r="AO36" s="5">
        <f>($AK$3+(I36+AA36)*12*7.57%)*SUM(Fasering!$D$5)</f>
        <v>0</v>
      </c>
      <c r="AP36" s="9">
        <f>($AK$3+(J36+AB36)*12*7.57%)*SUM(Fasering!$D$5:$D$6)</f>
        <v>570.17638841656003</v>
      </c>
      <c r="AQ36" s="9">
        <f>($AK$3+(K36+AC36)*12*7.57%)*SUM(Fasering!$D$5:$D$7)</f>
        <v>1010.6268778762937</v>
      </c>
      <c r="AR36" s="9">
        <f>($AK$3+(L36+AD36)*12*7.57%)*SUM(Fasering!$D$5:$D$8)</f>
        <v>1533.6948537624805</v>
      </c>
      <c r="AS36" s="9">
        <f>($AK$3+(M36+AE36)*12*7.57%)*SUM(Fasering!$D$5:$D$9)</f>
        <v>2139.3803160751208</v>
      </c>
      <c r="AT36" s="9">
        <f>($AK$3+(N36+AF36)*12*7.57%)*SUM(Fasering!$D$5:$D$10)</f>
        <v>2826.0432977938849</v>
      </c>
      <c r="AU36" s="86">
        <f>($AK$3+(O36+AG36)*12*7.57%)*SUM(Fasering!$D$5:$D$11)</f>
        <v>3596.7780078656001</v>
      </c>
    </row>
    <row r="37" spans="1:47" x14ac:dyDescent="0.3">
      <c r="A37" s="32">
        <f t="shared" si="8"/>
        <v>27</v>
      </c>
      <c r="B37" s="125">
        <v>35419.360000000001</v>
      </c>
      <c r="C37" s="126"/>
      <c r="D37" s="125">
        <f t="shared" si="0"/>
        <v>45818.484096</v>
      </c>
      <c r="E37" s="127">
        <f t="shared" si="1"/>
        <v>1135.8105522324051</v>
      </c>
      <c r="F37" s="125">
        <f t="shared" si="2"/>
        <v>3818.2070080000003</v>
      </c>
      <c r="G37" s="127">
        <f t="shared" si="3"/>
        <v>94.650879352700429</v>
      </c>
      <c r="H37" s="45">
        <f>'L4'!$H$10</f>
        <v>1641.55</v>
      </c>
      <c r="I37" s="45">
        <f>GEW!$E$12+($F37-GEW!$E$12)*SUM(Fasering!$D$5)</f>
        <v>1751.1635679999999</v>
      </c>
      <c r="J37" s="45">
        <f>GEW!$E$12+($F37-GEW!$E$12)*SUM(Fasering!$D$5:$D$6)</f>
        <v>2285.6259524628331</v>
      </c>
      <c r="K37" s="45">
        <f>GEW!$E$12+($F37-GEW!$E$12)*SUM(Fasering!$D$5:$D$7)</f>
        <v>2592.2800359769385</v>
      </c>
      <c r="L37" s="45">
        <f>GEW!$E$12+($F37-GEW!$E$12)*SUM(Fasering!$D$5:$D$8)</f>
        <v>2898.9341194910439</v>
      </c>
      <c r="M37" s="45">
        <f>GEW!$E$12+($F37-GEW!$E$12)*SUM(Fasering!$D$5:$D$9)</f>
        <v>3205.5882030051489</v>
      </c>
      <c r="N37" s="45">
        <f>GEW!$E$12+($F37-GEW!$E$12)*SUM(Fasering!$D$5:$D$10)</f>
        <v>3511.5529244858953</v>
      </c>
      <c r="O37" s="55">
        <f>GEW!$E$12+($F37-GEW!$E$12)*SUM(Fasering!$D$5:$D$11)</f>
        <v>3818.2070080000003</v>
      </c>
      <c r="P37" s="125">
        <f t="shared" si="4"/>
        <v>0</v>
      </c>
      <c r="Q37" s="127">
        <f t="shared" si="5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55">
        <f>$P37*SUM(Fasering!$D$5:$D$11)</f>
        <v>0</v>
      </c>
      <c r="Y37" s="125">
        <f t="shared" si="6"/>
        <v>0</v>
      </c>
      <c r="Z37" s="127">
        <f t="shared" si="7"/>
        <v>0</v>
      </c>
      <c r="AA37" s="5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5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570.22928679139875</v>
      </c>
      <c r="AJ37" s="9">
        <f>($AK$3+(K37+T37)*12*7.57%)*SUM(Fasering!$D$5:$D$7)</f>
        <v>1010.7578926623053</v>
      </c>
      <c r="AK37" s="9">
        <f>($AK$3+(L37+U37)*12*7.57%)*SUM(Fasering!$D$5:$D$8)</f>
        <v>1533.9388135213762</v>
      </c>
      <c r="AL37" s="9">
        <f>($AK$3+(M37+V37)*12*7.57%)*SUM(Fasering!$D$5:$D$9)</f>
        <v>2139.772049368612</v>
      </c>
      <c r="AM37" s="9">
        <f>($AK$3+(N37+W37)*12*7.57%)*SUM(Fasering!$D$5:$D$10)</f>
        <v>2826.6171836324884</v>
      </c>
      <c r="AN37" s="86">
        <f>($AK$3+(O37+X37)*12*7.57%)*SUM(Fasering!$D$5:$D$11)</f>
        <v>3597.5692460672003</v>
      </c>
      <c r="AO37" s="5">
        <f>($AK$3+(I37+AA37)*12*7.57%)*SUM(Fasering!$D$5)</f>
        <v>0</v>
      </c>
      <c r="AP37" s="9">
        <f>($AK$3+(J37+AB37)*12*7.57%)*SUM(Fasering!$D$5:$D$6)</f>
        <v>570.22928679139875</v>
      </c>
      <c r="AQ37" s="9">
        <f>($AK$3+(K37+AC37)*12*7.57%)*SUM(Fasering!$D$5:$D$7)</f>
        <v>1010.7578926623053</v>
      </c>
      <c r="AR37" s="9">
        <f>($AK$3+(L37+AD37)*12*7.57%)*SUM(Fasering!$D$5:$D$8)</f>
        <v>1533.9388135213762</v>
      </c>
      <c r="AS37" s="9">
        <f>($AK$3+(M37+AE37)*12*7.57%)*SUM(Fasering!$D$5:$D$9)</f>
        <v>2139.772049368612</v>
      </c>
      <c r="AT37" s="9">
        <f>($AK$3+(N37+AF37)*12*7.57%)*SUM(Fasering!$D$5:$D$10)</f>
        <v>2826.6171836324884</v>
      </c>
      <c r="AU37" s="86">
        <f>($AK$3+(O37+AG37)*12*7.57%)*SUM(Fasering!$D$5:$D$11)</f>
        <v>3597.5692460672003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52"/>
      <c r="P38" s="128"/>
      <c r="Q38" s="129"/>
      <c r="R38" s="46"/>
      <c r="S38" s="46"/>
      <c r="T38" s="46"/>
      <c r="U38" s="46"/>
      <c r="V38" s="46"/>
      <c r="W38" s="46"/>
      <c r="X38" s="52"/>
      <c r="Y38" s="128"/>
      <c r="Z38" s="129"/>
      <c r="AA38" s="51"/>
      <c r="AB38" s="46"/>
      <c r="AC38" s="46"/>
      <c r="AD38" s="46"/>
      <c r="AE38" s="46"/>
      <c r="AF38" s="46"/>
      <c r="AG38" s="52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9">
    <mergeCell ref="AH6:AN6"/>
    <mergeCell ref="AO6:AU6"/>
    <mergeCell ref="B8:C8"/>
    <mergeCell ref="D8:E8"/>
    <mergeCell ref="P8:Q8"/>
    <mergeCell ref="Y8:Z8"/>
    <mergeCell ref="B6:E6"/>
    <mergeCell ref="P6:Q6"/>
    <mergeCell ref="Y6:Z6"/>
    <mergeCell ref="B7:C7"/>
    <mergeCell ref="D7:E7"/>
    <mergeCell ref="F7:G7"/>
    <mergeCell ref="P7:Q7"/>
    <mergeCell ref="Y7:Z7"/>
    <mergeCell ref="F8:G8"/>
    <mergeCell ref="F6:G6"/>
    <mergeCell ref="R6:X6"/>
    <mergeCell ref="AA6:AG6"/>
    <mergeCell ref="H6:O6"/>
    <mergeCell ref="B10:C10"/>
    <mergeCell ref="D10:E10"/>
    <mergeCell ref="F10:G10"/>
    <mergeCell ref="P10:Q10"/>
    <mergeCell ref="Y10:Z10"/>
    <mergeCell ref="B9:C9"/>
    <mergeCell ref="D9:E9"/>
    <mergeCell ref="F9:G9"/>
    <mergeCell ref="P9:Q9"/>
    <mergeCell ref="Y9:Z9"/>
    <mergeCell ref="B12:C12"/>
    <mergeCell ref="D12:E12"/>
    <mergeCell ref="F12:G12"/>
    <mergeCell ref="P12:Q12"/>
    <mergeCell ref="Y12:Z12"/>
    <mergeCell ref="B11:C11"/>
    <mergeCell ref="D11:E11"/>
    <mergeCell ref="F11:G11"/>
    <mergeCell ref="P11:Q11"/>
    <mergeCell ref="Y11:Z11"/>
    <mergeCell ref="B14:C14"/>
    <mergeCell ref="D14:E14"/>
    <mergeCell ref="F14:G14"/>
    <mergeCell ref="P14:Q14"/>
    <mergeCell ref="Y14:Z14"/>
    <mergeCell ref="B13:C13"/>
    <mergeCell ref="D13:E13"/>
    <mergeCell ref="F13:G13"/>
    <mergeCell ref="P13:Q13"/>
    <mergeCell ref="Y13:Z13"/>
    <mergeCell ref="B16:C16"/>
    <mergeCell ref="D16:E16"/>
    <mergeCell ref="F16:G16"/>
    <mergeCell ref="P16:Q16"/>
    <mergeCell ref="Y16:Z16"/>
    <mergeCell ref="B15:C15"/>
    <mergeCell ref="D15:E15"/>
    <mergeCell ref="F15:G15"/>
    <mergeCell ref="P15:Q15"/>
    <mergeCell ref="Y15:Z15"/>
    <mergeCell ref="B18:C18"/>
    <mergeCell ref="D18:E18"/>
    <mergeCell ref="F18:G18"/>
    <mergeCell ref="P18:Q18"/>
    <mergeCell ref="Y18:Z18"/>
    <mergeCell ref="B17:C17"/>
    <mergeCell ref="D17:E17"/>
    <mergeCell ref="F17:G17"/>
    <mergeCell ref="P17:Q17"/>
    <mergeCell ref="Y17:Z17"/>
    <mergeCell ref="B20:C20"/>
    <mergeCell ref="D20:E20"/>
    <mergeCell ref="F20:G20"/>
    <mergeCell ref="P20:Q20"/>
    <mergeCell ref="Y20:Z20"/>
    <mergeCell ref="B19:C19"/>
    <mergeCell ref="D19:E19"/>
    <mergeCell ref="F19:G19"/>
    <mergeCell ref="P19:Q19"/>
    <mergeCell ref="Y19:Z19"/>
    <mergeCell ref="B22:C22"/>
    <mergeCell ref="D22:E22"/>
    <mergeCell ref="F22:G22"/>
    <mergeCell ref="P22:Q22"/>
    <mergeCell ref="Y22:Z22"/>
    <mergeCell ref="B21:C21"/>
    <mergeCell ref="D21:E21"/>
    <mergeCell ref="F21:G21"/>
    <mergeCell ref="P21:Q21"/>
    <mergeCell ref="Y21:Z21"/>
    <mergeCell ref="B24:C24"/>
    <mergeCell ref="D24:E24"/>
    <mergeCell ref="F24:G24"/>
    <mergeCell ref="P24:Q24"/>
    <mergeCell ref="Y24:Z24"/>
    <mergeCell ref="B23:C23"/>
    <mergeCell ref="D23:E23"/>
    <mergeCell ref="F23:G23"/>
    <mergeCell ref="P23:Q23"/>
    <mergeCell ref="Y23:Z23"/>
    <mergeCell ref="B26:C26"/>
    <mergeCell ref="D26:E26"/>
    <mergeCell ref="F26:G26"/>
    <mergeCell ref="P26:Q26"/>
    <mergeCell ref="Y26:Z26"/>
    <mergeCell ref="B25:C25"/>
    <mergeCell ref="D25:E25"/>
    <mergeCell ref="F25:G25"/>
    <mergeCell ref="P25:Q25"/>
    <mergeCell ref="Y25:Z25"/>
    <mergeCell ref="B28:C28"/>
    <mergeCell ref="D28:E28"/>
    <mergeCell ref="F28:G28"/>
    <mergeCell ref="P28:Q28"/>
    <mergeCell ref="Y28:Z28"/>
    <mergeCell ref="B27:C27"/>
    <mergeCell ref="D27:E27"/>
    <mergeCell ref="F27:G27"/>
    <mergeCell ref="P27:Q27"/>
    <mergeCell ref="Y27:Z27"/>
    <mergeCell ref="B30:C30"/>
    <mergeCell ref="D30:E30"/>
    <mergeCell ref="F30:G30"/>
    <mergeCell ref="P30:Q30"/>
    <mergeCell ref="Y30:Z30"/>
    <mergeCell ref="B29:C29"/>
    <mergeCell ref="D29:E29"/>
    <mergeCell ref="F29:G29"/>
    <mergeCell ref="P29:Q29"/>
    <mergeCell ref="Y29:Z29"/>
    <mergeCell ref="B32:C32"/>
    <mergeCell ref="D32:E32"/>
    <mergeCell ref="F32:G32"/>
    <mergeCell ref="P32:Q32"/>
    <mergeCell ref="Y32:Z32"/>
    <mergeCell ref="B31:C31"/>
    <mergeCell ref="D31:E31"/>
    <mergeCell ref="F31:G31"/>
    <mergeCell ref="P31:Q31"/>
    <mergeCell ref="Y31:Z31"/>
    <mergeCell ref="B34:C34"/>
    <mergeCell ref="D34:E34"/>
    <mergeCell ref="F34:G34"/>
    <mergeCell ref="P34:Q34"/>
    <mergeCell ref="Y34:Z34"/>
    <mergeCell ref="B33:C33"/>
    <mergeCell ref="D33:E33"/>
    <mergeCell ref="F33:G33"/>
    <mergeCell ref="P33:Q33"/>
    <mergeCell ref="Y33:Z33"/>
    <mergeCell ref="B38:C38"/>
    <mergeCell ref="D38:E38"/>
    <mergeCell ref="F38:G38"/>
    <mergeCell ref="P38:Q38"/>
    <mergeCell ref="Y38:Z38"/>
    <mergeCell ref="B37:C37"/>
    <mergeCell ref="D37:E37"/>
    <mergeCell ref="F37:G37"/>
    <mergeCell ref="P37:Q37"/>
    <mergeCell ref="Y37:Z37"/>
    <mergeCell ref="B36:C36"/>
    <mergeCell ref="D36:E36"/>
    <mergeCell ref="F36:G36"/>
    <mergeCell ref="P36:Q36"/>
    <mergeCell ref="Y36:Z36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95</v>
      </c>
      <c r="B1" s="21"/>
      <c r="C1" s="21" t="s">
        <v>96</v>
      </c>
      <c r="D1" s="21"/>
      <c r="E1" s="21"/>
      <c r="G1" s="21"/>
      <c r="J1" s="21"/>
      <c r="K1" s="21"/>
      <c r="L1" s="104">
        <f>D6</f>
        <v>42552</v>
      </c>
      <c r="O1" s="24"/>
      <c r="S1" s="107"/>
      <c r="AH1" s="80" t="str">
        <f>'L4'!$AH$2</f>
        <v>Berekening eindejaarspremie 2015:</v>
      </c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/>
      <c r="K2"/>
      <c r="L2"/>
      <c r="N2" s="23" t="s">
        <v>21</v>
      </c>
      <c r="O2" s="25">
        <f>ROUND('L4'!O3/1.2434,4)</f>
        <v>1.0404</v>
      </c>
      <c r="AH2" s="81" t="s">
        <v>94</v>
      </c>
      <c r="AK2" s="82">
        <f>'L4'!$AK$3</f>
        <v>129.11000000000001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81" t="s">
        <v>49</v>
      </c>
    </row>
    <row r="4" spans="1:47" x14ac:dyDescent="0.3">
      <c r="A4" s="28"/>
      <c r="B4" s="134" t="s">
        <v>22</v>
      </c>
      <c r="C4" s="149"/>
      <c r="D4" s="149"/>
      <c r="E4" s="135"/>
      <c r="F4" s="134" t="s">
        <v>23</v>
      </c>
      <c r="G4" s="135"/>
      <c r="H4" s="146" t="s">
        <v>38</v>
      </c>
      <c r="I4" s="147"/>
      <c r="J4" s="147"/>
      <c r="K4" s="147"/>
      <c r="L4" s="147"/>
      <c r="M4" s="147"/>
      <c r="N4" s="147"/>
      <c r="O4" s="148"/>
      <c r="P4" s="134" t="s">
        <v>24</v>
      </c>
      <c r="Q4" s="137"/>
      <c r="R4" s="146" t="s">
        <v>39</v>
      </c>
      <c r="S4" s="147"/>
      <c r="T4" s="147"/>
      <c r="U4" s="147"/>
      <c r="V4" s="147"/>
      <c r="W4" s="147"/>
      <c r="X4" s="148"/>
      <c r="Y4" s="134" t="s">
        <v>25</v>
      </c>
      <c r="Z4" s="135"/>
      <c r="AA4" s="146" t="s">
        <v>40</v>
      </c>
      <c r="AB4" s="147"/>
      <c r="AC4" s="147"/>
      <c r="AD4" s="147"/>
      <c r="AE4" s="147"/>
      <c r="AF4" s="147"/>
      <c r="AG4" s="148"/>
      <c r="AH4" s="146" t="s">
        <v>101</v>
      </c>
      <c r="AI4" s="147"/>
      <c r="AJ4" s="147"/>
      <c r="AK4" s="147"/>
      <c r="AL4" s="147"/>
      <c r="AM4" s="147"/>
      <c r="AN4" s="148"/>
      <c r="AO4" s="146" t="s">
        <v>102</v>
      </c>
      <c r="AP4" s="147"/>
      <c r="AQ4" s="147"/>
      <c r="AR4" s="147"/>
      <c r="AS4" s="147"/>
      <c r="AT4" s="147"/>
      <c r="AU4" s="148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0"/>
      <c r="Q5" s="151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2" t="s">
        <v>27</v>
      </c>
      <c r="Z5" s="151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38" t="s">
        <v>97</v>
      </c>
      <c r="C6" s="139"/>
      <c r="D6" s="144">
        <f>'L4'!$D$8</f>
        <v>42552</v>
      </c>
      <c r="E6" s="143"/>
      <c r="F6" s="144">
        <f>D6</f>
        <v>42552</v>
      </c>
      <c r="G6" s="145"/>
      <c r="H6" s="47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2"/>
      <c r="Q6" s="143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2"/>
      <c r="Z6" s="143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4"/>
      <c r="C7" s="135"/>
      <c r="D7" s="136"/>
      <c r="E7" s="137"/>
      <c r="F7" s="136"/>
      <c r="G7" s="137"/>
      <c r="H7" s="44"/>
      <c r="I7" s="44"/>
      <c r="J7" s="44"/>
      <c r="K7" s="44"/>
      <c r="L7" s="44"/>
      <c r="M7" s="44"/>
      <c r="N7" s="44"/>
      <c r="O7" s="102"/>
      <c r="P7" s="136"/>
      <c r="Q7" s="137"/>
      <c r="R7" s="44"/>
      <c r="S7" s="44"/>
      <c r="T7" s="44"/>
      <c r="U7" s="44"/>
      <c r="V7" s="44"/>
      <c r="W7" s="44"/>
      <c r="X7" s="102"/>
      <c r="Y7" s="136"/>
      <c r="Z7" s="137"/>
      <c r="AA7" s="101"/>
      <c r="AB7" s="44"/>
      <c r="AC7" s="44"/>
      <c r="AD7" s="44"/>
      <c r="AE7" s="44"/>
      <c r="AF7" s="44"/>
      <c r="AG7" s="102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5">
        <v>26372.760000000002</v>
      </c>
      <c r="C8" s="126"/>
      <c r="D8" s="125">
        <f t="shared" ref="D8:D35" si="0">B8*$O$2</f>
        <v>27438.219504000001</v>
      </c>
      <c r="E8" s="127">
        <f t="shared" ref="E8:E35" si="1">D8/40.3399</f>
        <v>680.17569463484051</v>
      </c>
      <c r="F8" s="125">
        <f t="shared" ref="F8:F35" si="2">B8/12*$O$2</f>
        <v>2286.5182920000002</v>
      </c>
      <c r="G8" s="127">
        <f t="shared" ref="G8:G35" si="3">F8/40.3399</f>
        <v>56.681307886236709</v>
      </c>
      <c r="H8" s="45">
        <f>'L4'!$H$10</f>
        <v>1641.55</v>
      </c>
      <c r="I8" s="45">
        <f>GEW!$E$12+($F8-GEW!$E$12)*SUM(Fasering!$D$5)</f>
        <v>1751.1635679999999</v>
      </c>
      <c r="J8" s="45">
        <f>GEW!$E$12+($F8-GEW!$E$12)*SUM(Fasering!$D$5:$D$6)</f>
        <v>1889.5868622499177</v>
      </c>
      <c r="K8" s="45">
        <f>GEW!$E$12+($F8-GEW!$E$12)*SUM(Fasering!$D$5:$D$7)</f>
        <v>1969.0088565178112</v>
      </c>
      <c r="L8" s="45">
        <f>GEW!$E$12+($F8-GEW!$E$12)*SUM(Fasering!$D$5:$D$8)</f>
        <v>2048.4308507857045</v>
      </c>
      <c r="M8" s="45">
        <f>GEW!$E$12+($F8-GEW!$E$12)*SUM(Fasering!$D$5:$D$9)</f>
        <v>2127.8528450535978</v>
      </c>
      <c r="N8" s="45">
        <f>GEW!$E$12+($F8-GEW!$E$12)*SUM(Fasering!$D$5:$D$10)</f>
        <v>2207.0962977321069</v>
      </c>
      <c r="O8" s="98">
        <f>GEW!$E$12+($F8-GEW!$E$12)*SUM(Fasering!$D$5:$D$11)</f>
        <v>2286.5182920000002</v>
      </c>
      <c r="P8" s="125">
        <f>((B8&lt;19968.2*1.2434)*913.03+(B8&gt;19968.2*1.2434)*(B8&lt;20424.71*1.2434)*(20424.71-B8/1.2434+456.51)+(B8&gt;20424.71*1.2434)*(B8&lt;22659.62*1.2434)*456.51+(B8&gt;22659.62*1.2434)*(B8&lt;23116.13*1.2434)*(23116.13-B8/1.2434))/12*Inhoud!$C$4</f>
        <v>49.211778000000002</v>
      </c>
      <c r="Q8" s="127">
        <f t="shared" ref="Q8" si="4">P8/40.3399</f>
        <v>1.2199281108778157</v>
      </c>
      <c r="R8" s="45">
        <f>$P8*SUM(Fasering!$D$5)</f>
        <v>0</v>
      </c>
      <c r="S8" s="45">
        <f>$P8*SUM(Fasering!$D$5:$D$6)</f>
        <v>12.724379035563764</v>
      </c>
      <c r="T8" s="45">
        <f>$P8*SUM(Fasering!$D$5:$D$7)</f>
        <v>20.025141268547895</v>
      </c>
      <c r="U8" s="45">
        <f>$P8*SUM(Fasering!$D$5:$D$8)</f>
        <v>27.325903501532025</v>
      </c>
      <c r="V8" s="45">
        <f>$P8*SUM(Fasering!$D$5:$D$9)</f>
        <v>34.626665734516159</v>
      </c>
      <c r="W8" s="45">
        <f>$P8*SUM(Fasering!$D$5:$D$10)</f>
        <v>41.911015767015876</v>
      </c>
      <c r="X8" s="98">
        <f>$P8*SUM(Fasering!$D$5:$D$11)</f>
        <v>49.211778000000002</v>
      </c>
      <c r="Y8" s="125">
        <f>((B8&lt;19968.2*1.2434)*456.51+(B8&gt;19968.2*1.2434)*(B8&lt;20196.46*1.2434)*(20196.46-B8/1.2434+228.26)+(B8&gt;20196.46*1.2434)*(B8&lt;22659.62*1.2434)*228.26+(B8&gt;22659.62*1.2434)*(B8&lt;22887.88*1.2434)*(22887.88-B8/1.2434))/12*Inhoud!$C$4</f>
        <v>24.606427999999998</v>
      </c>
      <c r="Z8" s="127">
        <f t="shared" ref="Z8" si="5">Y8/40.3399</f>
        <v>0.60997741689989304</v>
      </c>
      <c r="AA8" s="97">
        <f>$Y8*SUM(Fasering!$D$5)</f>
        <v>0</v>
      </c>
      <c r="AB8" s="45">
        <f>$Y8*SUM(Fasering!$D$5:$D$6)</f>
        <v>6.3623288836121539</v>
      </c>
      <c r="AC8" s="45">
        <f>$Y8*SUM(Fasering!$D$5:$D$7)</f>
        <v>10.012789962889622</v>
      </c>
      <c r="AD8" s="45">
        <f>$Y8*SUM(Fasering!$D$5:$D$8)</f>
        <v>13.663251042167092</v>
      </c>
      <c r="AE8" s="45">
        <f>$Y8*SUM(Fasering!$D$5:$D$9)</f>
        <v>17.31371212144456</v>
      </c>
      <c r="AF8" s="45">
        <f>$Y8*SUM(Fasering!$D$5:$D$10)</f>
        <v>20.955966920722531</v>
      </c>
      <c r="AG8" s="98">
        <f>$Y8*SUM(Fasering!$D$5:$D$11)</f>
        <v>24.606427999999998</v>
      </c>
      <c r="AH8" s="5">
        <f>($AK$2+(I8+R8)*12*7.57%)*SUM(Fasering!$D$5)</f>
        <v>0</v>
      </c>
      <c r="AI8" s="9">
        <f>($AK$2+(J8+S8)*12*7.57%)*SUM(Fasering!$D$5:$D$6)</f>
        <v>480.19661173737325</v>
      </c>
      <c r="AJ8" s="9">
        <f>($AK$2+(K8+T8)*12*7.57%)*SUM(Fasering!$D$5:$D$7)</f>
        <v>787.77161582138694</v>
      </c>
      <c r="AK8" s="9">
        <f>($AK$2+(L8+U8)*12*7.57%)*SUM(Fasering!$D$5:$D$8)</f>
        <v>1118.7209591765836</v>
      </c>
      <c r="AL8" s="9">
        <f>($AK$2+(M8+V8)*12*7.57%)*SUM(Fasering!$D$5:$D$9)</f>
        <v>1473.044641802963</v>
      </c>
      <c r="AM8" s="9">
        <f>($AK$2+(N8+W8)*12*7.57%)*SUM(Fasering!$D$5:$D$10)</f>
        <v>1849.8673802124285</v>
      </c>
      <c r="AN8" s="86">
        <f>($AK$2+(O8+X8)*12*7.57%)*SUM(Fasering!$D$5:$D$11)</f>
        <v>2250.8871955880004</v>
      </c>
      <c r="AO8" s="5">
        <f>($AK$2+(I8+AA8)*12*7.57%)*SUM(Fasering!$D$5)</f>
        <v>0</v>
      </c>
      <c r="AP8" s="9">
        <f>($AK$2+(J8+AB8)*12*7.57%)*SUM(Fasering!$D$5:$D$6)</f>
        <v>478.70229811646169</v>
      </c>
      <c r="AQ8" s="9">
        <f>($AK$2+(K8+AC8)*12*7.57%)*SUM(Fasering!$D$5:$D$7)</f>
        <v>784.07061026357383</v>
      </c>
      <c r="AR8" s="9">
        <f>($AK$2+(L8+AD8)*12*7.57%)*SUM(Fasering!$D$5:$D$8)</f>
        <v>1111.8293979181765</v>
      </c>
      <c r="AS8" s="9">
        <f>($AK$2+(M8+AE8)*12*7.57%)*SUM(Fasering!$D$5:$D$9)</f>
        <v>1461.9786610802698</v>
      </c>
      <c r="AT8" s="9">
        <f>($AK$2+(N8+AF8)*12*7.57%)*SUM(Fasering!$D$5:$D$10)</f>
        <v>1833.6558155266366</v>
      </c>
      <c r="AU8" s="86">
        <f>($AK$2+(O8+AG8)*12*7.57%)*SUM(Fasering!$D$5:$D$11)</f>
        <v>2228.5356956480005</v>
      </c>
    </row>
    <row r="9" spans="1:47" x14ac:dyDescent="0.3">
      <c r="A9" s="32">
        <f t="shared" ref="A9:A35" si="6">+A8+1</f>
        <v>1</v>
      </c>
      <c r="B9" s="125">
        <v>26851.919999999998</v>
      </c>
      <c r="C9" s="126"/>
      <c r="D9" s="125">
        <f t="shared" si="0"/>
        <v>27936.737567999997</v>
      </c>
      <c r="E9" s="127">
        <f t="shared" si="1"/>
        <v>692.53363463964945</v>
      </c>
      <c r="F9" s="125">
        <f t="shared" si="2"/>
        <v>2328.0614639999999</v>
      </c>
      <c r="G9" s="127">
        <f t="shared" si="3"/>
        <v>57.711136219970797</v>
      </c>
      <c r="H9" s="45">
        <f>'L4'!$H$10</f>
        <v>1641.55</v>
      </c>
      <c r="I9" s="45">
        <f>GEW!$E$12+($F9-GEW!$E$12)*SUM(Fasering!$D$5)</f>
        <v>1751.1635679999999</v>
      </c>
      <c r="J9" s="45">
        <f>GEW!$E$12+($F9-GEW!$E$12)*SUM(Fasering!$D$5:$D$6)</f>
        <v>1900.3284182015766</v>
      </c>
      <c r="K9" s="45">
        <f>GEW!$E$12+($F9-GEW!$E$12)*SUM(Fasering!$D$5:$D$7)</f>
        <v>1985.9135066209546</v>
      </c>
      <c r="L9" s="45">
        <f>GEW!$E$12+($F9-GEW!$E$12)*SUM(Fasering!$D$5:$D$8)</f>
        <v>2071.4985950403329</v>
      </c>
      <c r="M9" s="45">
        <f>GEW!$E$12+($F9-GEW!$E$12)*SUM(Fasering!$D$5:$D$9)</f>
        <v>2157.0836834597108</v>
      </c>
      <c r="N9" s="45">
        <f>GEW!$E$12+($F9-GEW!$E$12)*SUM(Fasering!$D$5:$D$10)</f>
        <v>2242.4763755806216</v>
      </c>
      <c r="O9" s="98">
        <f>GEW!$E$12+($F9-GEW!$E$12)*SUM(Fasering!$D$5:$D$11)</f>
        <v>2328.0614639999999</v>
      </c>
      <c r="P9" s="125">
        <f>((B9&lt;19968.2*1.2434)*913.03+(B9&gt;19968.2*1.2434)*(B9&lt;20424.71*1.2434)*(20424.71-B9/1.2434+456.51)+(B9&gt;20424.71*1.2434)*(B9&lt;22659.62*1.2434)*456.51+(B9&gt;22659.62*1.2434)*(B9&lt;23116.13*1.2434)*(23116.13-B9/1.2434))/12*Inhoud!$C$4</f>
        <v>49.211778000000002</v>
      </c>
      <c r="Q9" s="127">
        <f t="shared" ref="Q9:Q35" si="7">P9/40.3399</f>
        <v>1.2199281108778157</v>
      </c>
      <c r="R9" s="45">
        <f>$P9*SUM(Fasering!$D$5)</f>
        <v>0</v>
      </c>
      <c r="S9" s="45">
        <f>$P9*SUM(Fasering!$D$5:$D$6)</f>
        <v>12.724379035563764</v>
      </c>
      <c r="T9" s="45">
        <f>$P9*SUM(Fasering!$D$5:$D$7)</f>
        <v>20.025141268547895</v>
      </c>
      <c r="U9" s="45">
        <f>$P9*SUM(Fasering!$D$5:$D$8)</f>
        <v>27.325903501532025</v>
      </c>
      <c r="V9" s="45">
        <f>$P9*SUM(Fasering!$D$5:$D$9)</f>
        <v>34.626665734516159</v>
      </c>
      <c r="W9" s="45">
        <f>$P9*SUM(Fasering!$D$5:$D$10)</f>
        <v>41.911015767015876</v>
      </c>
      <c r="X9" s="98">
        <f>$P9*SUM(Fasering!$D$5:$D$11)</f>
        <v>49.211778000000002</v>
      </c>
      <c r="Y9" s="125">
        <f>((B9&lt;19968.2*1.2434)*456.51+(B9&gt;19968.2*1.2434)*(B9&lt;20196.46*1.2434)*(20196.46-B9/1.2434+228.26)+(B9&gt;20196.46*1.2434)*(B9&lt;22659.62*1.2434)*228.26+(B9&gt;22659.62*1.2434)*(B9&lt;22887.88*1.2434)*(22887.88-B9/1.2434))/12*Inhoud!$C$4</f>
        <v>24.606427999999998</v>
      </c>
      <c r="Z9" s="127">
        <f t="shared" ref="Z9:Z35" si="8">Y9/40.3399</f>
        <v>0.60997741689989304</v>
      </c>
      <c r="AA9" s="97">
        <f>$Y9*SUM(Fasering!$D$5)</f>
        <v>0</v>
      </c>
      <c r="AB9" s="45">
        <f>$Y9*SUM(Fasering!$D$5:$D$6)</f>
        <v>6.3623288836121539</v>
      </c>
      <c r="AC9" s="45">
        <f>$Y9*SUM(Fasering!$D$5:$D$7)</f>
        <v>10.012789962889622</v>
      </c>
      <c r="AD9" s="45">
        <f>$Y9*SUM(Fasering!$D$5:$D$8)</f>
        <v>13.663251042167092</v>
      </c>
      <c r="AE9" s="45">
        <f>$Y9*SUM(Fasering!$D$5:$D$9)</f>
        <v>17.31371212144456</v>
      </c>
      <c r="AF9" s="45">
        <f>$Y9*SUM(Fasering!$D$5:$D$10)</f>
        <v>20.955966920722531</v>
      </c>
      <c r="AG9" s="98">
        <f>$Y9*SUM(Fasering!$D$5:$D$11)</f>
        <v>24.606427999999998</v>
      </c>
      <c r="AH9" s="5">
        <f>($AK$2+(I9+R9)*12*7.57%)*SUM(Fasering!$D$5)</f>
        <v>0</v>
      </c>
      <c r="AI9" s="9">
        <f>($AK$2+(J9+S9)*12*7.57%)*SUM(Fasering!$D$5:$D$6)</f>
        <v>482.7195804322086</v>
      </c>
      <c r="AJ9" s="9">
        <f>($AK$2+(K9+T9)*12*7.57%)*SUM(Fasering!$D$5:$D$7)</f>
        <v>794.02031825647441</v>
      </c>
      <c r="AK9" s="9">
        <f>($AK$2+(L9+U9)*12*7.57%)*SUM(Fasering!$D$5:$D$8)</f>
        <v>1130.3565309000719</v>
      </c>
      <c r="AL9" s="9">
        <f>($AK$2+(M9+V9)*12*7.57%)*SUM(Fasering!$D$5:$D$9)</f>
        <v>1491.7282183630014</v>
      </c>
      <c r="AM9" s="9">
        <f>($AK$2+(N9+W9)*12*7.57%)*SUM(Fasering!$D$5:$D$10)</f>
        <v>1877.2386559768852</v>
      </c>
      <c r="AN9" s="86">
        <f>($AK$2+(O9+X9)*12*7.57%)*SUM(Fasering!$D$5:$D$11)</f>
        <v>2288.6250130328003</v>
      </c>
      <c r="AO9" s="5">
        <f>($AK$2+(I9+AA9)*12*7.57%)*SUM(Fasering!$D$5)</f>
        <v>0</v>
      </c>
      <c r="AP9" s="9">
        <f>($AK$2+(J9+AB9)*12*7.57%)*SUM(Fasering!$D$5:$D$6)</f>
        <v>481.22526681129722</v>
      </c>
      <c r="AQ9" s="9">
        <f>($AK$2+(K9+AC9)*12*7.57%)*SUM(Fasering!$D$5:$D$7)</f>
        <v>790.31931269866129</v>
      </c>
      <c r="AR9" s="9">
        <f>($AK$2+(L9+AD9)*12*7.57%)*SUM(Fasering!$D$5:$D$8)</f>
        <v>1123.464969641665</v>
      </c>
      <c r="AS9" s="9">
        <f>($AK$2+(M9+AE9)*12*7.57%)*SUM(Fasering!$D$5:$D$9)</f>
        <v>1480.6622376403079</v>
      </c>
      <c r="AT9" s="9">
        <f>($AK$2+(N9+AF9)*12*7.57%)*SUM(Fasering!$D$5:$D$10)</f>
        <v>1861.0270912910933</v>
      </c>
      <c r="AU9" s="86">
        <f>($AK$2+(O9+AG9)*12*7.57%)*SUM(Fasering!$D$5:$D$11)</f>
        <v>2266.2735130928004</v>
      </c>
    </row>
    <row r="10" spans="1:47" x14ac:dyDescent="0.3">
      <c r="A10" s="32">
        <f t="shared" si="6"/>
        <v>2</v>
      </c>
      <c r="B10" s="125">
        <v>27588</v>
      </c>
      <c r="C10" s="126"/>
      <c r="D10" s="125">
        <f t="shared" si="0"/>
        <v>28702.555199999999</v>
      </c>
      <c r="E10" s="127">
        <f t="shared" si="1"/>
        <v>711.51775785264715</v>
      </c>
      <c r="F10" s="125">
        <f t="shared" si="2"/>
        <v>2391.8795999999998</v>
      </c>
      <c r="G10" s="127">
        <f t="shared" si="3"/>
        <v>59.293146487720591</v>
      </c>
      <c r="H10" s="45">
        <f>'L4'!$H$10</f>
        <v>1641.55</v>
      </c>
      <c r="I10" s="45">
        <f>GEW!$E$12+($F10-GEW!$E$12)*SUM(Fasering!$D$5)</f>
        <v>1751.1635679999999</v>
      </c>
      <c r="J10" s="45">
        <f>GEW!$E$12+($F10-GEW!$E$12)*SUM(Fasering!$D$5:$D$6)</f>
        <v>1916.8294710960108</v>
      </c>
      <c r="K10" s="45">
        <f>GEW!$E$12+($F10-GEW!$E$12)*SUM(Fasering!$D$5:$D$7)</f>
        <v>2011.8822328249826</v>
      </c>
      <c r="L10" s="45">
        <f>GEW!$E$12+($F10-GEW!$E$12)*SUM(Fasering!$D$5:$D$8)</f>
        <v>2106.9349945539543</v>
      </c>
      <c r="M10" s="45">
        <f>GEW!$E$12+($F10-GEW!$E$12)*SUM(Fasering!$D$5:$D$9)</f>
        <v>2201.9877562829261</v>
      </c>
      <c r="N10" s="45">
        <f>GEW!$E$12+($F10-GEW!$E$12)*SUM(Fasering!$D$5:$D$10)</f>
        <v>2296.826838271028</v>
      </c>
      <c r="O10" s="98">
        <f>GEW!$E$12+($F10-GEW!$E$12)*SUM(Fasering!$D$5:$D$11)</f>
        <v>2391.8795999999998</v>
      </c>
      <c r="P10" s="125">
        <f>((B10&lt;19968.2*1.2434)*913.03+(B10&gt;19968.2*1.2434)*(B10&lt;20424.71*1.2434)*(20424.71-B10/1.2434+456.51)+(B10&gt;20424.71*1.2434)*(B10&lt;22659.62*1.2434)*456.51+(B10&gt;22659.62*1.2434)*(B10&lt;23116.13*1.2434)*(23116.13-B10/1.2434))/12*Inhoud!$C$4</f>
        <v>49.211778000000002</v>
      </c>
      <c r="Q10" s="127">
        <f t="shared" si="7"/>
        <v>1.2199281108778157</v>
      </c>
      <c r="R10" s="45">
        <f>$P10*SUM(Fasering!$D$5)</f>
        <v>0</v>
      </c>
      <c r="S10" s="45">
        <f>$P10*SUM(Fasering!$D$5:$D$6)</f>
        <v>12.724379035563764</v>
      </c>
      <c r="T10" s="45">
        <f>$P10*SUM(Fasering!$D$5:$D$7)</f>
        <v>20.025141268547895</v>
      </c>
      <c r="U10" s="45">
        <f>$P10*SUM(Fasering!$D$5:$D$8)</f>
        <v>27.325903501532025</v>
      </c>
      <c r="V10" s="45">
        <f>$P10*SUM(Fasering!$D$5:$D$9)</f>
        <v>34.626665734516159</v>
      </c>
      <c r="W10" s="45">
        <f>$P10*SUM(Fasering!$D$5:$D$10)</f>
        <v>41.911015767015876</v>
      </c>
      <c r="X10" s="98">
        <f>$P10*SUM(Fasering!$D$5:$D$11)</f>
        <v>49.211778000000002</v>
      </c>
      <c r="Y10" s="125">
        <f>((B10&lt;19968.2*1.2434)*456.51+(B10&gt;19968.2*1.2434)*(B10&lt;20196.46*1.2434)*(20196.46-B10/1.2434+228.26)+(B10&gt;20196.46*1.2434)*(B10&lt;22659.62*1.2434)*228.26+(B10&gt;22659.62*1.2434)*(B10&lt;22887.88*1.2434)*(22887.88-B10/1.2434))/12*Inhoud!$C$4</f>
        <v>24.606427999999998</v>
      </c>
      <c r="Z10" s="127">
        <f t="shared" si="8"/>
        <v>0.60997741689989304</v>
      </c>
      <c r="AA10" s="97">
        <f>$Y10*SUM(Fasering!$D$5)</f>
        <v>0</v>
      </c>
      <c r="AB10" s="45">
        <f>$Y10*SUM(Fasering!$D$5:$D$6)</f>
        <v>6.3623288836121539</v>
      </c>
      <c r="AC10" s="45">
        <f>$Y10*SUM(Fasering!$D$5:$D$7)</f>
        <v>10.012789962889622</v>
      </c>
      <c r="AD10" s="45">
        <f>$Y10*SUM(Fasering!$D$5:$D$8)</f>
        <v>13.663251042167092</v>
      </c>
      <c r="AE10" s="45">
        <f>$Y10*SUM(Fasering!$D$5:$D$9)</f>
        <v>17.31371212144456</v>
      </c>
      <c r="AF10" s="45">
        <f>$Y10*SUM(Fasering!$D$5:$D$10)</f>
        <v>20.955966920722531</v>
      </c>
      <c r="AG10" s="98">
        <f>$Y10*SUM(Fasering!$D$5:$D$11)</f>
        <v>24.606427999999998</v>
      </c>
      <c r="AH10" s="5">
        <f>($AK$2+(I10+R10)*12*7.57%)*SUM(Fasering!$D$5)</f>
        <v>0</v>
      </c>
      <c r="AI10" s="9">
        <f>($AK$2+(J10+S10)*12*7.57%)*SUM(Fasering!$D$5:$D$6)</f>
        <v>486.59533549710233</v>
      </c>
      <c r="AJ10" s="9">
        <f>($AK$2+(K10+T10)*12*7.57%)*SUM(Fasering!$D$5:$D$7)</f>
        <v>803.61950201225386</v>
      </c>
      <c r="AK10" s="9">
        <f>($AK$2+(L10+U10)*12*7.57%)*SUM(Fasering!$D$5:$D$8)</f>
        <v>1148.2309603896485</v>
      </c>
      <c r="AL10" s="9">
        <f>($AK$2+(M10+V10)*12*7.57%)*SUM(Fasering!$D$5:$D$9)</f>
        <v>1520.4297106292856</v>
      </c>
      <c r="AM10" s="9">
        <f>($AK$2+(N10+W10)*12*7.57%)*SUM(Fasering!$D$5:$D$10)</f>
        <v>1919.2860903718713</v>
      </c>
      <c r="AN10" s="86">
        <f>($AK$2+(O10+X10)*12*7.57%)*SUM(Fasering!$D$5:$D$11)</f>
        <v>2346.5974077751998</v>
      </c>
      <c r="AO10" s="5">
        <f>($AK$2+(I10+AA10)*12*7.57%)*SUM(Fasering!$D$5)</f>
        <v>0</v>
      </c>
      <c r="AP10" s="9">
        <f>($AK$2+(J10+AB10)*12*7.57%)*SUM(Fasering!$D$5:$D$6)</f>
        <v>485.10102187619088</v>
      </c>
      <c r="AQ10" s="9">
        <f>($AK$2+(K10+AC10)*12*7.57%)*SUM(Fasering!$D$5:$D$7)</f>
        <v>799.91849645444086</v>
      </c>
      <c r="AR10" s="9">
        <f>($AK$2+(L10+AD10)*12*7.57%)*SUM(Fasering!$D$5:$D$8)</f>
        <v>1141.3393991312414</v>
      </c>
      <c r="AS10" s="9">
        <f>($AK$2+(M10+AE10)*12*7.57%)*SUM(Fasering!$D$5:$D$9)</f>
        <v>1509.3637299065924</v>
      </c>
      <c r="AT10" s="9">
        <f>($AK$2+(N10+AF10)*12*7.57%)*SUM(Fasering!$D$5:$D$10)</f>
        <v>1903.0745256860794</v>
      </c>
      <c r="AU10" s="86">
        <f>($AK$2+(O10+AG10)*12*7.57%)*SUM(Fasering!$D$5:$D$11)</f>
        <v>2324.2459078352003</v>
      </c>
    </row>
    <row r="11" spans="1:47" x14ac:dyDescent="0.3">
      <c r="A11" s="32">
        <f t="shared" si="6"/>
        <v>3</v>
      </c>
      <c r="B11" s="125">
        <v>28581.48</v>
      </c>
      <c r="C11" s="126"/>
      <c r="D11" s="125">
        <f t="shared" si="0"/>
        <v>29736.171792000001</v>
      </c>
      <c r="E11" s="127">
        <f t="shared" si="1"/>
        <v>737.14044387814545</v>
      </c>
      <c r="F11" s="125">
        <f t="shared" si="2"/>
        <v>2478.0143159999998</v>
      </c>
      <c r="G11" s="127">
        <f t="shared" si="3"/>
        <v>61.428370323178783</v>
      </c>
      <c r="H11" s="45">
        <f>'L4'!$H$10</f>
        <v>1641.55</v>
      </c>
      <c r="I11" s="45">
        <f>GEW!$E$12+($F11-GEW!$E$12)*SUM(Fasering!$D$5)</f>
        <v>1751.1635679999999</v>
      </c>
      <c r="J11" s="45">
        <f>GEW!$E$12+($F11-GEW!$E$12)*SUM(Fasering!$D$5:$D$6)</f>
        <v>1939.1007813198487</v>
      </c>
      <c r="K11" s="45">
        <f>GEW!$E$12+($F11-GEW!$E$12)*SUM(Fasering!$D$5:$D$7)</f>
        <v>2046.9319694149967</v>
      </c>
      <c r="L11" s="45">
        <f>GEW!$E$12+($F11-GEW!$E$12)*SUM(Fasering!$D$5:$D$8)</f>
        <v>2154.7631575101445</v>
      </c>
      <c r="M11" s="45">
        <f>GEW!$E$12+($F11-GEW!$E$12)*SUM(Fasering!$D$5:$D$9)</f>
        <v>2262.5943456052923</v>
      </c>
      <c r="N11" s="45">
        <f>GEW!$E$12+($F11-GEW!$E$12)*SUM(Fasering!$D$5:$D$10)</f>
        <v>2370.183127904852</v>
      </c>
      <c r="O11" s="98">
        <f>GEW!$E$12+($F11-GEW!$E$12)*SUM(Fasering!$D$5:$D$11)</f>
        <v>2478.0143159999998</v>
      </c>
      <c r="P11" s="125">
        <f>((B11&lt;19968.2*1.2434)*913.03+(B11&gt;19968.2*1.2434)*(B11&lt;20424.71*1.2434)*(20424.71-B11/1.2434+456.51)+(B11&gt;20424.71*1.2434)*(B11&lt;22659.62*1.2434)*456.51+(B11&gt;22659.62*1.2434)*(B11&lt;23116.13*1.2434)*(23116.13-B11/1.2434))/12*Inhoud!$C$4</f>
        <v>13.968400617339711</v>
      </c>
      <c r="Q11" s="127">
        <f t="shared" si="7"/>
        <v>0.34626760644770344</v>
      </c>
      <c r="R11" s="45">
        <f>$P11*SUM(Fasering!$D$5)</f>
        <v>0</v>
      </c>
      <c r="S11" s="45">
        <f>$P11*SUM(Fasering!$D$5:$D$6)</f>
        <v>3.6117212423341694</v>
      </c>
      <c r="T11" s="45">
        <f>$P11*SUM(Fasering!$D$5:$D$7)</f>
        <v>5.6839888137733876</v>
      </c>
      <c r="U11" s="45">
        <f>$P11*SUM(Fasering!$D$5:$D$8)</f>
        <v>7.7562563852126072</v>
      </c>
      <c r="V11" s="45">
        <f>$P11*SUM(Fasering!$D$5:$D$9)</f>
        <v>9.828523956651825</v>
      </c>
      <c r="W11" s="45">
        <f>$P11*SUM(Fasering!$D$5:$D$10)</f>
        <v>11.896133045900493</v>
      </c>
      <c r="X11" s="98">
        <f>$P11*SUM(Fasering!$D$5:$D$11)</f>
        <v>13.968400617339711</v>
      </c>
      <c r="Y11" s="125">
        <f>((B11&lt;19968.2*1.2434)*456.51+(B11&gt;19968.2*1.2434)*(B11&lt;20196.46*1.2434)*(20196.46-B11/1.2434+228.26)+(B11&gt;20196.46*1.2434)*(B11&lt;22659.62*1.2434)*228.26+(B11&gt;22659.62*1.2434)*(B11&lt;22887.88*1.2434)*(22887.88-B11/1.2434))/12*Inhoud!$C$4</f>
        <v>0</v>
      </c>
      <c r="Z11" s="127">
        <f t="shared" si="8"/>
        <v>0</v>
      </c>
      <c r="AA11" s="97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98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489.68603002013532</v>
      </c>
      <c r="AJ11" s="9">
        <f>($AK$2+(K11+T11)*12*7.57%)*SUM(Fasering!$D$5:$D$7)</f>
        <v>811.27430582798183</v>
      </c>
      <c r="AK11" s="9">
        <f>($AK$2+(L11+U11)*12*7.57%)*SUM(Fasering!$D$5:$D$8)</f>
        <v>1162.484802647683</v>
      </c>
      <c r="AL11" s="9">
        <f>($AK$2+(M11+V11)*12*7.57%)*SUM(Fasering!$D$5:$D$9)</f>
        <v>1543.3175204792383</v>
      </c>
      <c r="AM11" s="9">
        <f>($AK$2+(N11+W11)*12*7.57%)*SUM(Fasering!$D$5:$D$10)</f>
        <v>1952.8165310256948</v>
      </c>
      <c r="AN11" s="86">
        <f>($AK$2+(O11+X11)*12*7.57%)*SUM(Fasering!$D$5:$D$11)</f>
        <v>2392.8270997751915</v>
      </c>
      <c r="AO11" s="5">
        <f>($AK$2+(I11+AA11)*12*7.57%)*SUM(Fasering!$D$5)</f>
        <v>0</v>
      </c>
      <c r="AP11" s="9">
        <f>($AK$2+(J11+AB11)*12*7.57%)*SUM(Fasering!$D$5:$D$6)</f>
        <v>488.83771161357583</v>
      </c>
      <c r="AQ11" s="9">
        <f>($AK$2+(K11+AC11)*12*7.57%)*SUM(Fasering!$D$5:$D$7)</f>
        <v>809.1732534829215</v>
      </c>
      <c r="AR11" s="9">
        <f>($AK$2+(L11+AD11)*12*7.57%)*SUM(Fasering!$D$5:$D$8)</f>
        <v>1158.5724791677744</v>
      </c>
      <c r="AS11" s="9">
        <f>($AK$2+(M11+AE11)*12*7.57%)*SUM(Fasering!$D$5:$D$9)</f>
        <v>1537.0353886681348</v>
      </c>
      <c r="AT11" s="9">
        <f>($AK$2+(N11+AF11)*12*7.57%)*SUM(Fasering!$D$5:$D$10)</f>
        <v>1943.6132630305203</v>
      </c>
      <c r="AU11" s="86">
        <f>($AK$2+(O11+AG11)*12*7.57%)*SUM(Fasering!$D$5:$D$11)</f>
        <v>2380.1382046543999</v>
      </c>
    </row>
    <row r="12" spans="1:47" x14ac:dyDescent="0.3">
      <c r="A12" s="32">
        <f t="shared" si="6"/>
        <v>4</v>
      </c>
      <c r="B12" s="125">
        <v>29569.08</v>
      </c>
      <c r="C12" s="126"/>
      <c r="D12" s="125">
        <f t="shared" si="0"/>
        <v>30763.670832</v>
      </c>
      <c r="E12" s="127">
        <f t="shared" si="1"/>
        <v>762.61147975081747</v>
      </c>
      <c r="F12" s="125">
        <f t="shared" si="2"/>
        <v>2563.639236</v>
      </c>
      <c r="G12" s="127">
        <f t="shared" si="3"/>
        <v>63.550956645901451</v>
      </c>
      <c r="H12" s="45">
        <f>'L4'!$H$10</f>
        <v>1641.55</v>
      </c>
      <c r="I12" s="45">
        <f>GEW!$E$12+($F12-GEW!$E$12)*SUM(Fasering!$D$5)</f>
        <v>1751.1635679999999</v>
      </c>
      <c r="J12" s="45">
        <f>GEW!$E$12+($F12-GEW!$E$12)*SUM(Fasering!$D$5:$D$6)</f>
        <v>1961.2402768074903</v>
      </c>
      <c r="K12" s="45">
        <f>GEW!$E$12+($F12-GEW!$E$12)*SUM(Fasering!$D$5:$D$7)</f>
        <v>2081.7742610125106</v>
      </c>
      <c r="L12" s="45">
        <f>GEW!$E$12+($F12-GEW!$E$12)*SUM(Fasering!$D$5:$D$8)</f>
        <v>2202.3082452175304</v>
      </c>
      <c r="M12" s="45">
        <f>GEW!$E$12+($F12-GEW!$E$12)*SUM(Fasering!$D$5:$D$9)</f>
        <v>2322.8422294225506</v>
      </c>
      <c r="N12" s="45">
        <f>GEW!$E$12+($F12-GEW!$E$12)*SUM(Fasering!$D$5:$D$10)</f>
        <v>2443.1052517949802</v>
      </c>
      <c r="O12" s="98">
        <f>GEW!$E$12+($F12-GEW!$E$12)*SUM(Fasering!$D$5:$D$11)</f>
        <v>2563.639236</v>
      </c>
      <c r="P12" s="125">
        <f>((B12&lt;19968.2*1.2434)*913.03+(B12&gt;19968.2*1.2434)*(B12&lt;20424.71*1.2434)*(20424.71-B12/1.2434+456.51)+(B12&gt;20424.71*1.2434)*(B12&lt;22659.62*1.2434)*456.51+(B12&gt;22659.62*1.2434)*(B12&lt;23116.13*1.2434)*(23116.13-B12/1.2434))/12*Inhoud!$C$4</f>
        <v>0</v>
      </c>
      <c r="Q12" s="127">
        <f t="shared" si="7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98">
        <f>$P12*SUM(Fasering!$D$5:$D$11)</f>
        <v>0</v>
      </c>
      <c r="Y12" s="125">
        <f>((B12&lt;19968.2*1.2434)*456.51+(B12&gt;19968.2*1.2434)*(B12&lt;20196.46*1.2434)*(20196.46-B12/1.2434+228.26)+(B12&gt;20196.46*1.2434)*(B12&lt;22659.62*1.2434)*228.26+(B12&gt;22659.62*1.2434)*(B12&lt;22887.88*1.2434)*(22887.88-B12/1.2434))/12*Inhoud!$C$4</f>
        <v>0</v>
      </c>
      <c r="Z12" s="127">
        <f t="shared" si="8"/>
        <v>0</v>
      </c>
      <c r="AA12" s="97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98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494.03781989268816</v>
      </c>
      <c r="AJ12" s="9">
        <f>($AK$2+(K12+T12)*12*7.57%)*SUM(Fasering!$D$5:$D$7)</f>
        <v>822.05249742000422</v>
      </c>
      <c r="AK12" s="9">
        <f>($AK$2+(L12+U12)*12*7.57%)*SUM(Fasering!$D$5:$D$8)</f>
        <v>1182.5546367646464</v>
      </c>
      <c r="AL12" s="9">
        <f>($AK$2+(M12+V12)*12*7.57%)*SUM(Fasering!$D$5:$D$9)</f>
        <v>1575.5442379266158</v>
      </c>
      <c r="AM12" s="9">
        <f>($AK$2+(N12+W12)*12*7.57%)*SUM(Fasering!$D$5:$D$10)</f>
        <v>2000.0283893870146</v>
      </c>
      <c r="AN12" s="86">
        <f>($AK$2+(O12+X12)*12*7.57%)*SUM(Fasering!$D$5:$D$11)</f>
        <v>2457.9198819824001</v>
      </c>
      <c r="AO12" s="5">
        <f>($AK$2+(I12+AA12)*12*7.57%)*SUM(Fasering!$D$5)</f>
        <v>0</v>
      </c>
      <c r="AP12" s="9">
        <f>($AK$2+(J12+AB12)*12*7.57%)*SUM(Fasering!$D$5:$D$6)</f>
        <v>494.03781989268816</v>
      </c>
      <c r="AQ12" s="9">
        <f>($AK$2+(K12+AC12)*12*7.57%)*SUM(Fasering!$D$5:$D$7)</f>
        <v>822.05249742000422</v>
      </c>
      <c r="AR12" s="9">
        <f>($AK$2+(L12+AD12)*12*7.57%)*SUM(Fasering!$D$5:$D$8)</f>
        <v>1182.5546367646464</v>
      </c>
      <c r="AS12" s="9">
        <f>($AK$2+(M12+AE12)*12*7.57%)*SUM(Fasering!$D$5:$D$9)</f>
        <v>1575.5442379266158</v>
      </c>
      <c r="AT12" s="9">
        <f>($AK$2+(N12+AF12)*12*7.57%)*SUM(Fasering!$D$5:$D$10)</f>
        <v>2000.0283893870146</v>
      </c>
      <c r="AU12" s="86">
        <f>($AK$2+(O12+AG12)*12*7.57%)*SUM(Fasering!$D$5:$D$11)</f>
        <v>2457.9198819824001</v>
      </c>
    </row>
    <row r="13" spans="1:47" x14ac:dyDescent="0.3">
      <c r="A13" s="32">
        <f t="shared" si="6"/>
        <v>5</v>
      </c>
      <c r="B13" s="125">
        <v>29579.040000000001</v>
      </c>
      <c r="C13" s="126"/>
      <c r="D13" s="125">
        <f t="shared" si="0"/>
        <v>30774.033216</v>
      </c>
      <c r="E13" s="127">
        <f t="shared" si="1"/>
        <v>762.86835654029881</v>
      </c>
      <c r="F13" s="125">
        <f t="shared" si="2"/>
        <v>2564.5027679999998</v>
      </c>
      <c r="G13" s="127">
        <f t="shared" si="3"/>
        <v>63.572363045024893</v>
      </c>
      <c r="H13" s="45">
        <f>'L4'!$H$10</f>
        <v>1641.55</v>
      </c>
      <c r="I13" s="45">
        <f>GEW!$E$12+($F13-GEW!$E$12)*SUM(Fasering!$D$5)</f>
        <v>1751.1635679999999</v>
      </c>
      <c r="J13" s="45">
        <f>GEW!$E$12+($F13-GEW!$E$12)*SUM(Fasering!$D$5:$D$6)</f>
        <v>1961.4635548300266</v>
      </c>
      <c r="K13" s="45">
        <f>GEW!$E$12+($F13-GEW!$E$12)*SUM(Fasering!$D$5:$D$7)</f>
        <v>2082.1256474283782</v>
      </c>
      <c r="L13" s="45">
        <f>GEW!$E$12+($F13-GEW!$E$12)*SUM(Fasering!$D$5:$D$8)</f>
        <v>2202.7877400267298</v>
      </c>
      <c r="M13" s="45">
        <f>GEW!$E$12+($F13-GEW!$E$12)*SUM(Fasering!$D$5:$D$9)</f>
        <v>2323.4498326250819</v>
      </c>
      <c r="N13" s="45">
        <f>GEW!$E$12+($F13-GEW!$E$12)*SUM(Fasering!$D$5:$D$10)</f>
        <v>2443.8406754016482</v>
      </c>
      <c r="O13" s="98">
        <f>GEW!$E$12+($F13-GEW!$E$12)*SUM(Fasering!$D$5:$D$11)</f>
        <v>2564.5027679999998</v>
      </c>
      <c r="P13" s="125">
        <f>((B13&lt;19968.2*1.2434)*913.03+(B13&gt;19968.2*1.2434)*(B13&lt;20424.71*1.2434)*(20424.71-B13/1.2434+456.51)+(B13&gt;20424.71*1.2434)*(B13&lt;22659.62*1.2434)*456.51+(B13&gt;22659.62*1.2434)*(B13&lt;23116.13*1.2434)*(23116.13-B13/1.2434))/12*Inhoud!$C$4</f>
        <v>0</v>
      </c>
      <c r="Q13" s="127">
        <f t="shared" si="7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98">
        <f>$P13*SUM(Fasering!$D$5:$D$11)</f>
        <v>0</v>
      </c>
      <c r="Y13" s="125">
        <f>((B13&lt;19968.2*1.2434)*456.51+(B13&gt;19968.2*1.2434)*(B13&lt;20196.46*1.2434)*(20196.46-B13/1.2434+228.26)+(B13&gt;20196.46*1.2434)*(B13&lt;22659.62*1.2434)*228.26+(B13&gt;22659.62*1.2434)*(B13&lt;22887.88*1.2434)*(22887.88-B13/1.2434))/12*Inhoud!$C$4</f>
        <v>0</v>
      </c>
      <c r="Z13" s="127">
        <f t="shared" si="8"/>
        <v>0</v>
      </c>
      <c r="AA13" s="97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98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494.09026326901449</v>
      </c>
      <c r="AJ13" s="9">
        <f>($AK$2+(K13+T13)*12*7.57%)*SUM(Fasering!$D$5:$D$7)</f>
        <v>822.18238529932091</v>
      </c>
      <c r="AK13" s="9">
        <f>($AK$2+(L13+U13)*12*7.57%)*SUM(Fasering!$D$5:$D$8)</f>
        <v>1182.7964981353075</v>
      </c>
      <c r="AL13" s="9">
        <f>($AK$2+(M13+V13)*12*7.57%)*SUM(Fasering!$D$5:$D$9)</f>
        <v>1575.9326017769749</v>
      </c>
      <c r="AM13" s="9">
        <f>($AK$2+(N13+W13)*12*7.57%)*SUM(Fasering!$D$5:$D$10)</f>
        <v>2000.5973390209863</v>
      </c>
      <c r="AN13" s="86">
        <f>($AK$2+(O13+X13)*12*7.57%)*SUM(Fasering!$D$5:$D$11)</f>
        <v>2458.7043144511999</v>
      </c>
      <c r="AO13" s="5">
        <f>($AK$2+(I13+AA13)*12*7.57%)*SUM(Fasering!$D$5)</f>
        <v>0</v>
      </c>
      <c r="AP13" s="9">
        <f>($AK$2+(J13+AB13)*12*7.57%)*SUM(Fasering!$D$5:$D$6)</f>
        <v>494.09026326901449</v>
      </c>
      <c r="AQ13" s="9">
        <f>($AK$2+(K13+AC13)*12*7.57%)*SUM(Fasering!$D$5:$D$7)</f>
        <v>822.18238529932091</v>
      </c>
      <c r="AR13" s="9">
        <f>($AK$2+(L13+AD13)*12*7.57%)*SUM(Fasering!$D$5:$D$8)</f>
        <v>1182.7964981353075</v>
      </c>
      <c r="AS13" s="9">
        <f>($AK$2+(M13+AE13)*12*7.57%)*SUM(Fasering!$D$5:$D$9)</f>
        <v>1575.9326017769749</v>
      </c>
      <c r="AT13" s="9">
        <f>($AK$2+(N13+AF13)*12*7.57%)*SUM(Fasering!$D$5:$D$10)</f>
        <v>2000.5973390209863</v>
      </c>
      <c r="AU13" s="86">
        <f>($AK$2+(O13+AG13)*12*7.57%)*SUM(Fasering!$D$5:$D$11)</f>
        <v>2458.7043144511999</v>
      </c>
    </row>
    <row r="14" spans="1:47" x14ac:dyDescent="0.3">
      <c r="A14" s="32">
        <f t="shared" si="6"/>
        <v>6</v>
      </c>
      <c r="B14" s="125">
        <v>30986.639999999999</v>
      </c>
      <c r="C14" s="126"/>
      <c r="D14" s="125">
        <f t="shared" si="0"/>
        <v>32238.500255999999</v>
      </c>
      <c r="E14" s="127">
        <f t="shared" si="1"/>
        <v>799.17154618628206</v>
      </c>
      <c r="F14" s="125">
        <f t="shared" si="2"/>
        <v>2686.5416879999998</v>
      </c>
      <c r="G14" s="127">
        <f t="shared" si="3"/>
        <v>66.597628848856829</v>
      </c>
      <c r="H14" s="45">
        <f>'L4'!$H$10</f>
        <v>1641.55</v>
      </c>
      <c r="I14" s="45">
        <f>GEW!$E$12+($F14-GEW!$E$12)*SUM(Fasering!$D$5)</f>
        <v>1751.1635679999999</v>
      </c>
      <c r="J14" s="45">
        <f>GEW!$E$12+($F14-GEW!$E$12)*SUM(Fasering!$D$5:$D$6)</f>
        <v>1993.0183886173945</v>
      </c>
      <c r="K14" s="45">
        <f>GEW!$E$12+($F14-GEW!$E$12)*SUM(Fasering!$D$5:$D$7)</f>
        <v>2131.7854384902053</v>
      </c>
      <c r="L14" s="45">
        <f>GEW!$E$12+($F14-GEW!$E$12)*SUM(Fasering!$D$5:$D$8)</f>
        <v>2270.552488363016</v>
      </c>
      <c r="M14" s="45">
        <f>GEW!$E$12+($F14-GEW!$E$12)*SUM(Fasering!$D$5:$D$9)</f>
        <v>2409.3195382358272</v>
      </c>
      <c r="N14" s="45">
        <f>GEW!$E$12+($F14-GEW!$E$12)*SUM(Fasering!$D$5:$D$10)</f>
        <v>2547.7746381271891</v>
      </c>
      <c r="O14" s="98">
        <f>GEW!$E$12+($F14-GEW!$E$12)*SUM(Fasering!$D$5:$D$11)</f>
        <v>2686.5416879999998</v>
      </c>
      <c r="P14" s="125">
        <f>((B14&lt;19968.2*1.2434)*913.03+(B14&gt;19968.2*1.2434)*(B14&lt;20424.71*1.2434)*(20424.71-B14/1.2434+456.51)+(B14&gt;20424.71*1.2434)*(B14&lt;22659.62*1.2434)*456.51+(B14&gt;22659.62*1.2434)*(B14&lt;23116.13*1.2434)*(23116.13-B14/1.2434))/12*Inhoud!$C$4</f>
        <v>0</v>
      </c>
      <c r="Q14" s="127">
        <f t="shared" si="7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98">
        <f>$P14*SUM(Fasering!$D$5:$D$11)</f>
        <v>0</v>
      </c>
      <c r="Y14" s="125">
        <f>((B14&lt;19968.2*1.2434)*456.51+(B14&gt;19968.2*1.2434)*(B14&lt;20196.46*1.2434)*(20196.46-B14/1.2434+228.26)+(B14&gt;20196.46*1.2434)*(B14&lt;22659.62*1.2434)*228.26+(B14&gt;22659.62*1.2434)*(B14&lt;22887.88*1.2434)*(22887.88-B14/1.2434))/12*Inhoud!$C$4</f>
        <v>0</v>
      </c>
      <c r="Z14" s="127">
        <f t="shared" si="8"/>
        <v>0</v>
      </c>
      <c r="AA14" s="97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98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501.5018392245417</v>
      </c>
      <c r="AJ14" s="9">
        <f>($AK$2+(K14+T14)*12*7.57%)*SUM(Fasering!$D$5:$D$7)</f>
        <v>840.53882896663322</v>
      </c>
      <c r="AK14" s="9">
        <f>($AK$2+(L14+U14)*12*7.57%)*SUM(Fasering!$D$5:$D$8)</f>
        <v>1216.9776291937899</v>
      </c>
      <c r="AL14" s="9">
        <f>($AK$2+(M14+V14)*12*7.57%)*SUM(Fasering!$D$5:$D$9)</f>
        <v>1630.8182399060122</v>
      </c>
      <c r="AM14" s="9">
        <f>($AK$2+(N14+W14)*12*7.57%)*SUM(Fasering!$D$5:$D$10)</f>
        <v>2081.0043174124412</v>
      </c>
      <c r="AN14" s="86">
        <f>($AK$2+(O14+X14)*12*7.57%)*SUM(Fasering!$D$5:$D$11)</f>
        <v>2569.5644693792001</v>
      </c>
      <c r="AO14" s="5">
        <f>($AK$2+(I14+AA14)*12*7.57%)*SUM(Fasering!$D$5)</f>
        <v>0</v>
      </c>
      <c r="AP14" s="9">
        <f>($AK$2+(J14+AB14)*12*7.57%)*SUM(Fasering!$D$5:$D$6)</f>
        <v>501.5018392245417</v>
      </c>
      <c r="AQ14" s="9">
        <f>($AK$2+(K14+AC14)*12*7.57%)*SUM(Fasering!$D$5:$D$7)</f>
        <v>840.53882896663322</v>
      </c>
      <c r="AR14" s="9">
        <f>($AK$2+(L14+AD14)*12*7.57%)*SUM(Fasering!$D$5:$D$8)</f>
        <v>1216.9776291937899</v>
      </c>
      <c r="AS14" s="9">
        <f>($AK$2+(M14+AE14)*12*7.57%)*SUM(Fasering!$D$5:$D$9)</f>
        <v>1630.8182399060122</v>
      </c>
      <c r="AT14" s="9">
        <f>($AK$2+(N14+AF14)*12*7.57%)*SUM(Fasering!$D$5:$D$10)</f>
        <v>2081.0043174124412</v>
      </c>
      <c r="AU14" s="86">
        <f>($AK$2+(O14+AG14)*12*7.57%)*SUM(Fasering!$D$5:$D$11)</f>
        <v>2569.5644693792001</v>
      </c>
    </row>
    <row r="15" spans="1:47" x14ac:dyDescent="0.3">
      <c r="A15" s="32">
        <f t="shared" si="6"/>
        <v>7</v>
      </c>
      <c r="B15" s="125">
        <v>32599.56</v>
      </c>
      <c r="C15" s="126"/>
      <c r="D15" s="125">
        <f t="shared" si="0"/>
        <v>33916.582223999998</v>
      </c>
      <c r="E15" s="127">
        <f t="shared" si="1"/>
        <v>840.77011157687548</v>
      </c>
      <c r="F15" s="125">
        <f t="shared" si="2"/>
        <v>2826.381852</v>
      </c>
      <c r="G15" s="127">
        <f t="shared" si="3"/>
        <v>70.064175964739619</v>
      </c>
      <c r="H15" s="45">
        <f>'L4'!$H$10</f>
        <v>1641.55</v>
      </c>
      <c r="I15" s="45">
        <f>GEW!$E$12+($F15-GEW!$E$12)*SUM(Fasering!$D$5)</f>
        <v>1751.1635679999999</v>
      </c>
      <c r="J15" s="45">
        <f>GEW!$E$12+($F15-GEW!$E$12)*SUM(Fasering!$D$5:$D$6)</f>
        <v>2029.1759777849998</v>
      </c>
      <c r="K15" s="45">
        <f>GEW!$E$12+($F15-GEW!$E$12)*SUM(Fasering!$D$5:$D$7)</f>
        <v>2188.6888700044437</v>
      </c>
      <c r="L15" s="45">
        <f>GEW!$E$12+($F15-GEW!$E$12)*SUM(Fasering!$D$5:$D$8)</f>
        <v>2348.2017622238877</v>
      </c>
      <c r="M15" s="45">
        <f>GEW!$E$12+($F15-GEW!$E$12)*SUM(Fasering!$D$5:$D$9)</f>
        <v>2507.7146544433317</v>
      </c>
      <c r="N15" s="45">
        <f>GEW!$E$12+($F15-GEW!$E$12)*SUM(Fasering!$D$5:$D$10)</f>
        <v>2666.868959780556</v>
      </c>
      <c r="O15" s="98">
        <f>GEW!$E$12+($F15-GEW!$E$12)*SUM(Fasering!$D$5:$D$11)</f>
        <v>2826.381852</v>
      </c>
      <c r="P15" s="125">
        <f>((B15&lt;19968.2*1.2434)*913.03+(B15&gt;19968.2*1.2434)*(B15&lt;20424.71*1.2434)*(20424.71-B15/1.2434+456.51)+(B15&gt;20424.71*1.2434)*(B15&lt;22659.62*1.2434)*456.51+(B15&gt;22659.62*1.2434)*(B15&lt;23116.13*1.2434)*(23116.13-B15/1.2434))/12*Inhoud!$C$4</f>
        <v>0</v>
      </c>
      <c r="Q15" s="127">
        <f t="shared" si="7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98">
        <f>$P15*SUM(Fasering!$D$5:$D$11)</f>
        <v>0</v>
      </c>
      <c r="Y15" s="125">
        <f>((B15&lt;19968.2*1.2434)*456.51+(B15&gt;19968.2*1.2434)*(B15&lt;20196.46*1.2434)*(20196.46-B15/1.2434+228.26)+(B15&gt;20196.46*1.2434)*(B15&lt;22659.62*1.2434)*228.26+(B15&gt;22659.62*1.2434)*(B15&lt;22887.88*1.2434)*(22887.88-B15/1.2434))/12*Inhoud!$C$4</f>
        <v>0</v>
      </c>
      <c r="Z15" s="127">
        <f t="shared" si="8"/>
        <v>0</v>
      </c>
      <c r="AA15" s="97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98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509.99450694988167</v>
      </c>
      <c r="AJ15" s="9">
        <f>($AK$2+(K15+T15)*12*7.57%)*SUM(Fasering!$D$5:$D$7)</f>
        <v>861.57284084492369</v>
      </c>
      <c r="AK15" s="9">
        <f>($AK$2+(L15+U15)*12*7.57%)*SUM(Fasering!$D$5:$D$8)</f>
        <v>1256.1446012787912</v>
      </c>
      <c r="AL15" s="9">
        <f>($AK$2+(M15+V15)*12*7.57%)*SUM(Fasering!$D$5:$D$9)</f>
        <v>1693.7097882514845</v>
      </c>
      <c r="AM15" s="9">
        <f>($AK$2+(N15+W15)*12*7.57%)*SUM(Fasering!$D$5:$D$10)</f>
        <v>2173.1398840415582</v>
      </c>
      <c r="AN15" s="86">
        <f>($AK$2+(O15+X15)*12*7.57%)*SUM(Fasering!$D$5:$D$11)</f>
        <v>2696.5952743568</v>
      </c>
      <c r="AO15" s="5">
        <f>($AK$2+(I15+AA15)*12*7.57%)*SUM(Fasering!$D$5)</f>
        <v>0</v>
      </c>
      <c r="AP15" s="9">
        <f>($AK$2+(J15+AB15)*12*7.57%)*SUM(Fasering!$D$5:$D$6)</f>
        <v>509.99450694988167</v>
      </c>
      <c r="AQ15" s="9">
        <f>($AK$2+(K15+AC15)*12*7.57%)*SUM(Fasering!$D$5:$D$7)</f>
        <v>861.57284084492369</v>
      </c>
      <c r="AR15" s="9">
        <f>($AK$2+(L15+AD15)*12*7.57%)*SUM(Fasering!$D$5:$D$8)</f>
        <v>1256.1446012787912</v>
      </c>
      <c r="AS15" s="9">
        <f>($AK$2+(M15+AE15)*12*7.57%)*SUM(Fasering!$D$5:$D$9)</f>
        <v>1693.7097882514845</v>
      </c>
      <c r="AT15" s="9">
        <f>($AK$2+(N15+AF15)*12*7.57%)*SUM(Fasering!$D$5:$D$10)</f>
        <v>2173.1398840415582</v>
      </c>
      <c r="AU15" s="86">
        <f>($AK$2+(O15+AG15)*12*7.57%)*SUM(Fasering!$D$5:$D$11)</f>
        <v>2696.5952743568</v>
      </c>
    </row>
    <row r="16" spans="1:47" x14ac:dyDescent="0.3">
      <c r="A16" s="32">
        <f t="shared" si="6"/>
        <v>8</v>
      </c>
      <c r="B16" s="125">
        <v>32599.56</v>
      </c>
      <c r="C16" s="126"/>
      <c r="D16" s="125">
        <f t="shared" si="0"/>
        <v>33916.582223999998</v>
      </c>
      <c r="E16" s="127">
        <f t="shared" si="1"/>
        <v>840.77011157687548</v>
      </c>
      <c r="F16" s="125">
        <f t="shared" si="2"/>
        <v>2826.381852</v>
      </c>
      <c r="G16" s="127">
        <f t="shared" si="3"/>
        <v>70.064175964739619</v>
      </c>
      <c r="H16" s="45">
        <f>'L4'!$H$10</f>
        <v>1641.55</v>
      </c>
      <c r="I16" s="45">
        <f>GEW!$E$12+($F16-GEW!$E$12)*SUM(Fasering!$D$5)</f>
        <v>1751.1635679999999</v>
      </c>
      <c r="J16" s="45">
        <f>GEW!$E$12+($F16-GEW!$E$12)*SUM(Fasering!$D$5:$D$6)</f>
        <v>2029.1759777849998</v>
      </c>
      <c r="K16" s="45">
        <f>GEW!$E$12+($F16-GEW!$E$12)*SUM(Fasering!$D$5:$D$7)</f>
        <v>2188.6888700044437</v>
      </c>
      <c r="L16" s="45">
        <f>GEW!$E$12+($F16-GEW!$E$12)*SUM(Fasering!$D$5:$D$8)</f>
        <v>2348.2017622238877</v>
      </c>
      <c r="M16" s="45">
        <f>GEW!$E$12+($F16-GEW!$E$12)*SUM(Fasering!$D$5:$D$9)</f>
        <v>2507.7146544433317</v>
      </c>
      <c r="N16" s="45">
        <f>GEW!$E$12+($F16-GEW!$E$12)*SUM(Fasering!$D$5:$D$10)</f>
        <v>2666.868959780556</v>
      </c>
      <c r="O16" s="98">
        <f>GEW!$E$12+($F16-GEW!$E$12)*SUM(Fasering!$D$5:$D$11)</f>
        <v>2826.381852</v>
      </c>
      <c r="P16" s="125">
        <f>((B16&lt;19968.2*1.2434)*913.03+(B16&gt;19968.2*1.2434)*(B16&lt;20424.71*1.2434)*(20424.71-B16/1.2434+456.51)+(B16&gt;20424.71*1.2434)*(B16&lt;22659.62*1.2434)*456.51+(B16&gt;22659.62*1.2434)*(B16&lt;23116.13*1.2434)*(23116.13-B16/1.2434))/12*Inhoud!$C$4</f>
        <v>0</v>
      </c>
      <c r="Q16" s="127">
        <f t="shared" si="7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98">
        <f>$P16*SUM(Fasering!$D$5:$D$11)</f>
        <v>0</v>
      </c>
      <c r="Y16" s="125">
        <f>((B16&lt;19968.2*1.2434)*456.51+(B16&gt;19968.2*1.2434)*(B16&lt;20196.46*1.2434)*(20196.46-B16/1.2434+228.26)+(B16&gt;20196.46*1.2434)*(B16&lt;22659.62*1.2434)*228.26+(B16&gt;22659.62*1.2434)*(B16&lt;22887.88*1.2434)*(22887.88-B16/1.2434))/12*Inhoud!$C$4</f>
        <v>0</v>
      </c>
      <c r="Z16" s="127">
        <f t="shared" si="8"/>
        <v>0</v>
      </c>
      <c r="AA16" s="97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98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509.99450694988167</v>
      </c>
      <c r="AJ16" s="9">
        <f>($AK$2+(K16+T16)*12*7.57%)*SUM(Fasering!$D$5:$D$7)</f>
        <v>861.57284084492369</v>
      </c>
      <c r="AK16" s="9">
        <f>($AK$2+(L16+U16)*12*7.57%)*SUM(Fasering!$D$5:$D$8)</f>
        <v>1256.1446012787912</v>
      </c>
      <c r="AL16" s="9">
        <f>($AK$2+(M16+V16)*12*7.57%)*SUM(Fasering!$D$5:$D$9)</f>
        <v>1693.7097882514845</v>
      </c>
      <c r="AM16" s="9">
        <f>($AK$2+(N16+W16)*12*7.57%)*SUM(Fasering!$D$5:$D$10)</f>
        <v>2173.1398840415582</v>
      </c>
      <c r="AN16" s="86">
        <f>($AK$2+(O16+X16)*12*7.57%)*SUM(Fasering!$D$5:$D$11)</f>
        <v>2696.5952743568</v>
      </c>
      <c r="AO16" s="5">
        <f>($AK$2+(I16+AA16)*12*7.57%)*SUM(Fasering!$D$5)</f>
        <v>0</v>
      </c>
      <c r="AP16" s="9">
        <f>($AK$2+(J16+AB16)*12*7.57%)*SUM(Fasering!$D$5:$D$6)</f>
        <v>509.99450694988167</v>
      </c>
      <c r="AQ16" s="9">
        <f>($AK$2+(K16+AC16)*12*7.57%)*SUM(Fasering!$D$5:$D$7)</f>
        <v>861.57284084492369</v>
      </c>
      <c r="AR16" s="9">
        <f>($AK$2+(L16+AD16)*12*7.57%)*SUM(Fasering!$D$5:$D$8)</f>
        <v>1256.1446012787912</v>
      </c>
      <c r="AS16" s="9">
        <f>($AK$2+(M16+AE16)*12*7.57%)*SUM(Fasering!$D$5:$D$9)</f>
        <v>1693.7097882514845</v>
      </c>
      <c r="AT16" s="9">
        <f>($AK$2+(N16+AF16)*12*7.57%)*SUM(Fasering!$D$5:$D$10)</f>
        <v>2173.1398840415582</v>
      </c>
      <c r="AU16" s="86">
        <f>($AK$2+(O16+AG16)*12*7.57%)*SUM(Fasering!$D$5:$D$11)</f>
        <v>2696.5952743568</v>
      </c>
    </row>
    <row r="17" spans="1:47" x14ac:dyDescent="0.3">
      <c r="A17" s="32">
        <f t="shared" si="6"/>
        <v>9</v>
      </c>
      <c r="B17" s="125">
        <v>33421.08</v>
      </c>
      <c r="C17" s="126"/>
      <c r="D17" s="125">
        <f t="shared" si="0"/>
        <v>34771.291632</v>
      </c>
      <c r="E17" s="127">
        <f t="shared" si="1"/>
        <v>861.95780435747236</v>
      </c>
      <c r="F17" s="125">
        <f t="shared" si="2"/>
        <v>2897.6076360000002</v>
      </c>
      <c r="G17" s="127">
        <f t="shared" si="3"/>
        <v>71.829817029789368</v>
      </c>
      <c r="H17" s="45">
        <f>'L4'!$H$10</f>
        <v>1641.55</v>
      </c>
      <c r="I17" s="45">
        <f>GEW!$E$12+($F17-GEW!$E$12)*SUM(Fasering!$D$5)</f>
        <v>1751.1635679999999</v>
      </c>
      <c r="J17" s="45">
        <f>GEW!$E$12+($F17-GEW!$E$12)*SUM(Fasering!$D$5:$D$6)</f>
        <v>2047.5923794992641</v>
      </c>
      <c r="K17" s="45">
        <f>GEW!$E$12+($F17-GEW!$E$12)*SUM(Fasering!$D$5:$D$7)</f>
        <v>2217.6718989566407</v>
      </c>
      <c r="L17" s="45">
        <f>GEW!$E$12+($F17-GEW!$E$12)*SUM(Fasering!$D$5:$D$8)</f>
        <v>2387.7514184140173</v>
      </c>
      <c r="M17" s="45">
        <f>GEW!$E$12+($F17-GEW!$E$12)*SUM(Fasering!$D$5:$D$9)</f>
        <v>2557.8309378713939</v>
      </c>
      <c r="N17" s="45">
        <f>GEW!$E$12+($F17-GEW!$E$12)*SUM(Fasering!$D$5:$D$10)</f>
        <v>2727.528116542624</v>
      </c>
      <c r="O17" s="98">
        <f>GEW!$E$12+($F17-GEW!$E$12)*SUM(Fasering!$D$5:$D$11)</f>
        <v>2897.6076360000002</v>
      </c>
      <c r="P17" s="125">
        <f>((B17&lt;19968.2*1.2434)*913.03+(B17&gt;19968.2*1.2434)*(B17&lt;20424.71*1.2434)*(20424.71-B17/1.2434+456.51)+(B17&gt;20424.71*1.2434)*(B17&lt;22659.62*1.2434)*456.51+(B17&gt;22659.62*1.2434)*(B17&lt;23116.13*1.2434)*(23116.13-B17/1.2434))/12*Inhoud!$C$4</f>
        <v>0</v>
      </c>
      <c r="Q17" s="127">
        <f t="shared" si="7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98">
        <f>$P17*SUM(Fasering!$D$5:$D$11)</f>
        <v>0</v>
      </c>
      <c r="Y17" s="125">
        <f>((B17&lt;19968.2*1.2434)*456.51+(B17&gt;19968.2*1.2434)*(B17&lt;20196.46*1.2434)*(20196.46-B17/1.2434+228.26)+(B17&gt;20196.46*1.2434)*(B17&lt;22659.62*1.2434)*228.26+(B17&gt;22659.62*1.2434)*(B17&lt;22887.88*1.2434)*(22887.88-B17/1.2434))/12*Inhoud!$C$4</f>
        <v>0</v>
      </c>
      <c r="Z17" s="127">
        <f t="shared" si="8"/>
        <v>0</v>
      </c>
      <c r="AA17" s="97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98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514.32013772494906</v>
      </c>
      <c r="AJ17" s="9">
        <f>($AK$2+(K17+T17)*12*7.57%)*SUM(Fasering!$D$5:$D$7)</f>
        <v>872.28624351725284</v>
      </c>
      <c r="AK17" s="9">
        <f>($AK$2+(L17+U17)*12*7.57%)*SUM(Fasering!$D$5:$D$8)</f>
        <v>1276.0937933697012</v>
      </c>
      <c r="AL17" s="9">
        <f>($AK$2+(M17+V17)*12*7.57%)*SUM(Fasering!$D$5:$D$9)</f>
        <v>1725.7427872822941</v>
      </c>
      <c r="AM17" s="9">
        <f>($AK$2+(N17+W17)*12*7.57%)*SUM(Fasering!$D$5:$D$10)</f>
        <v>2220.0679466219426</v>
      </c>
      <c r="AN17" s="86">
        <f>($AK$2+(O17+X17)*12*7.57%)*SUM(Fasering!$D$5:$D$11)</f>
        <v>2761.2967765424005</v>
      </c>
      <c r="AO17" s="5">
        <f>($AK$2+(I17+AA17)*12*7.57%)*SUM(Fasering!$D$5)</f>
        <v>0</v>
      </c>
      <c r="AP17" s="9">
        <f>($AK$2+(J17+AB17)*12*7.57%)*SUM(Fasering!$D$5:$D$6)</f>
        <v>514.32013772494906</v>
      </c>
      <c r="AQ17" s="9">
        <f>($AK$2+(K17+AC17)*12*7.57%)*SUM(Fasering!$D$5:$D$7)</f>
        <v>872.28624351725284</v>
      </c>
      <c r="AR17" s="9">
        <f>($AK$2+(L17+AD17)*12*7.57%)*SUM(Fasering!$D$5:$D$8)</f>
        <v>1276.0937933697012</v>
      </c>
      <c r="AS17" s="9">
        <f>($AK$2+(M17+AE17)*12*7.57%)*SUM(Fasering!$D$5:$D$9)</f>
        <v>1725.7427872822941</v>
      </c>
      <c r="AT17" s="9">
        <f>($AK$2+(N17+AF17)*12*7.57%)*SUM(Fasering!$D$5:$D$10)</f>
        <v>2220.0679466219426</v>
      </c>
      <c r="AU17" s="86">
        <f>($AK$2+(O17+AG17)*12*7.57%)*SUM(Fasering!$D$5:$D$11)</f>
        <v>2761.2967765424005</v>
      </c>
    </row>
    <row r="18" spans="1:47" x14ac:dyDescent="0.3">
      <c r="A18" s="32">
        <f t="shared" si="6"/>
        <v>10</v>
      </c>
      <c r="B18" s="125">
        <v>33860.520000000004</v>
      </c>
      <c r="C18" s="126"/>
      <c r="D18" s="125">
        <f t="shared" si="0"/>
        <v>35228.485008000003</v>
      </c>
      <c r="E18" s="127">
        <f t="shared" si="1"/>
        <v>873.29133210543421</v>
      </c>
      <c r="F18" s="125">
        <f t="shared" si="2"/>
        <v>2935.7070840000006</v>
      </c>
      <c r="G18" s="127">
        <f t="shared" si="3"/>
        <v>72.774277675452851</v>
      </c>
      <c r="H18" s="45">
        <f>'L4'!$H$10</f>
        <v>1641.55</v>
      </c>
      <c r="I18" s="45">
        <f>GEW!$E$12+($F18-GEW!$E$12)*SUM(Fasering!$D$5)</f>
        <v>1751.1635679999999</v>
      </c>
      <c r="J18" s="45">
        <f>GEW!$E$12+($F18-GEW!$E$12)*SUM(Fasering!$D$5:$D$6)</f>
        <v>2057.4435134574351</v>
      </c>
      <c r="K18" s="45">
        <f>GEW!$E$12+($F18-GEW!$E$12)*SUM(Fasering!$D$5:$D$7)</f>
        <v>2233.1752369675878</v>
      </c>
      <c r="L18" s="45">
        <f>GEW!$E$12+($F18-GEW!$E$12)*SUM(Fasering!$D$5:$D$8)</f>
        <v>2408.9069604777414</v>
      </c>
      <c r="M18" s="45">
        <f>GEW!$E$12+($F18-GEW!$E$12)*SUM(Fasering!$D$5:$D$9)</f>
        <v>2584.6386839878942</v>
      </c>
      <c r="N18" s="45">
        <f>GEW!$E$12+($F18-GEW!$E$12)*SUM(Fasering!$D$5:$D$10)</f>
        <v>2759.9753604898474</v>
      </c>
      <c r="O18" s="98">
        <f>GEW!$E$12+($F18-GEW!$E$12)*SUM(Fasering!$D$5:$D$11)</f>
        <v>2935.7070840000006</v>
      </c>
      <c r="P18" s="125">
        <f>((B18&lt;19968.2*1.2434)*913.03+(B18&gt;19968.2*1.2434)*(B18&lt;20424.71*1.2434)*(20424.71-B18/1.2434+456.51)+(B18&gt;20424.71*1.2434)*(B18&lt;22659.62*1.2434)*456.51+(B18&gt;22659.62*1.2434)*(B18&lt;23116.13*1.2434)*(23116.13-B18/1.2434))/12*Inhoud!$C$4</f>
        <v>0</v>
      </c>
      <c r="Q18" s="127">
        <f t="shared" si="7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98">
        <f>$P18*SUM(Fasering!$D$5:$D$11)</f>
        <v>0</v>
      </c>
      <c r="Y18" s="125">
        <f>((B18&lt;19968.2*1.2434)*456.51+(B18&gt;19968.2*1.2434)*(B18&lt;20196.46*1.2434)*(20196.46-B18/1.2434+228.26)+(B18&gt;20196.46*1.2434)*(B18&lt;22659.62*1.2434)*228.26+(B18&gt;22659.62*1.2434)*(B18&lt;22887.88*1.2434)*(22887.88-B18/1.2434))/12*Inhoud!$C$4</f>
        <v>0</v>
      </c>
      <c r="Z18" s="127">
        <f t="shared" si="8"/>
        <v>0</v>
      </c>
      <c r="AA18" s="97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98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516.63396476238654</v>
      </c>
      <c r="AJ18" s="9">
        <f>($AK$2+(K18+T18)*12*7.57%)*SUM(Fasering!$D$5:$D$7)</f>
        <v>878.01695934928159</v>
      </c>
      <c r="AK18" s="9">
        <f>($AK$2+(L18+U18)*12*7.57%)*SUM(Fasering!$D$5:$D$8)</f>
        <v>1286.7648336029631</v>
      </c>
      <c r="AL18" s="9">
        <f>($AK$2+(M18+V18)*12*7.57%)*SUM(Fasering!$D$5:$D$9)</f>
        <v>1742.877587523431</v>
      </c>
      <c r="AM18" s="9">
        <f>($AK$2+(N18+W18)*12*7.57%)*SUM(Fasering!$D$5:$D$10)</f>
        <v>2245.1702786653791</v>
      </c>
      <c r="AN18" s="86">
        <f>($AK$2+(O18+X18)*12*7.57%)*SUM(Fasering!$D$5:$D$11)</f>
        <v>2795.9063151056007</v>
      </c>
      <c r="AO18" s="5">
        <f>($AK$2+(I18+AA18)*12*7.57%)*SUM(Fasering!$D$5)</f>
        <v>0</v>
      </c>
      <c r="AP18" s="9">
        <f>($AK$2+(J18+AB18)*12*7.57%)*SUM(Fasering!$D$5:$D$6)</f>
        <v>516.63396476238654</v>
      </c>
      <c r="AQ18" s="9">
        <f>($AK$2+(K18+AC18)*12*7.57%)*SUM(Fasering!$D$5:$D$7)</f>
        <v>878.01695934928159</v>
      </c>
      <c r="AR18" s="9">
        <f>($AK$2+(L18+AD18)*12*7.57%)*SUM(Fasering!$D$5:$D$8)</f>
        <v>1286.7648336029631</v>
      </c>
      <c r="AS18" s="9">
        <f>($AK$2+(M18+AE18)*12*7.57%)*SUM(Fasering!$D$5:$D$9)</f>
        <v>1742.877587523431</v>
      </c>
      <c r="AT18" s="9">
        <f>($AK$2+(N18+AF18)*12*7.57%)*SUM(Fasering!$D$5:$D$10)</f>
        <v>2245.1702786653791</v>
      </c>
      <c r="AU18" s="86">
        <f>($AK$2+(O18+AG18)*12*7.57%)*SUM(Fasering!$D$5:$D$11)</f>
        <v>2795.9063151056007</v>
      </c>
    </row>
    <row r="19" spans="1:47" x14ac:dyDescent="0.3">
      <c r="A19" s="32">
        <f t="shared" si="6"/>
        <v>11</v>
      </c>
      <c r="B19" s="125">
        <v>34242.120000000003</v>
      </c>
      <c r="C19" s="126"/>
      <c r="D19" s="125">
        <f t="shared" si="0"/>
        <v>35625.501648000005</v>
      </c>
      <c r="E19" s="127">
        <f t="shared" si="1"/>
        <v>883.13311753375706</v>
      </c>
      <c r="F19" s="125">
        <f t="shared" si="2"/>
        <v>2968.7918040000004</v>
      </c>
      <c r="G19" s="127">
        <f t="shared" si="3"/>
        <v>73.594426461146412</v>
      </c>
      <c r="H19" s="45">
        <f>'L4'!$H$10</f>
        <v>1641.55</v>
      </c>
      <c r="I19" s="45">
        <f>GEW!$E$12+($F19-GEW!$E$12)*SUM(Fasering!$D$5)</f>
        <v>1751.1635679999999</v>
      </c>
      <c r="J19" s="45">
        <f>GEW!$E$12+($F19-GEW!$E$12)*SUM(Fasering!$D$5:$D$6)</f>
        <v>2065.9980208269003</v>
      </c>
      <c r="K19" s="45">
        <f>GEW!$E$12+($F19-GEW!$E$12)*SUM(Fasering!$D$5:$D$7)</f>
        <v>2246.6379936237354</v>
      </c>
      <c r="L19" s="45">
        <f>GEW!$E$12+($F19-GEW!$E$12)*SUM(Fasering!$D$5:$D$8)</f>
        <v>2427.2779664205705</v>
      </c>
      <c r="M19" s="45">
        <f>GEW!$E$12+($F19-GEW!$E$12)*SUM(Fasering!$D$5:$D$9)</f>
        <v>2607.9179392174055</v>
      </c>
      <c r="N19" s="45">
        <f>GEW!$E$12+($F19-GEW!$E$12)*SUM(Fasering!$D$5:$D$10)</f>
        <v>2788.1518312031653</v>
      </c>
      <c r="O19" s="98">
        <f>GEW!$E$12+($F19-GEW!$E$12)*SUM(Fasering!$D$5:$D$11)</f>
        <v>2968.7918040000004</v>
      </c>
      <c r="P19" s="125">
        <f>((B19&lt;19968.2*1.2434)*913.03+(B19&gt;19968.2*1.2434)*(B19&lt;20424.71*1.2434)*(20424.71-B19/1.2434+456.51)+(B19&gt;20424.71*1.2434)*(B19&lt;22659.62*1.2434)*456.51+(B19&gt;22659.62*1.2434)*(B19&lt;23116.13*1.2434)*(23116.13-B19/1.2434))/12*Inhoud!$C$4</f>
        <v>0</v>
      </c>
      <c r="Q19" s="127">
        <f t="shared" si="7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98">
        <f>$P19*SUM(Fasering!$D$5:$D$11)</f>
        <v>0</v>
      </c>
      <c r="Y19" s="125">
        <f>((B19&lt;19968.2*1.2434)*456.51+(B19&gt;19968.2*1.2434)*(B19&lt;20196.46*1.2434)*(20196.46-B19/1.2434+228.26)+(B19&gt;20196.46*1.2434)*(B19&lt;22659.62*1.2434)*228.26+(B19&gt;22659.62*1.2434)*(B19&lt;22887.88*1.2434)*(22887.88-B19/1.2434))/12*Inhoud!$C$4</f>
        <v>0</v>
      </c>
      <c r="Z19" s="127">
        <f t="shared" si="8"/>
        <v>0</v>
      </c>
      <c r="AA19" s="97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98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518.64324110838606</v>
      </c>
      <c r="AJ19" s="9">
        <f>($AK$2+(K19+T19)*12*7.57%)*SUM(Fasering!$D$5:$D$7)</f>
        <v>882.99338653274731</v>
      </c>
      <c r="AK19" s="9">
        <f>($AK$2+(L19+U19)*12*7.57%)*SUM(Fasering!$D$5:$D$8)</f>
        <v>1296.0313294909404</v>
      </c>
      <c r="AL19" s="9">
        <f>($AK$2+(M19+V19)*12*7.57%)*SUM(Fasering!$D$5:$D$9)</f>
        <v>1757.7570699829653</v>
      </c>
      <c r="AM19" s="9">
        <f>($AK$2+(N19+W19)*12*7.57%)*SUM(Fasering!$D$5:$D$10)</f>
        <v>2266.9685899428578</v>
      </c>
      <c r="AN19" s="86">
        <f>($AK$2+(O19+X19)*12*7.57%)*SUM(Fasering!$D$5:$D$11)</f>
        <v>2825.9604747536005</v>
      </c>
      <c r="AO19" s="5">
        <f>($AK$2+(I19+AA19)*12*7.57%)*SUM(Fasering!$D$5)</f>
        <v>0</v>
      </c>
      <c r="AP19" s="9">
        <f>($AK$2+(J19+AB19)*12*7.57%)*SUM(Fasering!$D$5:$D$6)</f>
        <v>518.64324110838606</v>
      </c>
      <c r="AQ19" s="9">
        <f>($AK$2+(K19+AC19)*12*7.57%)*SUM(Fasering!$D$5:$D$7)</f>
        <v>882.99338653274731</v>
      </c>
      <c r="AR19" s="9">
        <f>($AK$2+(L19+AD19)*12*7.57%)*SUM(Fasering!$D$5:$D$8)</f>
        <v>1296.0313294909404</v>
      </c>
      <c r="AS19" s="9">
        <f>($AK$2+(M19+AE19)*12*7.57%)*SUM(Fasering!$D$5:$D$9)</f>
        <v>1757.7570699829653</v>
      </c>
      <c r="AT19" s="9">
        <f>($AK$2+(N19+AF19)*12*7.57%)*SUM(Fasering!$D$5:$D$10)</f>
        <v>2266.9685899428578</v>
      </c>
      <c r="AU19" s="86">
        <f>($AK$2+(O19+AG19)*12*7.57%)*SUM(Fasering!$D$5:$D$11)</f>
        <v>2825.9604747536005</v>
      </c>
    </row>
    <row r="20" spans="1:47" x14ac:dyDescent="0.3">
      <c r="A20" s="32">
        <f t="shared" si="6"/>
        <v>12</v>
      </c>
      <c r="B20" s="125">
        <v>35278.080000000002</v>
      </c>
      <c r="C20" s="126"/>
      <c r="D20" s="125">
        <f t="shared" si="0"/>
        <v>36703.314431999999</v>
      </c>
      <c r="E20" s="127">
        <f t="shared" si="1"/>
        <v>909.85139854089869</v>
      </c>
      <c r="F20" s="125">
        <f t="shared" si="2"/>
        <v>3058.6095359999999</v>
      </c>
      <c r="G20" s="127">
        <f t="shared" si="3"/>
        <v>75.820949878408229</v>
      </c>
      <c r="H20" s="45">
        <f>'L4'!$H$10</f>
        <v>1641.55</v>
      </c>
      <c r="I20" s="45">
        <f>GEW!$E$12+($F20-GEW!$E$12)*SUM(Fasering!$D$5)</f>
        <v>1751.1635679999999</v>
      </c>
      <c r="J20" s="45">
        <f>GEW!$E$12+($F20-GEW!$E$12)*SUM(Fasering!$D$5:$D$6)</f>
        <v>2089.2216252673388</v>
      </c>
      <c r="K20" s="45">
        <f>GEW!$E$12+($F20-GEW!$E$12)*SUM(Fasering!$D$5:$D$7)</f>
        <v>2283.1864144452829</v>
      </c>
      <c r="L20" s="45">
        <f>GEW!$E$12+($F20-GEW!$E$12)*SUM(Fasering!$D$5:$D$8)</f>
        <v>2477.1512036232266</v>
      </c>
      <c r="M20" s="45">
        <f>GEW!$E$12+($F20-GEW!$E$12)*SUM(Fasering!$D$5:$D$9)</f>
        <v>2671.1159928011707</v>
      </c>
      <c r="N20" s="45">
        <f>GEW!$E$12+($F20-GEW!$E$12)*SUM(Fasering!$D$5:$D$10)</f>
        <v>2864.6447468220563</v>
      </c>
      <c r="O20" s="98">
        <f>GEW!$E$12+($F20-GEW!$E$12)*SUM(Fasering!$D$5:$D$11)</f>
        <v>3058.6095359999999</v>
      </c>
      <c r="P20" s="125">
        <f>((B20&lt;19968.2*1.2434)*913.03+(B20&gt;19968.2*1.2434)*(B20&lt;20424.71*1.2434)*(20424.71-B20/1.2434+456.51)+(B20&gt;20424.71*1.2434)*(B20&lt;22659.62*1.2434)*456.51+(B20&gt;22659.62*1.2434)*(B20&lt;23116.13*1.2434)*(23116.13-B20/1.2434))/12*Inhoud!$C$4</f>
        <v>0</v>
      </c>
      <c r="Q20" s="127">
        <f t="shared" si="7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98">
        <f>$P20*SUM(Fasering!$D$5:$D$11)</f>
        <v>0</v>
      </c>
      <c r="Y20" s="125">
        <f>((B20&lt;19968.2*1.2434)*456.51+(B20&gt;19968.2*1.2434)*(B20&lt;20196.46*1.2434)*(20196.46-B20/1.2434+228.26)+(B20&gt;20196.46*1.2434)*(B20&lt;22659.62*1.2434)*228.26+(B20&gt;22659.62*1.2434)*(B20&lt;22887.88*1.2434)*(22887.88-B20/1.2434))/12*Inhoud!$C$4</f>
        <v>0</v>
      </c>
      <c r="Z20" s="127">
        <f t="shared" si="8"/>
        <v>0</v>
      </c>
      <c r="AA20" s="97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98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524.09798409423991</v>
      </c>
      <c r="AJ20" s="9">
        <f>($AK$2+(K20+T20)*12*7.57%)*SUM(Fasering!$D$5:$D$7)</f>
        <v>896.50329089591094</v>
      </c>
      <c r="AK20" s="9">
        <f>($AK$2+(L20+U20)*12*7.57%)*SUM(Fasering!$D$5:$D$8)</f>
        <v>1321.1878260321064</v>
      </c>
      <c r="AL20" s="9">
        <f>($AK$2+(M20+V20)*12*7.57%)*SUM(Fasering!$D$5:$D$9)</f>
        <v>1798.1515895028269</v>
      </c>
      <c r="AM20" s="9">
        <f>($AK$2+(N20+W20)*12*7.57%)*SUM(Fasering!$D$5:$D$10)</f>
        <v>2326.1462066908057</v>
      </c>
      <c r="AN20" s="86">
        <f>($AK$2+(O20+X20)*12*7.57%)*SUM(Fasering!$D$5:$D$11)</f>
        <v>2907.5509025024003</v>
      </c>
      <c r="AO20" s="5">
        <f>($AK$2+(I20+AA20)*12*7.57%)*SUM(Fasering!$D$5)</f>
        <v>0</v>
      </c>
      <c r="AP20" s="9">
        <f>($AK$2+(J20+AB20)*12*7.57%)*SUM(Fasering!$D$5:$D$6)</f>
        <v>524.09798409423991</v>
      </c>
      <c r="AQ20" s="9">
        <f>($AK$2+(K20+AC20)*12*7.57%)*SUM(Fasering!$D$5:$D$7)</f>
        <v>896.50329089591094</v>
      </c>
      <c r="AR20" s="9">
        <f>($AK$2+(L20+AD20)*12*7.57%)*SUM(Fasering!$D$5:$D$8)</f>
        <v>1321.1878260321064</v>
      </c>
      <c r="AS20" s="9">
        <f>($AK$2+(M20+AE20)*12*7.57%)*SUM(Fasering!$D$5:$D$9)</f>
        <v>1798.1515895028269</v>
      </c>
      <c r="AT20" s="9">
        <f>($AK$2+(N20+AF20)*12*7.57%)*SUM(Fasering!$D$5:$D$10)</f>
        <v>2326.1462066908057</v>
      </c>
      <c r="AU20" s="86">
        <f>($AK$2+(O20+AG20)*12*7.57%)*SUM(Fasering!$D$5:$D$11)</f>
        <v>2907.5509025024003</v>
      </c>
    </row>
    <row r="21" spans="1:47" x14ac:dyDescent="0.3">
      <c r="A21" s="32">
        <f t="shared" si="6"/>
        <v>13</v>
      </c>
      <c r="B21" s="125">
        <v>35288.159999999996</v>
      </c>
      <c r="C21" s="126"/>
      <c r="D21" s="125">
        <f t="shared" si="0"/>
        <v>36713.801663999999</v>
      </c>
      <c r="E21" s="127">
        <f t="shared" si="1"/>
        <v>910.11137023145818</v>
      </c>
      <c r="F21" s="125">
        <f t="shared" si="2"/>
        <v>3059.4834719999999</v>
      </c>
      <c r="G21" s="127">
        <f t="shared" si="3"/>
        <v>75.842614185954844</v>
      </c>
      <c r="H21" s="45">
        <f>'L4'!$H$10</f>
        <v>1641.55</v>
      </c>
      <c r="I21" s="45">
        <f>GEW!$E$12+($F21-GEW!$E$12)*SUM(Fasering!$D$5)</f>
        <v>1751.1635679999999</v>
      </c>
      <c r="J21" s="45">
        <f>GEW!$E$12+($F21-GEW!$E$12)*SUM(Fasering!$D$5:$D$6)</f>
        <v>2089.4475933865324</v>
      </c>
      <c r="K21" s="45">
        <f>GEW!$E$12+($F21-GEW!$E$12)*SUM(Fasering!$D$5:$D$7)</f>
        <v>2283.5420344324261</v>
      </c>
      <c r="L21" s="45">
        <f>GEW!$E$12+($F21-GEW!$E$12)*SUM(Fasering!$D$5:$D$8)</f>
        <v>2477.6364754783203</v>
      </c>
      <c r="M21" s="45">
        <f>GEW!$E$12+($F21-GEW!$E$12)*SUM(Fasering!$D$5:$D$9)</f>
        <v>2671.7309165242141</v>
      </c>
      <c r="N21" s="45">
        <f>GEW!$E$12+($F21-GEW!$E$12)*SUM(Fasering!$D$5:$D$10)</f>
        <v>2865.3890309541061</v>
      </c>
      <c r="O21" s="98">
        <f>GEW!$E$12+($F21-GEW!$E$12)*SUM(Fasering!$D$5:$D$11)</f>
        <v>3059.4834719999999</v>
      </c>
      <c r="P21" s="125">
        <f>((B21&lt;19968.2*1.2434)*913.03+(B21&gt;19968.2*1.2434)*(B21&lt;20424.71*1.2434)*(20424.71-B21/1.2434+456.51)+(B21&gt;20424.71*1.2434)*(B21&lt;22659.62*1.2434)*456.51+(B21&gt;22659.62*1.2434)*(B21&lt;23116.13*1.2434)*(23116.13-B21/1.2434))/12*Inhoud!$C$4</f>
        <v>0</v>
      </c>
      <c r="Q21" s="127">
        <f t="shared" si="7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98">
        <f>$P21*SUM(Fasering!$D$5:$D$11)</f>
        <v>0</v>
      </c>
      <c r="Y21" s="125">
        <f>((B21&lt;19968.2*1.2434)*456.51+(B21&gt;19968.2*1.2434)*(B21&lt;20196.46*1.2434)*(20196.46-B21/1.2434+228.26)+(B21&gt;20196.46*1.2434)*(B21&lt;22659.62*1.2434)*228.26+(B21&gt;22659.62*1.2434)*(B21&lt;22887.88*1.2434)*(22887.88-B21/1.2434))/12*Inhoud!$C$4</f>
        <v>0</v>
      </c>
      <c r="Z21" s="127">
        <f t="shared" si="8"/>
        <v>0</v>
      </c>
      <c r="AA21" s="97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98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524.15105931847381</v>
      </c>
      <c r="AJ21" s="9">
        <f>($AK$2+(K21+T21)*12*7.57%)*SUM(Fasering!$D$5:$D$7)</f>
        <v>896.63474368943616</v>
      </c>
      <c r="AK21" s="9">
        <f>($AK$2+(L21+U21)*12*7.57%)*SUM(Fasering!$D$5:$D$8)</f>
        <v>1321.432601395185</v>
      </c>
      <c r="AL21" s="9">
        <f>($AK$2+(M21+V21)*12*7.57%)*SUM(Fasering!$D$5:$D$9)</f>
        <v>1798.5446324357201</v>
      </c>
      <c r="AM21" s="9">
        <f>($AK$2+(N21+W21)*12*7.57%)*SUM(Fasering!$D$5:$D$10)</f>
        <v>2326.722011139645</v>
      </c>
      <c r="AN21" s="86">
        <f>($AK$2+(O21+X21)*12*7.57%)*SUM(Fasering!$D$5:$D$11)</f>
        <v>2908.3447859647999</v>
      </c>
      <c r="AO21" s="5">
        <f>($AK$2+(I21+AA21)*12*7.57%)*SUM(Fasering!$D$5)</f>
        <v>0</v>
      </c>
      <c r="AP21" s="9">
        <f>($AK$2+(J21+AB21)*12*7.57%)*SUM(Fasering!$D$5:$D$6)</f>
        <v>524.15105931847381</v>
      </c>
      <c r="AQ21" s="9">
        <f>($AK$2+(K21+AC21)*12*7.57%)*SUM(Fasering!$D$5:$D$7)</f>
        <v>896.63474368943616</v>
      </c>
      <c r="AR21" s="9">
        <f>($AK$2+(L21+AD21)*12*7.57%)*SUM(Fasering!$D$5:$D$8)</f>
        <v>1321.432601395185</v>
      </c>
      <c r="AS21" s="9">
        <f>($AK$2+(M21+AE21)*12*7.57%)*SUM(Fasering!$D$5:$D$9)</f>
        <v>1798.5446324357201</v>
      </c>
      <c r="AT21" s="9">
        <f>($AK$2+(N21+AF21)*12*7.57%)*SUM(Fasering!$D$5:$D$10)</f>
        <v>2326.722011139645</v>
      </c>
      <c r="AU21" s="86">
        <f>($AK$2+(O21+AG21)*12*7.57%)*SUM(Fasering!$D$5:$D$11)</f>
        <v>2908.3447859647999</v>
      </c>
    </row>
    <row r="22" spans="1:47" x14ac:dyDescent="0.3">
      <c r="A22" s="32">
        <f t="shared" si="6"/>
        <v>14</v>
      </c>
      <c r="B22" s="125">
        <v>36695.760000000002</v>
      </c>
      <c r="C22" s="126"/>
      <c r="D22" s="125">
        <f t="shared" si="0"/>
        <v>38178.268704000002</v>
      </c>
      <c r="E22" s="127">
        <f t="shared" si="1"/>
        <v>946.41455987744143</v>
      </c>
      <c r="F22" s="125">
        <f t="shared" si="2"/>
        <v>3181.5223919999999</v>
      </c>
      <c r="G22" s="127">
        <f t="shared" si="3"/>
        <v>78.867879989786786</v>
      </c>
      <c r="H22" s="45">
        <f>'L4'!$H$10</f>
        <v>1641.55</v>
      </c>
      <c r="I22" s="45">
        <f>GEW!$E$12+($F22-GEW!$E$12)*SUM(Fasering!$D$5)</f>
        <v>1751.1635679999999</v>
      </c>
      <c r="J22" s="45">
        <f>GEW!$E$12+($F22-GEW!$E$12)*SUM(Fasering!$D$5:$D$6)</f>
        <v>2121.0024271739003</v>
      </c>
      <c r="K22" s="45">
        <f>GEW!$E$12+($F22-GEW!$E$12)*SUM(Fasering!$D$5:$D$7)</f>
        <v>2333.2018254942532</v>
      </c>
      <c r="L22" s="45">
        <f>GEW!$E$12+($F22-GEW!$E$12)*SUM(Fasering!$D$5:$D$8)</f>
        <v>2545.4012238146065</v>
      </c>
      <c r="M22" s="45">
        <f>GEW!$E$12+($F22-GEW!$E$12)*SUM(Fasering!$D$5:$D$9)</f>
        <v>2757.6006221349598</v>
      </c>
      <c r="N22" s="45">
        <f>GEW!$E$12+($F22-GEW!$E$12)*SUM(Fasering!$D$5:$D$10)</f>
        <v>2969.322993679647</v>
      </c>
      <c r="O22" s="98">
        <f>GEW!$E$12+($F22-GEW!$E$12)*SUM(Fasering!$D$5:$D$11)</f>
        <v>3181.5223919999999</v>
      </c>
      <c r="P22" s="125">
        <f>((B22&lt;19968.2*1.2434)*913.03+(B22&gt;19968.2*1.2434)*(B22&lt;20424.71*1.2434)*(20424.71-B22/1.2434+456.51)+(B22&gt;20424.71*1.2434)*(B22&lt;22659.62*1.2434)*456.51+(B22&gt;22659.62*1.2434)*(B22&lt;23116.13*1.2434)*(23116.13-B22/1.2434))/12*Inhoud!$C$4</f>
        <v>0</v>
      </c>
      <c r="Q22" s="127">
        <f t="shared" si="7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98">
        <f>$P22*SUM(Fasering!$D$5:$D$11)</f>
        <v>0</v>
      </c>
      <c r="Y22" s="125">
        <f>((B22&lt;19968.2*1.2434)*456.51+(B22&gt;19968.2*1.2434)*(B22&lt;20196.46*1.2434)*(20196.46-B22/1.2434+228.26)+(B22&gt;20196.46*1.2434)*(B22&lt;22659.62*1.2434)*228.26+(B22&gt;22659.62*1.2434)*(B22&lt;22887.88*1.2434)*(22887.88-B22/1.2434))/12*Inhoud!$C$4</f>
        <v>0</v>
      </c>
      <c r="Z22" s="127">
        <f t="shared" si="8"/>
        <v>0</v>
      </c>
      <c r="AA22" s="97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98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531.56263527400097</v>
      </c>
      <c r="AJ22" s="9">
        <f>($AK$2+(K22+T22)*12*7.57%)*SUM(Fasering!$D$5:$D$7)</f>
        <v>914.99118735674858</v>
      </c>
      <c r="AK22" s="9">
        <f>($AK$2+(L22+U22)*12*7.57%)*SUM(Fasering!$D$5:$D$8)</f>
        <v>1355.6137324536678</v>
      </c>
      <c r="AL22" s="9">
        <f>($AK$2+(M22+V22)*12*7.57%)*SUM(Fasering!$D$5:$D$9)</f>
        <v>1853.4302705647581</v>
      </c>
      <c r="AM22" s="9">
        <f>($AK$2+(N22+W22)*12*7.57%)*SUM(Fasering!$D$5:$D$10)</f>
        <v>2407.1289895310997</v>
      </c>
      <c r="AN22" s="86">
        <f>($AK$2+(O22+X22)*12*7.57%)*SUM(Fasering!$D$5:$D$11)</f>
        <v>3019.2049408928006</v>
      </c>
      <c r="AO22" s="5">
        <f>($AK$2+(I22+AA22)*12*7.57%)*SUM(Fasering!$D$5)</f>
        <v>0</v>
      </c>
      <c r="AP22" s="9">
        <f>($AK$2+(J22+AB22)*12*7.57%)*SUM(Fasering!$D$5:$D$6)</f>
        <v>531.56263527400097</v>
      </c>
      <c r="AQ22" s="9">
        <f>($AK$2+(K22+AC22)*12*7.57%)*SUM(Fasering!$D$5:$D$7)</f>
        <v>914.99118735674858</v>
      </c>
      <c r="AR22" s="9">
        <f>($AK$2+(L22+AD22)*12*7.57%)*SUM(Fasering!$D$5:$D$8)</f>
        <v>1355.6137324536678</v>
      </c>
      <c r="AS22" s="9">
        <f>($AK$2+(M22+AE22)*12*7.57%)*SUM(Fasering!$D$5:$D$9)</f>
        <v>1853.4302705647581</v>
      </c>
      <c r="AT22" s="9">
        <f>($AK$2+(N22+AF22)*12*7.57%)*SUM(Fasering!$D$5:$D$10)</f>
        <v>2407.1289895310997</v>
      </c>
      <c r="AU22" s="86">
        <f>($AK$2+(O22+AG22)*12*7.57%)*SUM(Fasering!$D$5:$D$11)</f>
        <v>3019.2049408928006</v>
      </c>
    </row>
    <row r="23" spans="1:47" x14ac:dyDescent="0.3">
      <c r="A23" s="32">
        <f t="shared" si="6"/>
        <v>15</v>
      </c>
      <c r="B23" s="125">
        <v>36705.840000000004</v>
      </c>
      <c r="C23" s="126"/>
      <c r="D23" s="125">
        <f t="shared" si="0"/>
        <v>38188.755936000001</v>
      </c>
      <c r="E23" s="127">
        <f t="shared" si="1"/>
        <v>946.67453156800093</v>
      </c>
      <c r="F23" s="125">
        <f t="shared" si="2"/>
        <v>3182.3963280000003</v>
      </c>
      <c r="G23" s="127">
        <f t="shared" si="3"/>
        <v>78.889544297333416</v>
      </c>
      <c r="H23" s="45">
        <f>'L4'!$H$10</f>
        <v>1641.55</v>
      </c>
      <c r="I23" s="45">
        <f>GEW!$E$12+($F23-GEW!$E$12)*SUM(Fasering!$D$5)</f>
        <v>1751.1635679999999</v>
      </c>
      <c r="J23" s="45">
        <f>GEW!$E$12+($F23-GEW!$E$12)*SUM(Fasering!$D$5:$D$6)</f>
        <v>2121.2283952930939</v>
      </c>
      <c r="K23" s="45">
        <f>GEW!$E$12+($F23-GEW!$E$12)*SUM(Fasering!$D$5:$D$7)</f>
        <v>2333.5574454813968</v>
      </c>
      <c r="L23" s="45">
        <f>GEW!$E$12+($F23-GEW!$E$12)*SUM(Fasering!$D$5:$D$8)</f>
        <v>2545.8864956697003</v>
      </c>
      <c r="M23" s="45">
        <f>GEW!$E$12+($F23-GEW!$E$12)*SUM(Fasering!$D$5:$D$9)</f>
        <v>2758.2155458580037</v>
      </c>
      <c r="N23" s="45">
        <f>GEW!$E$12+($F23-GEW!$E$12)*SUM(Fasering!$D$5:$D$10)</f>
        <v>2970.0672778116968</v>
      </c>
      <c r="O23" s="98">
        <f>GEW!$E$12+($F23-GEW!$E$12)*SUM(Fasering!$D$5:$D$11)</f>
        <v>3182.3963280000003</v>
      </c>
      <c r="P23" s="125">
        <f>((B23&lt;19968.2*1.2434)*913.03+(B23&gt;19968.2*1.2434)*(B23&lt;20424.71*1.2434)*(20424.71-B23/1.2434+456.51)+(B23&gt;20424.71*1.2434)*(B23&lt;22659.62*1.2434)*456.51+(B23&gt;22659.62*1.2434)*(B23&lt;23116.13*1.2434)*(23116.13-B23/1.2434))/12*Inhoud!$C$4</f>
        <v>0</v>
      </c>
      <c r="Q23" s="127">
        <f t="shared" si="7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98">
        <f>$P23*SUM(Fasering!$D$5:$D$11)</f>
        <v>0</v>
      </c>
      <c r="Y23" s="125">
        <f>((B23&lt;19968.2*1.2434)*456.51+(B23&gt;19968.2*1.2434)*(B23&lt;20196.46*1.2434)*(20196.46-B23/1.2434+228.26)+(B23&gt;20196.46*1.2434)*(B23&lt;22659.62*1.2434)*228.26+(B23&gt;22659.62*1.2434)*(B23&lt;22887.88*1.2434)*(22887.88-B23/1.2434))/12*Inhoud!$C$4</f>
        <v>0</v>
      </c>
      <c r="Z23" s="127">
        <f t="shared" si="8"/>
        <v>0</v>
      </c>
      <c r="AA23" s="97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98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531.61571049823488</v>
      </c>
      <c r="AJ23" s="9">
        <f>($AK$2+(K23+T23)*12*7.57%)*SUM(Fasering!$D$5:$D$7)</f>
        <v>915.12264015027415</v>
      </c>
      <c r="AK23" s="9">
        <f>($AK$2+(L23+U23)*12*7.57%)*SUM(Fasering!$D$5:$D$8)</f>
        <v>1355.8585078167464</v>
      </c>
      <c r="AL23" s="9">
        <f>($AK$2+(M23+V23)*12*7.57%)*SUM(Fasering!$D$5:$D$9)</f>
        <v>1853.8233134976513</v>
      </c>
      <c r="AM23" s="9">
        <f>($AK$2+(N23+W23)*12*7.57%)*SUM(Fasering!$D$5:$D$10)</f>
        <v>2407.7047939799386</v>
      </c>
      <c r="AN23" s="86">
        <f>($AK$2+(O23+X23)*12*7.57%)*SUM(Fasering!$D$5:$D$11)</f>
        <v>3019.9988243552002</v>
      </c>
      <c r="AO23" s="5">
        <f>($AK$2+(I23+AA23)*12*7.57%)*SUM(Fasering!$D$5)</f>
        <v>0</v>
      </c>
      <c r="AP23" s="9">
        <f>($AK$2+(J23+AB23)*12*7.57%)*SUM(Fasering!$D$5:$D$6)</f>
        <v>531.61571049823488</v>
      </c>
      <c r="AQ23" s="9">
        <f>($AK$2+(K23+AC23)*12*7.57%)*SUM(Fasering!$D$5:$D$7)</f>
        <v>915.12264015027415</v>
      </c>
      <c r="AR23" s="9">
        <f>($AK$2+(L23+AD23)*12*7.57%)*SUM(Fasering!$D$5:$D$8)</f>
        <v>1355.8585078167464</v>
      </c>
      <c r="AS23" s="9">
        <f>($AK$2+(M23+AE23)*12*7.57%)*SUM(Fasering!$D$5:$D$9)</f>
        <v>1853.8233134976513</v>
      </c>
      <c r="AT23" s="9">
        <f>($AK$2+(N23+AF23)*12*7.57%)*SUM(Fasering!$D$5:$D$10)</f>
        <v>2407.7047939799386</v>
      </c>
      <c r="AU23" s="86">
        <f>($AK$2+(O23+AG23)*12*7.57%)*SUM(Fasering!$D$5:$D$11)</f>
        <v>3019.9988243552002</v>
      </c>
    </row>
    <row r="24" spans="1:47" x14ac:dyDescent="0.3">
      <c r="A24" s="32">
        <f t="shared" si="6"/>
        <v>16</v>
      </c>
      <c r="B24" s="125">
        <v>38712.840000000004</v>
      </c>
      <c r="C24" s="126"/>
      <c r="D24" s="125">
        <f t="shared" si="0"/>
        <v>40276.838736000005</v>
      </c>
      <c r="E24" s="127">
        <f t="shared" si="1"/>
        <v>998.43675209903859</v>
      </c>
      <c r="F24" s="125">
        <f t="shared" si="2"/>
        <v>3356.4032280000001</v>
      </c>
      <c r="G24" s="127">
        <f t="shared" si="3"/>
        <v>83.203062674919877</v>
      </c>
      <c r="H24" s="45">
        <f>'L4'!$H$10</f>
        <v>1641.55</v>
      </c>
      <c r="I24" s="45">
        <f>GEW!$E$12+($F24-GEW!$E$12)*SUM(Fasering!$D$5)</f>
        <v>1751.1635679999999</v>
      </c>
      <c r="J24" s="45">
        <f>GEW!$E$12+($F24-GEW!$E$12)*SUM(Fasering!$D$5:$D$6)</f>
        <v>2166.220261882499</v>
      </c>
      <c r="K24" s="45">
        <f>GEW!$E$12+($F24-GEW!$E$12)*SUM(Fasering!$D$5:$D$7)</f>
        <v>2404.3639250644364</v>
      </c>
      <c r="L24" s="45">
        <f>GEW!$E$12+($F24-GEW!$E$12)*SUM(Fasering!$D$5:$D$8)</f>
        <v>2642.5075882463743</v>
      </c>
      <c r="M24" s="45">
        <f>GEW!$E$12+($F24-GEW!$E$12)*SUM(Fasering!$D$5:$D$9)</f>
        <v>2880.6512514283122</v>
      </c>
      <c r="N24" s="45">
        <f>GEW!$E$12+($F24-GEW!$E$12)*SUM(Fasering!$D$5:$D$10)</f>
        <v>3118.2595648180627</v>
      </c>
      <c r="O24" s="98">
        <f>GEW!$E$12+($F24-GEW!$E$12)*SUM(Fasering!$D$5:$D$11)</f>
        <v>3356.4032280000001</v>
      </c>
      <c r="P24" s="125">
        <f>((B24&lt;19968.2*1.2434)*913.03+(B24&gt;19968.2*1.2434)*(B24&lt;20424.71*1.2434)*(20424.71-B24/1.2434+456.51)+(B24&gt;20424.71*1.2434)*(B24&lt;22659.62*1.2434)*456.51+(B24&gt;22659.62*1.2434)*(B24&lt;23116.13*1.2434)*(23116.13-B24/1.2434))/12*Inhoud!$C$4</f>
        <v>0</v>
      </c>
      <c r="Q24" s="127">
        <f t="shared" si="7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98">
        <f>$P24*SUM(Fasering!$D$5:$D$11)</f>
        <v>0</v>
      </c>
      <c r="Y24" s="125">
        <f>((B24&lt;19968.2*1.2434)*456.51+(B24&gt;19968.2*1.2434)*(B24&lt;20196.46*1.2434)*(20196.46-B24/1.2434+228.26)+(B24&gt;20196.46*1.2434)*(B24&lt;22659.62*1.2434)*228.26+(B24&gt;22659.62*1.2434)*(B24&lt;22887.88*1.2434)*(22887.88-B24/1.2434))/12*Inhoud!$C$4</f>
        <v>0</v>
      </c>
      <c r="Z24" s="127">
        <f t="shared" si="8"/>
        <v>0</v>
      </c>
      <c r="AA24" s="97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98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542.18336675195951</v>
      </c>
      <c r="AJ24" s="9">
        <f>($AK$2+(K24+T24)*12*7.57%)*SUM(Fasering!$D$5:$D$7)</f>
        <v>941.29583028972854</v>
      </c>
      <c r="AK24" s="9">
        <f>($AK$2+(L24+U24)*12*7.57%)*SUM(Fasering!$D$5:$D$8)</f>
        <v>1404.5950310011553</v>
      </c>
      <c r="AL24" s="9">
        <f>($AK$2+(M24+V24)*12*7.57%)*SUM(Fasering!$D$5:$D$9)</f>
        <v>1932.0809688862407</v>
      </c>
      <c r="AM24" s="9">
        <f>($AK$2+(N24+W24)*12*7.57%)*SUM(Fasering!$D$5:$D$10)</f>
        <v>2522.3515726327164</v>
      </c>
      <c r="AN24" s="86">
        <f>($AK$2+(O24+X24)*12*7.57%)*SUM(Fasering!$D$5:$D$11)</f>
        <v>3178.0666923152007</v>
      </c>
      <c r="AO24" s="5">
        <f>($AK$2+(I24+AA24)*12*7.57%)*SUM(Fasering!$D$5)</f>
        <v>0</v>
      </c>
      <c r="AP24" s="9">
        <f>($AK$2+(J24+AB24)*12*7.57%)*SUM(Fasering!$D$5:$D$6)</f>
        <v>542.18336675195951</v>
      </c>
      <c r="AQ24" s="9">
        <f>($AK$2+(K24+AC24)*12*7.57%)*SUM(Fasering!$D$5:$D$7)</f>
        <v>941.29583028972854</v>
      </c>
      <c r="AR24" s="9">
        <f>($AK$2+(L24+AD24)*12*7.57%)*SUM(Fasering!$D$5:$D$8)</f>
        <v>1404.5950310011553</v>
      </c>
      <c r="AS24" s="9">
        <f>($AK$2+(M24+AE24)*12*7.57%)*SUM(Fasering!$D$5:$D$9)</f>
        <v>1932.0809688862407</v>
      </c>
      <c r="AT24" s="9">
        <f>($AK$2+(N24+AF24)*12*7.57%)*SUM(Fasering!$D$5:$D$10)</f>
        <v>2522.3515726327164</v>
      </c>
      <c r="AU24" s="86">
        <f>($AK$2+(O24+AG24)*12*7.57%)*SUM(Fasering!$D$5:$D$11)</f>
        <v>3178.0666923152007</v>
      </c>
    </row>
    <row r="25" spans="1:47" x14ac:dyDescent="0.3">
      <c r="A25" s="32">
        <f t="shared" si="6"/>
        <v>17</v>
      </c>
      <c r="B25" s="125">
        <v>39533.879999999997</v>
      </c>
      <c r="C25" s="126"/>
      <c r="D25" s="125">
        <f t="shared" si="0"/>
        <v>41131.048751999995</v>
      </c>
      <c r="E25" s="127">
        <f t="shared" si="1"/>
        <v>1019.6120652753228</v>
      </c>
      <c r="F25" s="125">
        <f t="shared" si="2"/>
        <v>3427.5873959999999</v>
      </c>
      <c r="G25" s="127">
        <f t="shared" si="3"/>
        <v>84.967672106276908</v>
      </c>
      <c r="H25" s="45">
        <f>'L4'!$H$10</f>
        <v>1641.55</v>
      </c>
      <c r="I25" s="45">
        <f>GEW!$E$12+($F25-GEW!$E$12)*SUM(Fasering!$D$5)</f>
        <v>1751.1635679999999</v>
      </c>
      <c r="J25" s="45">
        <f>GEW!$E$12+($F25-GEW!$E$12)*SUM(Fasering!$D$5:$D$6)</f>
        <v>2184.6259032101352</v>
      </c>
      <c r="K25" s="45">
        <f>GEW!$E$12+($F25-GEW!$E$12)*SUM(Fasering!$D$5:$D$7)</f>
        <v>2433.3300197315311</v>
      </c>
      <c r="L25" s="45">
        <f>GEW!$E$12+($F25-GEW!$E$12)*SUM(Fasering!$D$5:$D$8)</f>
        <v>2682.0341362529275</v>
      </c>
      <c r="M25" s="45">
        <f>GEW!$E$12+($F25-GEW!$E$12)*SUM(Fasering!$D$5:$D$9)</f>
        <v>2930.7382527743239</v>
      </c>
      <c r="N25" s="45">
        <f>GEW!$E$12+($F25-GEW!$E$12)*SUM(Fasering!$D$5:$D$10)</f>
        <v>3178.883279478604</v>
      </c>
      <c r="O25" s="98">
        <f>GEW!$E$12+($F25-GEW!$E$12)*SUM(Fasering!$D$5:$D$11)</f>
        <v>3427.5873959999999</v>
      </c>
      <c r="P25" s="125">
        <f>((B25&lt;19968.2*1.2434)*913.03+(B25&gt;19968.2*1.2434)*(B25&lt;20424.71*1.2434)*(20424.71-B25/1.2434+456.51)+(B25&gt;20424.71*1.2434)*(B25&lt;22659.62*1.2434)*456.51+(B25&gt;22659.62*1.2434)*(B25&lt;23116.13*1.2434)*(23116.13-B25/1.2434))/12*Inhoud!$C$4</f>
        <v>0</v>
      </c>
      <c r="Q25" s="127">
        <f t="shared" si="7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98">
        <f>$P25*SUM(Fasering!$D$5:$D$11)</f>
        <v>0</v>
      </c>
      <c r="Y25" s="125">
        <f>((B25&lt;19968.2*1.2434)*456.51+(B25&gt;19968.2*1.2434)*(B25&lt;20196.46*1.2434)*(20196.46-B25/1.2434+228.26)+(B25&gt;20196.46*1.2434)*(B25&lt;22659.62*1.2434)*228.26+(B25&gt;22659.62*1.2434)*(B25&lt;22887.88*1.2434)*(22887.88-B25/1.2434))/12*Inhoud!$C$4</f>
        <v>0</v>
      </c>
      <c r="Z25" s="127">
        <f t="shared" si="8"/>
        <v>0</v>
      </c>
      <c r="AA25" s="97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98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546.50647013539663</v>
      </c>
      <c r="AJ25" s="9">
        <f>($AK$2+(K25+T25)*12*7.57%)*SUM(Fasering!$D$5:$D$7)</f>
        <v>952.00297330522289</v>
      </c>
      <c r="AK25" s="9">
        <f>($AK$2+(L25+U25)*12*7.57%)*SUM(Fasering!$D$5:$D$8)</f>
        <v>1424.532567122395</v>
      </c>
      <c r="AL25" s="9">
        <f>($AK$2+(M25+V25)*12*7.57%)*SUM(Fasering!$D$5:$D$9)</f>
        <v>1964.0952515869114</v>
      </c>
      <c r="AM25" s="9">
        <f>($AK$2+(N25+W25)*12*7.57%)*SUM(Fasering!$D$5:$D$10)</f>
        <v>2569.2522159536315</v>
      </c>
      <c r="AN25" s="86">
        <f>($AK$2+(O25+X25)*12*7.57%)*SUM(Fasering!$D$5:$D$11)</f>
        <v>3242.7303905264002</v>
      </c>
      <c r="AO25" s="5">
        <f>($AK$2+(I25+AA25)*12*7.57%)*SUM(Fasering!$D$5)</f>
        <v>0</v>
      </c>
      <c r="AP25" s="9">
        <f>($AK$2+(J25+AB25)*12*7.57%)*SUM(Fasering!$D$5:$D$6)</f>
        <v>546.50647013539663</v>
      </c>
      <c r="AQ25" s="9">
        <f>($AK$2+(K25+AC25)*12*7.57%)*SUM(Fasering!$D$5:$D$7)</f>
        <v>952.00297330522289</v>
      </c>
      <c r="AR25" s="9">
        <f>($AK$2+(L25+AD25)*12*7.57%)*SUM(Fasering!$D$5:$D$8)</f>
        <v>1424.532567122395</v>
      </c>
      <c r="AS25" s="9">
        <f>($AK$2+(M25+AE25)*12*7.57%)*SUM(Fasering!$D$5:$D$9)</f>
        <v>1964.0952515869114</v>
      </c>
      <c r="AT25" s="9">
        <f>($AK$2+(N25+AF25)*12*7.57%)*SUM(Fasering!$D$5:$D$10)</f>
        <v>2569.2522159536315</v>
      </c>
      <c r="AU25" s="86">
        <f>($AK$2+(O25+AG25)*12*7.57%)*SUM(Fasering!$D$5:$D$11)</f>
        <v>3242.7303905264002</v>
      </c>
    </row>
    <row r="26" spans="1:47" x14ac:dyDescent="0.3">
      <c r="A26" s="32">
        <f t="shared" si="6"/>
        <v>18</v>
      </c>
      <c r="B26" s="125">
        <v>40709.64</v>
      </c>
      <c r="C26" s="126"/>
      <c r="D26" s="125">
        <f t="shared" si="0"/>
        <v>42354.309456000003</v>
      </c>
      <c r="E26" s="127">
        <f t="shared" si="1"/>
        <v>1049.9359060384384</v>
      </c>
      <c r="F26" s="125">
        <f t="shared" si="2"/>
        <v>3529.5257879999999</v>
      </c>
      <c r="G26" s="127">
        <f t="shared" si="3"/>
        <v>87.49465883653653</v>
      </c>
      <c r="H26" s="45">
        <f>'L4'!$H$10</f>
        <v>1641.55</v>
      </c>
      <c r="I26" s="45">
        <f>GEW!$E$12+($F26-GEW!$E$12)*SUM(Fasering!$D$5)</f>
        <v>1751.1635679999999</v>
      </c>
      <c r="J26" s="45">
        <f>GEW!$E$12+($F26-GEW!$E$12)*SUM(Fasering!$D$5:$D$6)</f>
        <v>2210.9834702560538</v>
      </c>
      <c r="K26" s="45">
        <f>GEW!$E$12+($F26-GEW!$E$12)*SUM(Fasering!$D$5:$D$7)</f>
        <v>2474.8105510890573</v>
      </c>
      <c r="L26" s="45">
        <f>GEW!$E$12+($F26-GEW!$E$12)*SUM(Fasering!$D$5:$D$8)</f>
        <v>2738.6376319220608</v>
      </c>
      <c r="M26" s="45">
        <f>GEW!$E$12+($F26-GEW!$E$12)*SUM(Fasering!$D$5:$D$9)</f>
        <v>3002.4647127550643</v>
      </c>
      <c r="N26" s="45">
        <f>GEW!$E$12+($F26-GEW!$E$12)*SUM(Fasering!$D$5:$D$10)</f>
        <v>3265.6987071669969</v>
      </c>
      <c r="O26" s="98">
        <f>GEW!$E$12+($F26-GEW!$E$12)*SUM(Fasering!$D$5:$D$11)</f>
        <v>3529.5257879999999</v>
      </c>
      <c r="P26" s="125">
        <f>((B26&lt;19968.2*1.2434)*913.03+(B26&gt;19968.2*1.2434)*(B26&lt;20424.71*1.2434)*(20424.71-B26/1.2434+456.51)+(B26&gt;20424.71*1.2434)*(B26&lt;22659.62*1.2434)*456.51+(B26&gt;22659.62*1.2434)*(B26&lt;23116.13*1.2434)*(23116.13-B26/1.2434))/12*Inhoud!$C$4</f>
        <v>0</v>
      </c>
      <c r="Q26" s="127">
        <f t="shared" si="7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98">
        <f>$P26*SUM(Fasering!$D$5:$D$11)</f>
        <v>0</v>
      </c>
      <c r="Y26" s="125">
        <f>((B26&lt;19968.2*1.2434)*456.51+(B26&gt;19968.2*1.2434)*(B26&lt;20196.46*1.2434)*(20196.46-B26/1.2434+228.26)+(B26&gt;20196.46*1.2434)*(B26&lt;22659.62*1.2434)*228.26+(B26&gt;22659.62*1.2434)*(B26&lt;22887.88*1.2434)*(22887.88-B26/1.2434))/12*Inhoud!$C$4</f>
        <v>0</v>
      </c>
      <c r="Z26" s="127">
        <f t="shared" si="8"/>
        <v>0</v>
      </c>
      <c r="AA26" s="97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98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552.69731593354265</v>
      </c>
      <c r="AJ26" s="9">
        <f>($AK$2+(K26+T26)*12*7.57%)*SUM(Fasering!$D$5:$D$7)</f>
        <v>967.33600272144861</v>
      </c>
      <c r="AK26" s="9">
        <f>($AK$2+(L26+U26)*12*7.57%)*SUM(Fasering!$D$5:$D$8)</f>
        <v>1453.0838648300683</v>
      </c>
      <c r="AL26" s="9">
        <f>($AK$2+(M26+V26)*12*7.57%)*SUM(Fasering!$D$5:$D$9)</f>
        <v>2009.9409022594023</v>
      </c>
      <c r="AM26" s="9">
        <f>($AK$2+(N26+W26)*12*7.57%)*SUM(Fasering!$D$5:$D$10)</f>
        <v>2636.4156920217879</v>
      </c>
      <c r="AN26" s="86">
        <f>($AK$2+(O26+X26)*12*7.57%)*SUM(Fasering!$D$5:$D$11)</f>
        <v>3335.3312258192004</v>
      </c>
      <c r="AO26" s="5">
        <f>($AK$2+(I26+AA26)*12*7.57%)*SUM(Fasering!$D$5)</f>
        <v>0</v>
      </c>
      <c r="AP26" s="9">
        <f>($AK$2+(J26+AB26)*12*7.57%)*SUM(Fasering!$D$5:$D$6)</f>
        <v>552.69731593354265</v>
      </c>
      <c r="AQ26" s="9">
        <f>($AK$2+(K26+AC26)*12*7.57%)*SUM(Fasering!$D$5:$D$7)</f>
        <v>967.33600272144861</v>
      </c>
      <c r="AR26" s="9">
        <f>($AK$2+(L26+AD26)*12*7.57%)*SUM(Fasering!$D$5:$D$8)</f>
        <v>1453.0838648300683</v>
      </c>
      <c r="AS26" s="9">
        <f>($AK$2+(M26+AE26)*12*7.57%)*SUM(Fasering!$D$5:$D$9)</f>
        <v>2009.9409022594023</v>
      </c>
      <c r="AT26" s="9">
        <f>($AK$2+(N26+AF26)*12*7.57%)*SUM(Fasering!$D$5:$D$10)</f>
        <v>2636.4156920217879</v>
      </c>
      <c r="AU26" s="86">
        <f>($AK$2+(O26+AG26)*12*7.57%)*SUM(Fasering!$D$5:$D$11)</f>
        <v>3335.3312258192004</v>
      </c>
    </row>
    <row r="27" spans="1:47" x14ac:dyDescent="0.3">
      <c r="A27" s="32">
        <f t="shared" si="6"/>
        <v>19</v>
      </c>
      <c r="B27" s="125">
        <v>41530.68</v>
      </c>
      <c r="C27" s="126"/>
      <c r="D27" s="125">
        <f t="shared" si="0"/>
        <v>43208.519472</v>
      </c>
      <c r="E27" s="127">
        <f t="shared" si="1"/>
        <v>1071.111219214723</v>
      </c>
      <c r="F27" s="125">
        <f t="shared" si="2"/>
        <v>3600.7099559999997</v>
      </c>
      <c r="G27" s="127">
        <f t="shared" si="3"/>
        <v>89.25926826789356</v>
      </c>
      <c r="H27" s="45">
        <f>'L4'!$H$10</f>
        <v>1641.55</v>
      </c>
      <c r="I27" s="45">
        <f>GEW!$E$12+($F27-GEW!$E$12)*SUM(Fasering!$D$5)</f>
        <v>1751.1635679999999</v>
      </c>
      <c r="J27" s="45">
        <f>GEW!$E$12+($F27-GEW!$E$12)*SUM(Fasering!$D$5:$D$6)</f>
        <v>2229.38911158369</v>
      </c>
      <c r="K27" s="45">
        <f>GEW!$E$12+($F27-GEW!$E$12)*SUM(Fasering!$D$5:$D$7)</f>
        <v>2503.776645756152</v>
      </c>
      <c r="L27" s="45">
        <f>GEW!$E$12+($F27-GEW!$E$12)*SUM(Fasering!$D$5:$D$8)</f>
        <v>2778.164179928614</v>
      </c>
      <c r="M27" s="45">
        <f>GEW!$E$12+($F27-GEW!$E$12)*SUM(Fasering!$D$5:$D$9)</f>
        <v>3052.551714101076</v>
      </c>
      <c r="N27" s="45">
        <f>GEW!$E$12+($F27-GEW!$E$12)*SUM(Fasering!$D$5:$D$10)</f>
        <v>3326.3224218275382</v>
      </c>
      <c r="O27" s="98">
        <f>GEW!$E$12+($F27-GEW!$E$12)*SUM(Fasering!$D$5:$D$11)</f>
        <v>3600.7099559999997</v>
      </c>
      <c r="P27" s="125">
        <f>((B27&lt;19968.2*1.2434)*913.03+(B27&gt;19968.2*1.2434)*(B27&lt;20424.71*1.2434)*(20424.71-B27/1.2434+456.51)+(B27&gt;20424.71*1.2434)*(B27&lt;22659.62*1.2434)*456.51+(B27&gt;22659.62*1.2434)*(B27&lt;23116.13*1.2434)*(23116.13-B27/1.2434))/12*Inhoud!$C$4</f>
        <v>0</v>
      </c>
      <c r="Q27" s="127">
        <f t="shared" si="7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98">
        <f>$P27*SUM(Fasering!$D$5:$D$11)</f>
        <v>0</v>
      </c>
      <c r="Y27" s="125">
        <f>((B27&lt;19968.2*1.2434)*456.51+(B27&gt;19968.2*1.2434)*(B27&lt;20196.46*1.2434)*(20196.46-B27/1.2434+228.26)+(B27&gt;20196.46*1.2434)*(B27&lt;22659.62*1.2434)*228.26+(B27&gt;22659.62*1.2434)*(B27&lt;22887.88*1.2434)*(22887.88-B27/1.2434))/12*Inhoud!$C$4</f>
        <v>0</v>
      </c>
      <c r="Z27" s="127">
        <f t="shared" si="8"/>
        <v>0</v>
      </c>
      <c r="AA27" s="97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98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557.02041931697966</v>
      </c>
      <c r="AJ27" s="9">
        <f>($AK$2+(K27+T27)*12*7.57%)*SUM(Fasering!$D$5:$D$7)</f>
        <v>978.0431457369433</v>
      </c>
      <c r="AK27" s="9">
        <f>($AK$2+(L27+U27)*12*7.57%)*SUM(Fasering!$D$5:$D$8)</f>
        <v>1473.0214009513079</v>
      </c>
      <c r="AL27" s="9">
        <f>($AK$2+(M27+V27)*12*7.57%)*SUM(Fasering!$D$5:$D$9)</f>
        <v>2041.9551849600734</v>
      </c>
      <c r="AM27" s="9">
        <f>($AK$2+(N27+W27)*12*7.57%)*SUM(Fasering!$D$5:$D$10)</f>
        <v>2683.316335342703</v>
      </c>
      <c r="AN27" s="86">
        <f>($AK$2+(O27+X27)*12*7.57%)*SUM(Fasering!$D$5:$D$11)</f>
        <v>3399.9949240304004</v>
      </c>
      <c r="AO27" s="5">
        <f>($AK$2+(I27+AA27)*12*7.57%)*SUM(Fasering!$D$5)</f>
        <v>0</v>
      </c>
      <c r="AP27" s="9">
        <f>($AK$2+(J27+AB27)*12*7.57%)*SUM(Fasering!$D$5:$D$6)</f>
        <v>557.02041931697966</v>
      </c>
      <c r="AQ27" s="9">
        <f>($AK$2+(K27+AC27)*12*7.57%)*SUM(Fasering!$D$5:$D$7)</f>
        <v>978.0431457369433</v>
      </c>
      <c r="AR27" s="9">
        <f>($AK$2+(L27+AD27)*12*7.57%)*SUM(Fasering!$D$5:$D$8)</f>
        <v>1473.0214009513079</v>
      </c>
      <c r="AS27" s="9">
        <f>($AK$2+(M27+AE27)*12*7.57%)*SUM(Fasering!$D$5:$D$9)</f>
        <v>2041.9551849600734</v>
      </c>
      <c r="AT27" s="9">
        <f>($AK$2+(N27+AF27)*12*7.57%)*SUM(Fasering!$D$5:$D$10)</f>
        <v>2683.316335342703</v>
      </c>
      <c r="AU27" s="86">
        <f>($AK$2+(O27+AG27)*12*7.57%)*SUM(Fasering!$D$5:$D$11)</f>
        <v>3399.9949240304004</v>
      </c>
    </row>
    <row r="28" spans="1:47" x14ac:dyDescent="0.3">
      <c r="A28" s="32">
        <f t="shared" si="6"/>
        <v>20</v>
      </c>
      <c r="B28" s="125">
        <v>41530.68</v>
      </c>
      <c r="C28" s="126"/>
      <c r="D28" s="125">
        <f t="shared" si="0"/>
        <v>43208.519472</v>
      </c>
      <c r="E28" s="127">
        <f t="shared" si="1"/>
        <v>1071.111219214723</v>
      </c>
      <c r="F28" s="125">
        <f t="shared" si="2"/>
        <v>3600.7099559999997</v>
      </c>
      <c r="G28" s="127">
        <f t="shared" si="3"/>
        <v>89.25926826789356</v>
      </c>
      <c r="H28" s="45">
        <f>'L4'!$H$10</f>
        <v>1641.55</v>
      </c>
      <c r="I28" s="45">
        <f>GEW!$E$12+($F28-GEW!$E$12)*SUM(Fasering!$D$5)</f>
        <v>1751.1635679999999</v>
      </c>
      <c r="J28" s="45">
        <f>GEW!$E$12+($F28-GEW!$E$12)*SUM(Fasering!$D$5:$D$6)</f>
        <v>2229.38911158369</v>
      </c>
      <c r="K28" s="45">
        <f>GEW!$E$12+($F28-GEW!$E$12)*SUM(Fasering!$D$5:$D$7)</f>
        <v>2503.776645756152</v>
      </c>
      <c r="L28" s="45">
        <f>GEW!$E$12+($F28-GEW!$E$12)*SUM(Fasering!$D$5:$D$8)</f>
        <v>2778.164179928614</v>
      </c>
      <c r="M28" s="45">
        <f>GEW!$E$12+($F28-GEW!$E$12)*SUM(Fasering!$D$5:$D$9)</f>
        <v>3052.551714101076</v>
      </c>
      <c r="N28" s="45">
        <f>GEW!$E$12+($F28-GEW!$E$12)*SUM(Fasering!$D$5:$D$10)</f>
        <v>3326.3224218275382</v>
      </c>
      <c r="O28" s="98">
        <f>GEW!$E$12+($F28-GEW!$E$12)*SUM(Fasering!$D$5:$D$11)</f>
        <v>3600.7099559999997</v>
      </c>
      <c r="P28" s="125">
        <f>((B28&lt;19968.2*1.2434)*913.03+(B28&gt;19968.2*1.2434)*(B28&lt;20424.71*1.2434)*(20424.71-B28/1.2434+456.51)+(B28&gt;20424.71*1.2434)*(B28&lt;22659.62*1.2434)*456.51+(B28&gt;22659.62*1.2434)*(B28&lt;23116.13*1.2434)*(23116.13-B28/1.2434))/12*Inhoud!$C$4</f>
        <v>0</v>
      </c>
      <c r="Q28" s="127">
        <f t="shared" si="7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98">
        <f>$P28*SUM(Fasering!$D$5:$D$11)</f>
        <v>0</v>
      </c>
      <c r="Y28" s="125">
        <f>((B28&lt;19968.2*1.2434)*456.51+(B28&gt;19968.2*1.2434)*(B28&lt;20196.46*1.2434)*(20196.46-B28/1.2434+228.26)+(B28&gt;20196.46*1.2434)*(B28&lt;22659.62*1.2434)*228.26+(B28&gt;22659.62*1.2434)*(B28&lt;22887.88*1.2434)*(22887.88-B28/1.2434))/12*Inhoud!$C$4</f>
        <v>0</v>
      </c>
      <c r="Z28" s="127">
        <f t="shared" si="8"/>
        <v>0</v>
      </c>
      <c r="AA28" s="97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98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557.02041931697966</v>
      </c>
      <c r="AJ28" s="9">
        <f>($AK$2+(K28+T28)*12*7.57%)*SUM(Fasering!$D$5:$D$7)</f>
        <v>978.0431457369433</v>
      </c>
      <c r="AK28" s="9">
        <f>($AK$2+(L28+U28)*12*7.57%)*SUM(Fasering!$D$5:$D$8)</f>
        <v>1473.0214009513079</v>
      </c>
      <c r="AL28" s="9">
        <f>($AK$2+(M28+V28)*12*7.57%)*SUM(Fasering!$D$5:$D$9)</f>
        <v>2041.9551849600734</v>
      </c>
      <c r="AM28" s="9">
        <f>($AK$2+(N28+W28)*12*7.57%)*SUM(Fasering!$D$5:$D$10)</f>
        <v>2683.316335342703</v>
      </c>
      <c r="AN28" s="86">
        <f>($AK$2+(O28+X28)*12*7.57%)*SUM(Fasering!$D$5:$D$11)</f>
        <v>3399.9949240304004</v>
      </c>
      <c r="AO28" s="5">
        <f>($AK$2+(I28+AA28)*12*7.57%)*SUM(Fasering!$D$5)</f>
        <v>0</v>
      </c>
      <c r="AP28" s="9">
        <f>($AK$2+(J28+AB28)*12*7.57%)*SUM(Fasering!$D$5:$D$6)</f>
        <v>557.02041931697966</v>
      </c>
      <c r="AQ28" s="9">
        <f>($AK$2+(K28+AC28)*12*7.57%)*SUM(Fasering!$D$5:$D$7)</f>
        <v>978.0431457369433</v>
      </c>
      <c r="AR28" s="9">
        <f>($AK$2+(L28+AD28)*12*7.57%)*SUM(Fasering!$D$5:$D$8)</f>
        <v>1473.0214009513079</v>
      </c>
      <c r="AS28" s="9">
        <f>($AK$2+(M28+AE28)*12*7.57%)*SUM(Fasering!$D$5:$D$9)</f>
        <v>2041.9551849600734</v>
      </c>
      <c r="AT28" s="9">
        <f>($AK$2+(N28+AF28)*12*7.57%)*SUM(Fasering!$D$5:$D$10)</f>
        <v>2683.316335342703</v>
      </c>
      <c r="AU28" s="86">
        <f>($AK$2+(O28+AG28)*12*7.57%)*SUM(Fasering!$D$5:$D$11)</f>
        <v>3399.9949240304004</v>
      </c>
    </row>
    <row r="29" spans="1:47" x14ac:dyDescent="0.3">
      <c r="A29" s="32">
        <f t="shared" si="6"/>
        <v>21</v>
      </c>
      <c r="B29" s="125">
        <v>42351.72</v>
      </c>
      <c r="C29" s="126"/>
      <c r="D29" s="125">
        <f t="shared" si="0"/>
        <v>44062.729487999997</v>
      </c>
      <c r="E29" s="127">
        <f t="shared" si="1"/>
        <v>1092.2865323910073</v>
      </c>
      <c r="F29" s="125">
        <f t="shared" si="2"/>
        <v>3671.8941239999999</v>
      </c>
      <c r="G29" s="127">
        <f t="shared" si="3"/>
        <v>91.023877699250619</v>
      </c>
      <c r="H29" s="45">
        <f>'L4'!$H$10</f>
        <v>1641.55</v>
      </c>
      <c r="I29" s="45">
        <f>GEW!$E$12+($F29-GEW!$E$12)*SUM(Fasering!$D$5)</f>
        <v>1751.1635679999999</v>
      </c>
      <c r="J29" s="45">
        <f>GEW!$E$12+($F29-GEW!$E$12)*SUM(Fasering!$D$5:$D$6)</f>
        <v>2247.7947529113262</v>
      </c>
      <c r="K29" s="45">
        <f>GEW!$E$12+($F29-GEW!$E$12)*SUM(Fasering!$D$5:$D$7)</f>
        <v>2532.7427404232467</v>
      </c>
      <c r="L29" s="45">
        <f>GEW!$E$12+($F29-GEW!$E$12)*SUM(Fasering!$D$5:$D$8)</f>
        <v>2817.6907279351672</v>
      </c>
      <c r="M29" s="45">
        <f>GEW!$E$12+($F29-GEW!$E$12)*SUM(Fasering!$D$5:$D$9)</f>
        <v>3102.6387154470876</v>
      </c>
      <c r="N29" s="45">
        <f>GEW!$E$12+($F29-GEW!$E$12)*SUM(Fasering!$D$5:$D$10)</f>
        <v>3386.9461364880794</v>
      </c>
      <c r="O29" s="98">
        <f>GEW!$E$12+($F29-GEW!$E$12)*SUM(Fasering!$D$5:$D$11)</f>
        <v>3671.8941239999999</v>
      </c>
      <c r="P29" s="125">
        <f>((B29&lt;19968.2*1.2434)*913.03+(B29&gt;19968.2*1.2434)*(B29&lt;20424.71*1.2434)*(20424.71-B29/1.2434+456.51)+(B29&gt;20424.71*1.2434)*(B29&lt;22659.62*1.2434)*456.51+(B29&gt;22659.62*1.2434)*(B29&lt;23116.13*1.2434)*(23116.13-B29/1.2434))/12*Inhoud!$C$4</f>
        <v>0</v>
      </c>
      <c r="Q29" s="127">
        <f t="shared" si="7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98">
        <f>$P29*SUM(Fasering!$D$5:$D$11)</f>
        <v>0</v>
      </c>
      <c r="Y29" s="125">
        <f>((B29&lt;19968.2*1.2434)*456.51+(B29&gt;19968.2*1.2434)*(B29&lt;20196.46*1.2434)*(20196.46-B29/1.2434+228.26)+(B29&gt;20196.46*1.2434)*(B29&lt;22659.62*1.2434)*228.26+(B29&gt;22659.62*1.2434)*(B29&lt;22887.88*1.2434)*(22887.88-B29/1.2434))/12*Inhoud!$C$4</f>
        <v>0</v>
      </c>
      <c r="Z29" s="127">
        <f t="shared" si="8"/>
        <v>0</v>
      </c>
      <c r="AA29" s="97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98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561.34352270041677</v>
      </c>
      <c r="AJ29" s="9">
        <f>($AK$2+(K29+T29)*12*7.57%)*SUM(Fasering!$D$5:$D$7)</f>
        <v>988.75028875243765</v>
      </c>
      <c r="AK29" s="9">
        <f>($AK$2+(L29+U29)*12*7.57%)*SUM(Fasering!$D$5:$D$8)</f>
        <v>1492.9589370725469</v>
      </c>
      <c r="AL29" s="9">
        <f>($AK$2+(M29+V29)*12*7.57%)*SUM(Fasering!$D$5:$D$9)</f>
        <v>2073.9694676607446</v>
      </c>
      <c r="AM29" s="9">
        <f>($AK$2+(N29+W29)*12*7.57%)*SUM(Fasering!$D$5:$D$10)</f>
        <v>2730.2169786636186</v>
      </c>
      <c r="AN29" s="86">
        <f>($AK$2+(O29+X29)*12*7.57%)*SUM(Fasering!$D$5:$D$11)</f>
        <v>3464.6586222415999</v>
      </c>
      <c r="AO29" s="5">
        <f>($AK$2+(I29+AA29)*12*7.57%)*SUM(Fasering!$D$5)</f>
        <v>0</v>
      </c>
      <c r="AP29" s="9">
        <f>($AK$2+(J29+AB29)*12*7.57%)*SUM(Fasering!$D$5:$D$6)</f>
        <v>561.34352270041677</v>
      </c>
      <c r="AQ29" s="9">
        <f>($AK$2+(K29+AC29)*12*7.57%)*SUM(Fasering!$D$5:$D$7)</f>
        <v>988.75028875243765</v>
      </c>
      <c r="AR29" s="9">
        <f>($AK$2+(L29+AD29)*12*7.57%)*SUM(Fasering!$D$5:$D$8)</f>
        <v>1492.9589370725469</v>
      </c>
      <c r="AS29" s="9">
        <f>($AK$2+(M29+AE29)*12*7.57%)*SUM(Fasering!$D$5:$D$9)</f>
        <v>2073.9694676607446</v>
      </c>
      <c r="AT29" s="9">
        <f>($AK$2+(N29+AF29)*12*7.57%)*SUM(Fasering!$D$5:$D$10)</f>
        <v>2730.2169786636186</v>
      </c>
      <c r="AU29" s="86">
        <f>($AK$2+(O29+AG29)*12*7.57%)*SUM(Fasering!$D$5:$D$11)</f>
        <v>3464.6586222415999</v>
      </c>
    </row>
    <row r="30" spans="1:47" x14ac:dyDescent="0.3">
      <c r="A30" s="32">
        <f t="shared" si="6"/>
        <v>22</v>
      </c>
      <c r="B30" s="125">
        <v>42415.32</v>
      </c>
      <c r="C30" s="126"/>
      <c r="D30" s="125">
        <f t="shared" si="0"/>
        <v>44128.898928000002</v>
      </c>
      <c r="E30" s="127">
        <f t="shared" si="1"/>
        <v>1093.9268299623945</v>
      </c>
      <c r="F30" s="125">
        <f t="shared" si="2"/>
        <v>3677.4082440000002</v>
      </c>
      <c r="G30" s="127">
        <f t="shared" si="3"/>
        <v>91.160569163532884</v>
      </c>
      <c r="H30" s="45">
        <f>'L4'!$H$10</f>
        <v>1641.55</v>
      </c>
      <c r="I30" s="45">
        <f>GEW!$E$12+($F30-GEW!$E$12)*SUM(Fasering!$D$5)</f>
        <v>1751.1635679999999</v>
      </c>
      <c r="J30" s="45">
        <f>GEW!$E$12+($F30-GEW!$E$12)*SUM(Fasering!$D$5:$D$6)</f>
        <v>2249.2205041395705</v>
      </c>
      <c r="K30" s="45">
        <f>GEW!$E$12+($F30-GEW!$E$12)*SUM(Fasering!$D$5:$D$7)</f>
        <v>2534.9865331992714</v>
      </c>
      <c r="L30" s="45">
        <f>GEW!$E$12+($F30-GEW!$E$12)*SUM(Fasering!$D$5:$D$8)</f>
        <v>2820.7525622589724</v>
      </c>
      <c r="M30" s="45">
        <f>GEW!$E$12+($F30-GEW!$E$12)*SUM(Fasering!$D$5:$D$9)</f>
        <v>3106.5185913186733</v>
      </c>
      <c r="N30" s="45">
        <f>GEW!$E$12+($F30-GEW!$E$12)*SUM(Fasering!$D$5:$D$10)</f>
        <v>3391.6422149402997</v>
      </c>
      <c r="O30" s="98">
        <f>GEW!$E$12+($F30-GEW!$E$12)*SUM(Fasering!$D$5:$D$11)</f>
        <v>3677.4082440000002</v>
      </c>
      <c r="P30" s="125">
        <f>((B30&lt;19968.2*1.2434)*913.03+(B30&gt;19968.2*1.2434)*(B30&lt;20424.71*1.2434)*(20424.71-B30/1.2434+456.51)+(B30&gt;20424.71*1.2434)*(B30&lt;22659.62*1.2434)*456.51+(B30&gt;22659.62*1.2434)*(B30&lt;23116.13*1.2434)*(23116.13-B30/1.2434))/12*Inhoud!$C$4</f>
        <v>0</v>
      </c>
      <c r="Q30" s="127">
        <f t="shared" si="7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98">
        <f>$P30*SUM(Fasering!$D$5:$D$11)</f>
        <v>0</v>
      </c>
      <c r="Y30" s="125">
        <f>((B30&lt;19968.2*1.2434)*456.51+(B30&gt;19968.2*1.2434)*(B30&lt;20196.46*1.2434)*(20196.46-B30/1.2434+228.26)+(B30&gt;20196.46*1.2434)*(B30&lt;22659.62*1.2434)*228.26+(B30&gt;22659.62*1.2434)*(B30&lt;22887.88*1.2434)*(22887.88-B30/1.2434))/12*Inhoud!$C$4</f>
        <v>0</v>
      </c>
      <c r="Z30" s="127">
        <f t="shared" si="8"/>
        <v>0</v>
      </c>
      <c r="AA30" s="97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98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561.67840209141684</v>
      </c>
      <c r="AJ30" s="9">
        <f>($AK$2+(K30+T30)*12*7.57%)*SUM(Fasering!$D$5:$D$7)</f>
        <v>989.57969328301533</v>
      </c>
      <c r="AK30" s="9">
        <f>($AK$2+(L30+U30)*12*7.57%)*SUM(Fasering!$D$5:$D$8)</f>
        <v>1494.5033530538765</v>
      </c>
      <c r="AL30" s="9">
        <f>($AK$2+(M30+V30)*12*7.57%)*SUM(Fasering!$D$5:$D$9)</f>
        <v>2076.4493814040006</v>
      </c>
      <c r="AM30" s="9">
        <f>($AK$2+(N30+W30)*12*7.57%)*SUM(Fasering!$D$5:$D$10)</f>
        <v>2733.8500305431985</v>
      </c>
      <c r="AN30" s="86">
        <f>($AK$2+(O30+X30)*12*7.57%)*SUM(Fasering!$D$5:$D$11)</f>
        <v>3469.6676488496005</v>
      </c>
      <c r="AO30" s="5">
        <f>($AK$2+(I30+AA30)*12*7.57%)*SUM(Fasering!$D$5)</f>
        <v>0</v>
      </c>
      <c r="AP30" s="9">
        <f>($AK$2+(J30+AB30)*12*7.57%)*SUM(Fasering!$D$5:$D$6)</f>
        <v>561.67840209141684</v>
      </c>
      <c r="AQ30" s="9">
        <f>($AK$2+(K30+AC30)*12*7.57%)*SUM(Fasering!$D$5:$D$7)</f>
        <v>989.57969328301533</v>
      </c>
      <c r="AR30" s="9">
        <f>($AK$2+(L30+AD30)*12*7.57%)*SUM(Fasering!$D$5:$D$8)</f>
        <v>1494.5033530538765</v>
      </c>
      <c r="AS30" s="9">
        <f>($AK$2+(M30+AE30)*12*7.57%)*SUM(Fasering!$D$5:$D$9)</f>
        <v>2076.4493814040006</v>
      </c>
      <c r="AT30" s="9">
        <f>($AK$2+(N30+AF30)*12*7.57%)*SUM(Fasering!$D$5:$D$10)</f>
        <v>2733.8500305431985</v>
      </c>
      <c r="AU30" s="86">
        <f>($AK$2+(O30+AG30)*12*7.57%)*SUM(Fasering!$D$5:$D$11)</f>
        <v>3469.6676488496005</v>
      </c>
    </row>
    <row r="31" spans="1:47" x14ac:dyDescent="0.3">
      <c r="A31" s="32">
        <f t="shared" si="6"/>
        <v>23</v>
      </c>
      <c r="B31" s="125">
        <v>43833</v>
      </c>
      <c r="C31" s="126"/>
      <c r="D31" s="125">
        <f t="shared" si="0"/>
        <v>45603.853199999998</v>
      </c>
      <c r="E31" s="127">
        <f t="shared" si="1"/>
        <v>1130.4899912989372</v>
      </c>
      <c r="F31" s="125">
        <f t="shared" si="2"/>
        <v>3800.3211000000001</v>
      </c>
      <c r="G31" s="127">
        <f t="shared" si="3"/>
        <v>94.207499274911441</v>
      </c>
      <c r="H31" s="45">
        <f>'L4'!$H$10</f>
        <v>1641.55</v>
      </c>
      <c r="I31" s="45">
        <f>GEW!$E$12+($F31-GEW!$E$12)*SUM(Fasering!$D$5)</f>
        <v>1751.1635679999999</v>
      </c>
      <c r="J31" s="45">
        <f>GEW!$E$12+($F31-GEW!$E$12)*SUM(Fasering!$D$5:$D$6)</f>
        <v>2281.0013060461315</v>
      </c>
      <c r="K31" s="45">
        <f>GEW!$E$12+($F31-GEW!$E$12)*SUM(Fasering!$D$5:$D$7)</f>
        <v>2585.0019442482417</v>
      </c>
      <c r="L31" s="45">
        <f>GEW!$E$12+($F31-GEW!$E$12)*SUM(Fasering!$D$5:$D$8)</f>
        <v>2889.0025824503518</v>
      </c>
      <c r="M31" s="45">
        <f>GEW!$E$12+($F31-GEW!$E$12)*SUM(Fasering!$D$5:$D$9)</f>
        <v>3193.0032206524625</v>
      </c>
      <c r="N31" s="45">
        <f>GEW!$E$12+($F31-GEW!$E$12)*SUM(Fasering!$D$5:$D$10)</f>
        <v>3496.3204617978899</v>
      </c>
      <c r="O31" s="98">
        <f>GEW!$E$12+($F31-GEW!$E$12)*SUM(Fasering!$D$5:$D$11)</f>
        <v>3800.3211000000001</v>
      </c>
      <c r="P31" s="125">
        <f>((B31&lt;19968.2*1.2434)*913.03+(B31&gt;19968.2*1.2434)*(B31&lt;20424.71*1.2434)*(20424.71-B31/1.2434+456.51)+(B31&gt;20424.71*1.2434)*(B31&lt;22659.62*1.2434)*456.51+(B31&gt;22659.62*1.2434)*(B31&lt;23116.13*1.2434)*(23116.13-B31/1.2434))/12*Inhoud!$C$4</f>
        <v>0</v>
      </c>
      <c r="Q31" s="127">
        <f t="shared" si="7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98">
        <f>$P31*SUM(Fasering!$D$5:$D$11)</f>
        <v>0</v>
      </c>
      <c r="Y31" s="125">
        <f>((B31&lt;19968.2*1.2434)*456.51+(B31&gt;19968.2*1.2434)*(B31&lt;20196.46*1.2434)*(20196.46-B31/1.2434+228.26)+(B31&gt;20196.46*1.2434)*(B31&lt;22659.62*1.2434)*228.26+(B31&gt;22659.62*1.2434)*(B31&lt;22887.88*1.2434)*(22887.88-B31/1.2434))/12*Inhoud!$C$4</f>
        <v>0</v>
      </c>
      <c r="Z31" s="127">
        <f t="shared" si="8"/>
        <v>0</v>
      </c>
      <c r="AA31" s="97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98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569.14305327117791</v>
      </c>
      <c r="AJ31" s="9">
        <f>($AK$2+(K31+T31)*12*7.57%)*SUM(Fasering!$D$5:$D$7)</f>
        <v>1008.0675897438532</v>
      </c>
      <c r="AK31" s="9">
        <f>($AK$2+(L31+U31)*12*7.57%)*SUM(Fasering!$D$5:$D$8)</f>
        <v>1528.9292594754377</v>
      </c>
      <c r="AL31" s="9">
        <f>($AK$2+(M31+V31)*12*7.57%)*SUM(Fasering!$D$5:$D$9)</f>
        <v>2131.7280624659311</v>
      </c>
      <c r="AM31" s="9">
        <f>($AK$2+(N31+W31)*12*7.57%)*SUM(Fasering!$D$5:$D$10)</f>
        <v>2814.8328133834925</v>
      </c>
      <c r="AN31" s="86">
        <f>($AK$2+(O31+X31)*12*7.57%)*SUM(Fasering!$D$5:$D$11)</f>
        <v>3581.3216872400003</v>
      </c>
      <c r="AO31" s="5">
        <f>($AK$2+(I31+AA31)*12*7.57%)*SUM(Fasering!$D$5)</f>
        <v>0</v>
      </c>
      <c r="AP31" s="9">
        <f>($AK$2+(J31+AB31)*12*7.57%)*SUM(Fasering!$D$5:$D$6)</f>
        <v>569.14305327117791</v>
      </c>
      <c r="AQ31" s="9">
        <f>($AK$2+(K31+AC31)*12*7.57%)*SUM(Fasering!$D$5:$D$7)</f>
        <v>1008.0675897438532</v>
      </c>
      <c r="AR31" s="9">
        <f>($AK$2+(L31+AD31)*12*7.57%)*SUM(Fasering!$D$5:$D$8)</f>
        <v>1528.9292594754377</v>
      </c>
      <c r="AS31" s="9">
        <f>($AK$2+(M31+AE31)*12*7.57%)*SUM(Fasering!$D$5:$D$9)</f>
        <v>2131.7280624659311</v>
      </c>
      <c r="AT31" s="9">
        <f>($AK$2+(N31+AF31)*12*7.57%)*SUM(Fasering!$D$5:$D$10)</f>
        <v>2814.8328133834925</v>
      </c>
      <c r="AU31" s="86">
        <f>($AK$2+(O31+AG31)*12*7.57%)*SUM(Fasering!$D$5:$D$11)</f>
        <v>3581.3216872400003</v>
      </c>
    </row>
    <row r="32" spans="1:47" x14ac:dyDescent="0.3">
      <c r="A32" s="32">
        <f t="shared" si="6"/>
        <v>24</v>
      </c>
      <c r="B32" s="125">
        <v>45240.600000000006</v>
      </c>
      <c r="C32" s="126"/>
      <c r="D32" s="125">
        <f t="shared" si="0"/>
        <v>47068.320240000008</v>
      </c>
      <c r="E32" s="127">
        <f t="shared" si="1"/>
        <v>1166.7931809449208</v>
      </c>
      <c r="F32" s="125">
        <f t="shared" si="2"/>
        <v>3922.3600200000005</v>
      </c>
      <c r="G32" s="127">
        <f t="shared" si="3"/>
        <v>97.232765078743398</v>
      </c>
      <c r="H32" s="45">
        <f>'L4'!$H$10</f>
        <v>1641.55</v>
      </c>
      <c r="I32" s="45">
        <f>GEW!$E$12+($F32-GEW!$E$12)*SUM(Fasering!$D$5)</f>
        <v>1751.1635679999999</v>
      </c>
      <c r="J32" s="45">
        <f>GEW!$E$12+($F32-GEW!$E$12)*SUM(Fasering!$D$5:$D$6)</f>
        <v>2312.5561398334994</v>
      </c>
      <c r="K32" s="45">
        <f>GEW!$E$12+($F32-GEW!$E$12)*SUM(Fasering!$D$5:$D$7)</f>
        <v>2634.6617353100692</v>
      </c>
      <c r="L32" s="45">
        <f>GEW!$E$12+($F32-GEW!$E$12)*SUM(Fasering!$D$5:$D$8)</f>
        <v>2956.7673307866389</v>
      </c>
      <c r="M32" s="45">
        <f>GEW!$E$12+($F32-GEW!$E$12)*SUM(Fasering!$D$5:$D$9)</f>
        <v>3278.8729262632082</v>
      </c>
      <c r="N32" s="45">
        <f>GEW!$E$12+($F32-GEW!$E$12)*SUM(Fasering!$D$5:$D$10)</f>
        <v>3600.2544245234312</v>
      </c>
      <c r="O32" s="98">
        <f>GEW!$E$12+($F32-GEW!$E$12)*SUM(Fasering!$D$5:$D$11)</f>
        <v>3922.3600200000005</v>
      </c>
      <c r="P32" s="125">
        <f>((B32&lt;19968.2*1.2434)*913.03+(B32&gt;19968.2*1.2434)*(B32&lt;20424.71*1.2434)*(20424.71-B32/1.2434+456.51)+(B32&gt;20424.71*1.2434)*(B32&lt;22659.62*1.2434)*456.51+(B32&gt;22659.62*1.2434)*(B32&lt;23116.13*1.2434)*(23116.13-B32/1.2434))/12*Inhoud!$C$4</f>
        <v>0</v>
      </c>
      <c r="Q32" s="127">
        <f t="shared" si="7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98">
        <f>$P32*SUM(Fasering!$D$5:$D$11)</f>
        <v>0</v>
      </c>
      <c r="Y32" s="125">
        <f>((B32&lt;19968.2*1.2434)*456.51+(B32&gt;19968.2*1.2434)*(B32&lt;20196.46*1.2434)*(20196.46-B32/1.2434+228.26)+(B32&gt;20196.46*1.2434)*(B32&lt;22659.62*1.2434)*228.26+(B32&gt;22659.62*1.2434)*(B32&lt;22887.88*1.2434)*(22887.88-B32/1.2434))/12*Inhoud!$C$4</f>
        <v>0</v>
      </c>
      <c r="Z32" s="127">
        <f t="shared" si="8"/>
        <v>0</v>
      </c>
      <c r="AA32" s="97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98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576.55462922670495</v>
      </c>
      <c r="AJ32" s="9">
        <f>($AK$2+(K32+T32)*12*7.57%)*SUM(Fasering!$D$5:$D$7)</f>
        <v>1026.4240334111657</v>
      </c>
      <c r="AK32" s="9">
        <f>($AK$2+(L32+U32)*12*7.57%)*SUM(Fasering!$D$5:$D$8)</f>
        <v>1563.1103905339203</v>
      </c>
      <c r="AL32" s="9">
        <f>($AK$2+(M32+V32)*12*7.57%)*SUM(Fasering!$D$5:$D$9)</f>
        <v>2186.613700594969</v>
      </c>
      <c r="AM32" s="9">
        <f>($AK$2+(N32+W32)*12*7.57%)*SUM(Fasering!$D$5:$D$10)</f>
        <v>2895.2397917749477</v>
      </c>
      <c r="AN32" s="86">
        <f>($AK$2+(O32+X32)*12*7.57%)*SUM(Fasering!$D$5:$D$11)</f>
        <v>3692.1818421680009</v>
      </c>
      <c r="AO32" s="5">
        <f>($AK$2+(I32+AA32)*12*7.57%)*SUM(Fasering!$D$5)</f>
        <v>0</v>
      </c>
      <c r="AP32" s="9">
        <f>($AK$2+(J32+AB32)*12*7.57%)*SUM(Fasering!$D$5:$D$6)</f>
        <v>576.55462922670495</v>
      </c>
      <c r="AQ32" s="9">
        <f>($AK$2+(K32+AC32)*12*7.57%)*SUM(Fasering!$D$5:$D$7)</f>
        <v>1026.4240334111657</v>
      </c>
      <c r="AR32" s="9">
        <f>($AK$2+(L32+AD32)*12*7.57%)*SUM(Fasering!$D$5:$D$8)</f>
        <v>1563.1103905339203</v>
      </c>
      <c r="AS32" s="9">
        <f>($AK$2+(M32+AE32)*12*7.57%)*SUM(Fasering!$D$5:$D$9)</f>
        <v>2186.613700594969</v>
      </c>
      <c r="AT32" s="9">
        <f>($AK$2+(N32+AF32)*12*7.57%)*SUM(Fasering!$D$5:$D$10)</f>
        <v>2895.2397917749477</v>
      </c>
      <c r="AU32" s="86">
        <f>($AK$2+(O32+AG32)*12*7.57%)*SUM(Fasering!$D$5:$D$11)</f>
        <v>3692.1818421680009</v>
      </c>
    </row>
    <row r="33" spans="1:47" x14ac:dyDescent="0.3">
      <c r="A33" s="32">
        <f t="shared" si="6"/>
        <v>25</v>
      </c>
      <c r="B33" s="125">
        <v>45250.559999999998</v>
      </c>
      <c r="C33" s="126"/>
      <c r="D33" s="125">
        <f t="shared" si="0"/>
        <v>47078.682623999994</v>
      </c>
      <c r="E33" s="127">
        <f t="shared" si="1"/>
        <v>1167.0500577344017</v>
      </c>
      <c r="F33" s="125">
        <f t="shared" si="2"/>
        <v>3923.2235519999995</v>
      </c>
      <c r="G33" s="127">
        <f t="shared" si="3"/>
        <v>97.254171477866819</v>
      </c>
      <c r="H33" s="45">
        <f>'L4'!$H$10</f>
        <v>1641.55</v>
      </c>
      <c r="I33" s="45">
        <f>GEW!$E$12+($F33-GEW!$E$12)*SUM(Fasering!$D$5)</f>
        <v>1751.1635679999999</v>
      </c>
      <c r="J33" s="45">
        <f>GEW!$E$12+($F33-GEW!$E$12)*SUM(Fasering!$D$5:$D$6)</f>
        <v>2312.7794178560357</v>
      </c>
      <c r="K33" s="45">
        <f>GEW!$E$12+($F33-GEW!$E$12)*SUM(Fasering!$D$5:$D$7)</f>
        <v>2635.0131217259368</v>
      </c>
      <c r="L33" s="45">
        <f>GEW!$E$12+($F33-GEW!$E$12)*SUM(Fasering!$D$5:$D$8)</f>
        <v>2957.2468255958374</v>
      </c>
      <c r="M33" s="45">
        <f>GEW!$E$12+($F33-GEW!$E$12)*SUM(Fasering!$D$5:$D$9)</f>
        <v>3279.480529465739</v>
      </c>
      <c r="N33" s="45">
        <f>GEW!$E$12+($F33-GEW!$E$12)*SUM(Fasering!$D$5:$D$10)</f>
        <v>3600.9898481300988</v>
      </c>
      <c r="O33" s="98">
        <f>GEW!$E$12+($F33-GEW!$E$12)*SUM(Fasering!$D$5:$D$11)</f>
        <v>3923.2235519999995</v>
      </c>
      <c r="P33" s="125">
        <f>((B33&lt;19968.2*1.2434)*913.03+(B33&gt;19968.2*1.2434)*(B33&lt;20424.71*1.2434)*(20424.71-B33/1.2434+456.51)+(B33&gt;20424.71*1.2434)*(B33&lt;22659.62*1.2434)*456.51+(B33&gt;22659.62*1.2434)*(B33&lt;23116.13*1.2434)*(23116.13-B33/1.2434))/12*Inhoud!$C$4</f>
        <v>0</v>
      </c>
      <c r="Q33" s="127">
        <f t="shared" si="7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98">
        <f>$P33*SUM(Fasering!$D$5:$D$11)</f>
        <v>0</v>
      </c>
      <c r="Y33" s="125">
        <f>((B33&lt;19968.2*1.2434)*456.51+(B33&gt;19968.2*1.2434)*(B33&lt;20196.46*1.2434)*(20196.46-B33/1.2434+228.26)+(B33&gt;20196.46*1.2434)*(B33&lt;22659.62*1.2434)*228.26+(B33&gt;22659.62*1.2434)*(B33&lt;22887.88*1.2434)*(22887.88-B33/1.2434))/12*Inhoud!$C$4</f>
        <v>0</v>
      </c>
      <c r="Z33" s="127">
        <f t="shared" si="8"/>
        <v>0</v>
      </c>
      <c r="AA33" s="97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98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576.60707260303127</v>
      </c>
      <c r="AJ33" s="9">
        <f>($AK$2+(K33+T33)*12*7.57%)*SUM(Fasering!$D$5:$D$7)</f>
        <v>1026.5539212904825</v>
      </c>
      <c r="AK33" s="9">
        <f>($AK$2+(L33+U33)*12*7.57%)*SUM(Fasering!$D$5:$D$8)</f>
        <v>1563.352251904581</v>
      </c>
      <c r="AL33" s="9">
        <f>($AK$2+(M33+V33)*12*7.57%)*SUM(Fasering!$D$5:$D$9)</f>
        <v>2187.002064445328</v>
      </c>
      <c r="AM33" s="9">
        <f>($AK$2+(N33+W33)*12*7.57%)*SUM(Fasering!$D$5:$D$10)</f>
        <v>2895.8087414089191</v>
      </c>
      <c r="AN33" s="86">
        <f>($AK$2+(O33+X33)*12*7.57%)*SUM(Fasering!$D$5:$D$11)</f>
        <v>3692.9662746367999</v>
      </c>
      <c r="AO33" s="5">
        <f>($AK$2+(I33+AA33)*12*7.57%)*SUM(Fasering!$D$5)</f>
        <v>0</v>
      </c>
      <c r="AP33" s="9">
        <f>($AK$2+(J33+AB33)*12*7.57%)*SUM(Fasering!$D$5:$D$6)</f>
        <v>576.60707260303127</v>
      </c>
      <c r="AQ33" s="9">
        <f>($AK$2+(K33+AC33)*12*7.57%)*SUM(Fasering!$D$5:$D$7)</f>
        <v>1026.5539212904825</v>
      </c>
      <c r="AR33" s="9">
        <f>($AK$2+(L33+AD33)*12*7.57%)*SUM(Fasering!$D$5:$D$8)</f>
        <v>1563.352251904581</v>
      </c>
      <c r="AS33" s="9">
        <f>($AK$2+(M33+AE33)*12*7.57%)*SUM(Fasering!$D$5:$D$9)</f>
        <v>2187.002064445328</v>
      </c>
      <c r="AT33" s="9">
        <f>($AK$2+(N33+AF33)*12*7.57%)*SUM(Fasering!$D$5:$D$10)</f>
        <v>2895.8087414089191</v>
      </c>
      <c r="AU33" s="86">
        <f>($AK$2+(O33+AG33)*12*7.57%)*SUM(Fasering!$D$5:$D$11)</f>
        <v>3692.9662746367999</v>
      </c>
    </row>
    <row r="34" spans="1:47" x14ac:dyDescent="0.3">
      <c r="A34" s="32">
        <f t="shared" si="6"/>
        <v>26</v>
      </c>
      <c r="B34" s="125">
        <v>45250.559999999998</v>
      </c>
      <c r="C34" s="126"/>
      <c r="D34" s="125">
        <f t="shared" si="0"/>
        <v>47078.682623999994</v>
      </c>
      <c r="E34" s="127">
        <f t="shared" si="1"/>
        <v>1167.0500577344017</v>
      </c>
      <c r="F34" s="125">
        <f t="shared" si="2"/>
        <v>3923.2235519999995</v>
      </c>
      <c r="G34" s="127">
        <f t="shared" si="3"/>
        <v>97.254171477866819</v>
      </c>
      <c r="H34" s="45">
        <f>'L4'!$H$10</f>
        <v>1641.55</v>
      </c>
      <c r="I34" s="45">
        <f>GEW!$E$12+($F34-GEW!$E$12)*SUM(Fasering!$D$5)</f>
        <v>1751.1635679999999</v>
      </c>
      <c r="J34" s="45">
        <f>GEW!$E$12+($F34-GEW!$E$12)*SUM(Fasering!$D$5:$D$6)</f>
        <v>2312.7794178560357</v>
      </c>
      <c r="K34" s="45">
        <f>GEW!$E$12+($F34-GEW!$E$12)*SUM(Fasering!$D$5:$D$7)</f>
        <v>2635.0131217259368</v>
      </c>
      <c r="L34" s="45">
        <f>GEW!$E$12+($F34-GEW!$E$12)*SUM(Fasering!$D$5:$D$8)</f>
        <v>2957.2468255958374</v>
      </c>
      <c r="M34" s="45">
        <f>GEW!$E$12+($F34-GEW!$E$12)*SUM(Fasering!$D$5:$D$9)</f>
        <v>3279.480529465739</v>
      </c>
      <c r="N34" s="45">
        <f>GEW!$E$12+($F34-GEW!$E$12)*SUM(Fasering!$D$5:$D$10)</f>
        <v>3600.9898481300988</v>
      </c>
      <c r="O34" s="98">
        <f>GEW!$E$12+($F34-GEW!$E$12)*SUM(Fasering!$D$5:$D$11)</f>
        <v>3923.2235519999995</v>
      </c>
      <c r="P34" s="125">
        <f>((B34&lt;19968.2*1.2434)*913.03+(B34&gt;19968.2*1.2434)*(B34&lt;20424.71*1.2434)*(20424.71-B34/1.2434+456.51)+(B34&gt;20424.71*1.2434)*(B34&lt;22659.62*1.2434)*456.51+(B34&gt;22659.62*1.2434)*(B34&lt;23116.13*1.2434)*(23116.13-B34/1.2434))/12*Inhoud!$C$4</f>
        <v>0</v>
      </c>
      <c r="Q34" s="127">
        <f t="shared" si="7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98">
        <f>$P34*SUM(Fasering!$D$5:$D$11)</f>
        <v>0</v>
      </c>
      <c r="Y34" s="125">
        <f>((B34&lt;19968.2*1.2434)*456.51+(B34&gt;19968.2*1.2434)*(B34&lt;20196.46*1.2434)*(20196.46-B34/1.2434+228.26)+(B34&gt;20196.46*1.2434)*(B34&lt;22659.62*1.2434)*228.26+(B34&gt;22659.62*1.2434)*(B34&lt;22887.88*1.2434)*(22887.88-B34/1.2434))/12*Inhoud!$C$4</f>
        <v>0</v>
      </c>
      <c r="Z34" s="127">
        <f t="shared" si="8"/>
        <v>0</v>
      </c>
      <c r="AA34" s="97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98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576.60707260303127</v>
      </c>
      <c r="AJ34" s="9">
        <f>($AK$2+(K34+T34)*12*7.57%)*SUM(Fasering!$D$5:$D$7)</f>
        <v>1026.5539212904825</v>
      </c>
      <c r="AK34" s="9">
        <f>($AK$2+(L34+U34)*12*7.57%)*SUM(Fasering!$D$5:$D$8)</f>
        <v>1563.352251904581</v>
      </c>
      <c r="AL34" s="9">
        <f>($AK$2+(M34+V34)*12*7.57%)*SUM(Fasering!$D$5:$D$9)</f>
        <v>2187.002064445328</v>
      </c>
      <c r="AM34" s="9">
        <f>($AK$2+(N34+W34)*12*7.57%)*SUM(Fasering!$D$5:$D$10)</f>
        <v>2895.8087414089191</v>
      </c>
      <c r="AN34" s="86">
        <f>($AK$2+(O34+X34)*12*7.57%)*SUM(Fasering!$D$5:$D$11)</f>
        <v>3692.9662746367999</v>
      </c>
      <c r="AO34" s="5">
        <f>($AK$2+(I34+AA34)*12*7.57%)*SUM(Fasering!$D$5)</f>
        <v>0</v>
      </c>
      <c r="AP34" s="9">
        <f>($AK$2+(J34+AB34)*12*7.57%)*SUM(Fasering!$D$5:$D$6)</f>
        <v>576.60707260303127</v>
      </c>
      <c r="AQ34" s="9">
        <f>($AK$2+(K34+AC34)*12*7.57%)*SUM(Fasering!$D$5:$D$7)</f>
        <v>1026.5539212904825</v>
      </c>
      <c r="AR34" s="9">
        <f>($AK$2+(L34+AD34)*12*7.57%)*SUM(Fasering!$D$5:$D$8)</f>
        <v>1563.352251904581</v>
      </c>
      <c r="AS34" s="9">
        <f>($AK$2+(M34+AE34)*12*7.57%)*SUM(Fasering!$D$5:$D$9)</f>
        <v>2187.002064445328</v>
      </c>
      <c r="AT34" s="9">
        <f>($AK$2+(N34+AF34)*12*7.57%)*SUM(Fasering!$D$5:$D$10)</f>
        <v>2895.8087414089191</v>
      </c>
      <c r="AU34" s="86">
        <f>($AK$2+(O34+AG34)*12*7.57%)*SUM(Fasering!$D$5:$D$11)</f>
        <v>3692.9662746367999</v>
      </c>
    </row>
    <row r="35" spans="1:47" x14ac:dyDescent="0.3">
      <c r="A35" s="32">
        <f t="shared" si="6"/>
        <v>27</v>
      </c>
      <c r="B35" s="125">
        <v>45260.639999999999</v>
      </c>
      <c r="C35" s="126"/>
      <c r="D35" s="125">
        <f t="shared" si="0"/>
        <v>47089.169856</v>
      </c>
      <c r="E35" s="127">
        <f t="shared" si="1"/>
        <v>1167.3100294249614</v>
      </c>
      <c r="F35" s="125">
        <f t="shared" si="2"/>
        <v>3924.0974879999999</v>
      </c>
      <c r="G35" s="127">
        <f t="shared" si="3"/>
        <v>97.275835785413449</v>
      </c>
      <c r="H35" s="45">
        <f>'L4'!$H$10</f>
        <v>1641.55</v>
      </c>
      <c r="I35" s="45">
        <f>GEW!$E$12+($F35-GEW!$E$12)*SUM(Fasering!$D$5)</f>
        <v>1751.1635679999999</v>
      </c>
      <c r="J35" s="45">
        <f>GEW!$E$12+($F35-GEW!$E$12)*SUM(Fasering!$D$5:$D$6)</f>
        <v>2313.0053859752288</v>
      </c>
      <c r="K35" s="45">
        <f>GEW!$E$12+($F35-GEW!$E$12)*SUM(Fasering!$D$5:$D$7)</f>
        <v>2635.3687417130805</v>
      </c>
      <c r="L35" s="45">
        <f>GEW!$E$12+($F35-GEW!$E$12)*SUM(Fasering!$D$5:$D$8)</f>
        <v>2957.7320974509312</v>
      </c>
      <c r="M35" s="45">
        <f>GEW!$E$12+($F35-GEW!$E$12)*SUM(Fasering!$D$5:$D$9)</f>
        <v>3280.0954531887828</v>
      </c>
      <c r="N35" s="45">
        <f>GEW!$E$12+($F35-GEW!$E$12)*SUM(Fasering!$D$5:$D$10)</f>
        <v>3601.7341322621487</v>
      </c>
      <c r="O35" s="98">
        <f>GEW!$E$12+($F35-GEW!$E$12)*SUM(Fasering!$D$5:$D$11)</f>
        <v>3924.0974879999999</v>
      </c>
      <c r="P35" s="125">
        <f>((B35&lt;19968.2*1.2434)*913.03+(B35&gt;19968.2*1.2434)*(B35&lt;20424.71*1.2434)*(20424.71-B35/1.2434+456.51)+(B35&gt;20424.71*1.2434)*(B35&lt;22659.62*1.2434)*456.51+(B35&gt;22659.62*1.2434)*(B35&lt;23116.13*1.2434)*(23116.13-B35/1.2434))/12*Inhoud!$C$4</f>
        <v>0</v>
      </c>
      <c r="Q35" s="127">
        <f t="shared" si="7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98">
        <f>$P35*SUM(Fasering!$D$5:$D$11)</f>
        <v>0</v>
      </c>
      <c r="Y35" s="125">
        <f>((B35&lt;19968.2*1.2434)*456.51+(B35&gt;19968.2*1.2434)*(B35&lt;20196.46*1.2434)*(20196.46-B35/1.2434+228.26)+(B35&gt;20196.46*1.2434)*(B35&lt;22659.62*1.2434)*228.26+(B35&gt;22659.62*1.2434)*(B35&lt;22887.88*1.2434)*(22887.88-B35/1.2434))/12*Inhoud!$C$4</f>
        <v>0</v>
      </c>
      <c r="Z35" s="127">
        <f t="shared" si="8"/>
        <v>0</v>
      </c>
      <c r="AA35" s="97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98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576.66014782726518</v>
      </c>
      <c r="AJ35" s="9">
        <f>($AK$2+(K35+T35)*12*7.57%)*SUM(Fasering!$D$5:$D$7)</f>
        <v>1026.6853740840079</v>
      </c>
      <c r="AK35" s="9">
        <f>($AK$2+(L35+U35)*12*7.57%)*SUM(Fasering!$D$5:$D$8)</f>
        <v>1563.5970272676595</v>
      </c>
      <c r="AL35" s="9">
        <f>($AK$2+(M35+V35)*12*7.57%)*SUM(Fasering!$D$5:$D$9)</f>
        <v>2187.3951073782209</v>
      </c>
      <c r="AM35" s="9">
        <f>($AK$2+(N35+W35)*12*7.57%)*SUM(Fasering!$D$5:$D$10)</f>
        <v>2896.384545857758</v>
      </c>
      <c r="AN35" s="86">
        <f>($AK$2+(O35+X35)*12*7.57%)*SUM(Fasering!$D$5:$D$11)</f>
        <v>3693.7601580992005</v>
      </c>
      <c r="AO35" s="5">
        <f>($AK$2+(I35+AA35)*12*7.57%)*SUM(Fasering!$D$5)</f>
        <v>0</v>
      </c>
      <c r="AP35" s="9">
        <f>($AK$2+(J35+AB35)*12*7.57%)*SUM(Fasering!$D$5:$D$6)</f>
        <v>576.66014782726518</v>
      </c>
      <c r="AQ35" s="9">
        <f>($AK$2+(K35+AC35)*12*7.57%)*SUM(Fasering!$D$5:$D$7)</f>
        <v>1026.6853740840079</v>
      </c>
      <c r="AR35" s="9">
        <f>($AK$2+(L35+AD35)*12*7.57%)*SUM(Fasering!$D$5:$D$8)</f>
        <v>1563.5970272676595</v>
      </c>
      <c r="AS35" s="9">
        <f>($AK$2+(M35+AE35)*12*7.57%)*SUM(Fasering!$D$5:$D$9)</f>
        <v>2187.3951073782209</v>
      </c>
      <c r="AT35" s="9">
        <f>($AK$2+(N35+AF35)*12*7.57%)*SUM(Fasering!$D$5:$D$10)</f>
        <v>2896.384545857758</v>
      </c>
      <c r="AU35" s="86">
        <f>($AK$2+(O35+AG35)*12*7.57%)*SUM(Fasering!$D$5:$D$11)</f>
        <v>3693.7601580992005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100"/>
      <c r="P36" s="128"/>
      <c r="Q36" s="129"/>
      <c r="R36" s="46"/>
      <c r="S36" s="46"/>
      <c r="T36" s="46"/>
      <c r="U36" s="46"/>
      <c r="V36" s="46"/>
      <c r="W36" s="46"/>
      <c r="X36" s="100"/>
      <c r="Y36" s="128"/>
      <c r="Z36" s="129"/>
      <c r="AA36" s="99"/>
      <c r="AB36" s="46"/>
      <c r="AC36" s="46"/>
      <c r="AD36" s="46"/>
      <c r="AE36" s="46"/>
      <c r="AF36" s="46"/>
      <c r="AG36" s="100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zoomScale="80" zoomScaleNormal="80" workbookViewId="0"/>
  </sheetViews>
  <sheetFormatPr defaultRowHeight="15" x14ac:dyDescent="0.3"/>
  <cols>
    <col min="1" max="1" width="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75</v>
      </c>
      <c r="B1" s="21" t="s">
        <v>19</v>
      </c>
      <c r="C1" s="21" t="s">
        <v>128</v>
      </c>
      <c r="D1" s="21"/>
      <c r="E1" s="21"/>
      <c r="G1" s="21"/>
      <c r="H1" s="21"/>
      <c r="I1" s="21"/>
      <c r="L1" s="104">
        <f>D8</f>
        <v>42552</v>
      </c>
      <c r="O1" s="24" t="s">
        <v>76</v>
      </c>
      <c r="AE1"/>
      <c r="AF1"/>
      <c r="AG1"/>
      <c r="AR1"/>
    </row>
    <row r="2" spans="1:47" ht="16.5" x14ac:dyDescent="0.3">
      <c r="A2" s="21"/>
      <c r="B2" s="21"/>
      <c r="C2"/>
      <c r="D2"/>
      <c r="E2"/>
      <c r="F2"/>
      <c r="G2"/>
      <c r="H2"/>
      <c r="I2"/>
      <c r="J2"/>
      <c r="K2"/>
      <c r="L2"/>
      <c r="M2"/>
      <c r="N2"/>
      <c r="O2" s="24"/>
      <c r="P2" s="24"/>
      <c r="Q2" s="24"/>
      <c r="R2" s="24"/>
      <c r="AE2"/>
      <c r="AF2"/>
      <c r="AG2"/>
      <c r="AH2" s="80" t="str">
        <f>'L4'!$AH$2</f>
        <v>Berekening eindejaarspremie 2015:</v>
      </c>
      <c r="AR2"/>
    </row>
    <row r="3" spans="1:47" ht="16.5" x14ac:dyDescent="0.3">
      <c r="A3" s="21"/>
      <c r="B3" s="21"/>
      <c r="C3"/>
      <c r="D3"/>
      <c r="E3"/>
      <c r="F3"/>
      <c r="G3"/>
      <c r="H3"/>
      <c r="I3"/>
      <c r="J3"/>
      <c r="K3"/>
      <c r="L3"/>
      <c r="M3"/>
      <c r="N3" s="23" t="s">
        <v>21</v>
      </c>
      <c r="O3" s="25">
        <f>'L4'!O3</f>
        <v>1.2936000000000001</v>
      </c>
      <c r="AH3" s="81" t="s">
        <v>94</v>
      </c>
      <c r="AK3" s="82">
        <f>'L4'!$AK$3</f>
        <v>129.11000000000001</v>
      </c>
      <c r="AR3"/>
    </row>
    <row r="4" spans="1:47" ht="16.5" x14ac:dyDescent="0.3">
      <c r="A4" s="21"/>
      <c r="B4" s="21"/>
      <c r="C4" s="67"/>
      <c r="D4" s="68"/>
      <c r="E4" s="68"/>
      <c r="F4" s="68"/>
      <c r="G4" s="68"/>
      <c r="H4" s="67"/>
      <c r="I4" s="67"/>
      <c r="J4" s="68"/>
      <c r="K4" s="69"/>
      <c r="L4" s="69"/>
      <c r="AH4" s="81" t="s">
        <v>49</v>
      </c>
      <c r="AR4"/>
    </row>
    <row r="5" spans="1:47" ht="17.25" x14ac:dyDescent="0.35">
      <c r="A5" s="21"/>
      <c r="B5" s="21"/>
      <c r="C5" s="21"/>
      <c r="D5" s="21"/>
      <c r="E5" s="26"/>
      <c r="F5" s="27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47" x14ac:dyDescent="0.3">
      <c r="A6" s="28"/>
      <c r="B6" s="134" t="s">
        <v>22</v>
      </c>
      <c r="C6" s="149"/>
      <c r="D6" s="149"/>
      <c r="E6" s="135"/>
      <c r="F6" s="134" t="s">
        <v>23</v>
      </c>
      <c r="G6" s="135"/>
      <c r="H6" s="146" t="s">
        <v>38</v>
      </c>
      <c r="I6" s="147"/>
      <c r="J6" s="147"/>
      <c r="K6" s="147"/>
      <c r="L6" s="147"/>
      <c r="M6" s="147"/>
      <c r="N6" s="147"/>
      <c r="O6" s="148"/>
      <c r="P6" s="134" t="s">
        <v>24</v>
      </c>
      <c r="Q6" s="137"/>
      <c r="R6" s="146" t="s">
        <v>39</v>
      </c>
      <c r="S6" s="147"/>
      <c r="T6" s="147"/>
      <c r="U6" s="147"/>
      <c r="V6" s="147"/>
      <c r="W6" s="147"/>
      <c r="X6" s="148"/>
      <c r="Y6" s="134" t="s">
        <v>25</v>
      </c>
      <c r="Z6" s="135"/>
      <c r="AA6" s="146" t="s">
        <v>40</v>
      </c>
      <c r="AB6" s="147"/>
      <c r="AC6" s="147"/>
      <c r="AD6" s="147"/>
      <c r="AE6" s="147"/>
      <c r="AF6" s="147"/>
      <c r="AG6" s="148"/>
      <c r="AH6" s="146" t="s">
        <v>101</v>
      </c>
      <c r="AI6" s="147"/>
      <c r="AJ6" s="147"/>
      <c r="AK6" s="147"/>
      <c r="AL6" s="147"/>
      <c r="AM6" s="147"/>
      <c r="AN6" s="148"/>
      <c r="AO6" s="146" t="s">
        <v>102</v>
      </c>
      <c r="AP6" s="147"/>
      <c r="AQ6" s="147"/>
      <c r="AR6" s="147"/>
      <c r="AS6" s="147"/>
      <c r="AT6" s="147"/>
      <c r="AU6" s="148"/>
    </row>
    <row r="7" spans="1:47" x14ac:dyDescent="0.3">
      <c r="A7" s="32"/>
      <c r="B7" s="150">
        <v>1</v>
      </c>
      <c r="C7" s="151"/>
      <c r="D7" s="150"/>
      <c r="E7" s="151"/>
      <c r="F7" s="150"/>
      <c r="G7" s="151"/>
      <c r="H7" s="43" t="s">
        <v>107</v>
      </c>
      <c r="I7" s="43" t="s">
        <v>108</v>
      </c>
      <c r="J7" s="43" t="s">
        <v>32</v>
      </c>
      <c r="K7" s="43" t="s">
        <v>33</v>
      </c>
      <c r="L7" s="43" t="s">
        <v>34</v>
      </c>
      <c r="M7" s="43" t="s">
        <v>35</v>
      </c>
      <c r="N7" s="43" t="s">
        <v>36</v>
      </c>
      <c r="O7" s="108" t="s">
        <v>37</v>
      </c>
      <c r="P7" s="150"/>
      <c r="Q7" s="151"/>
      <c r="R7" s="43" t="s">
        <v>109</v>
      </c>
      <c r="S7" s="43" t="s">
        <v>32</v>
      </c>
      <c r="T7" s="43" t="s">
        <v>33</v>
      </c>
      <c r="U7" s="43" t="s">
        <v>34</v>
      </c>
      <c r="V7" s="43" t="s">
        <v>35</v>
      </c>
      <c r="W7" s="43" t="s">
        <v>36</v>
      </c>
      <c r="X7" s="108" t="s">
        <v>37</v>
      </c>
      <c r="Y7" s="152" t="s">
        <v>27</v>
      </c>
      <c r="Z7" s="151"/>
      <c r="AA7" s="43" t="s">
        <v>109</v>
      </c>
      <c r="AB7" s="43" t="s">
        <v>32</v>
      </c>
      <c r="AC7" s="43" t="s">
        <v>33</v>
      </c>
      <c r="AD7" s="43" t="s">
        <v>34</v>
      </c>
      <c r="AE7" s="43" t="s">
        <v>35</v>
      </c>
      <c r="AF7" s="43" t="s">
        <v>36</v>
      </c>
      <c r="AG7" s="108" t="s">
        <v>37</v>
      </c>
      <c r="AH7" s="43" t="s">
        <v>109</v>
      </c>
      <c r="AI7" s="43" t="s">
        <v>32</v>
      </c>
      <c r="AJ7" s="43" t="s">
        <v>33</v>
      </c>
      <c r="AK7" s="43" t="s">
        <v>34</v>
      </c>
      <c r="AL7" s="43" t="s">
        <v>35</v>
      </c>
      <c r="AM7" s="43" t="s">
        <v>36</v>
      </c>
      <c r="AN7" s="108" t="s">
        <v>37</v>
      </c>
      <c r="AO7" s="43" t="s">
        <v>109</v>
      </c>
      <c r="AP7" s="43" t="s">
        <v>32</v>
      </c>
      <c r="AQ7" s="43" t="s">
        <v>33</v>
      </c>
      <c r="AR7" s="43" t="s">
        <v>34</v>
      </c>
      <c r="AS7" s="43" t="s">
        <v>35</v>
      </c>
      <c r="AT7" s="43" t="s">
        <v>36</v>
      </c>
      <c r="AU7" s="108" t="s">
        <v>37</v>
      </c>
    </row>
    <row r="8" spans="1:47" x14ac:dyDescent="0.3">
      <c r="A8" s="32"/>
      <c r="B8" s="138" t="s">
        <v>30</v>
      </c>
      <c r="C8" s="139"/>
      <c r="D8" s="144">
        <f>'L4'!$D$8</f>
        <v>42552</v>
      </c>
      <c r="E8" s="143"/>
      <c r="F8" s="144">
        <f>D8</f>
        <v>42552</v>
      </c>
      <c r="G8" s="145"/>
      <c r="H8" s="47"/>
      <c r="I8" s="47" t="s">
        <v>103</v>
      </c>
      <c r="J8" s="47" t="s">
        <v>104</v>
      </c>
      <c r="K8" s="47" t="s">
        <v>105</v>
      </c>
      <c r="L8" s="47" t="s">
        <v>105</v>
      </c>
      <c r="M8" s="47" t="s">
        <v>105</v>
      </c>
      <c r="N8" s="47" t="s">
        <v>106</v>
      </c>
      <c r="O8" s="53" t="s">
        <v>105</v>
      </c>
      <c r="P8" s="142"/>
      <c r="Q8" s="143"/>
      <c r="R8" s="47" t="s">
        <v>103</v>
      </c>
      <c r="S8" s="47" t="s">
        <v>104</v>
      </c>
      <c r="T8" s="47" t="s">
        <v>105</v>
      </c>
      <c r="U8" s="47" t="s">
        <v>105</v>
      </c>
      <c r="V8" s="47" t="s">
        <v>105</v>
      </c>
      <c r="W8" s="47" t="s">
        <v>106</v>
      </c>
      <c r="X8" s="53" t="s">
        <v>105</v>
      </c>
      <c r="Y8" s="142"/>
      <c r="Z8" s="143"/>
      <c r="AA8" s="47" t="s">
        <v>103</v>
      </c>
      <c r="AB8" s="47" t="s">
        <v>104</v>
      </c>
      <c r="AC8" s="47" t="s">
        <v>105</v>
      </c>
      <c r="AD8" s="47" t="s">
        <v>105</v>
      </c>
      <c r="AE8" s="47" t="s">
        <v>105</v>
      </c>
      <c r="AF8" s="47" t="s">
        <v>106</v>
      </c>
      <c r="AG8" s="53" t="s">
        <v>105</v>
      </c>
      <c r="AH8" s="47" t="s">
        <v>103</v>
      </c>
      <c r="AI8" s="47" t="s">
        <v>104</v>
      </c>
      <c r="AJ8" s="47" t="s">
        <v>105</v>
      </c>
      <c r="AK8" s="47" t="s">
        <v>105</v>
      </c>
      <c r="AL8" s="47" t="s">
        <v>105</v>
      </c>
      <c r="AM8" s="47" t="s">
        <v>106</v>
      </c>
      <c r="AN8" s="53" t="s">
        <v>105</v>
      </c>
      <c r="AO8" s="47" t="s">
        <v>103</v>
      </c>
      <c r="AP8" s="47" t="s">
        <v>104</v>
      </c>
      <c r="AQ8" s="47" t="s">
        <v>105</v>
      </c>
      <c r="AR8" s="47" t="s">
        <v>105</v>
      </c>
      <c r="AS8" s="47" t="s">
        <v>105</v>
      </c>
      <c r="AT8" s="47" t="s">
        <v>106</v>
      </c>
      <c r="AU8" s="53" t="s">
        <v>105</v>
      </c>
    </row>
    <row r="9" spans="1:47" x14ac:dyDescent="0.3">
      <c r="A9" s="32"/>
      <c r="B9" s="134"/>
      <c r="C9" s="135"/>
      <c r="D9" s="136"/>
      <c r="E9" s="137"/>
      <c r="F9" s="136"/>
      <c r="G9" s="137"/>
      <c r="H9" s="44"/>
      <c r="I9" s="44"/>
      <c r="J9" s="44"/>
      <c r="K9" s="44"/>
      <c r="L9" s="44"/>
      <c r="M9" s="44"/>
      <c r="N9" s="44"/>
      <c r="O9" s="78"/>
      <c r="P9" s="136"/>
      <c r="Q9" s="137"/>
      <c r="R9" s="44"/>
      <c r="S9" s="44"/>
      <c r="T9" s="44"/>
      <c r="U9" s="44"/>
      <c r="V9" s="44"/>
      <c r="W9" s="44"/>
      <c r="X9" s="78"/>
      <c r="Y9" s="136"/>
      <c r="Z9" s="137"/>
      <c r="AA9" s="77"/>
      <c r="AB9" s="44"/>
      <c r="AC9" s="44"/>
      <c r="AD9" s="44"/>
      <c r="AE9" s="44"/>
      <c r="AF9" s="44"/>
      <c r="AG9" s="78"/>
      <c r="AH9" s="83"/>
      <c r="AI9" s="84"/>
      <c r="AJ9" s="84"/>
      <c r="AK9" s="84"/>
      <c r="AL9" s="84"/>
      <c r="AM9" s="84"/>
      <c r="AN9" s="85"/>
      <c r="AO9" s="83"/>
      <c r="AP9" s="84"/>
      <c r="AQ9" s="84"/>
      <c r="AR9" s="84"/>
      <c r="AS9" s="84"/>
      <c r="AT9" s="84"/>
      <c r="AU9" s="85"/>
    </row>
    <row r="10" spans="1:47" x14ac:dyDescent="0.3">
      <c r="A10" s="32">
        <v>0</v>
      </c>
      <c r="B10" s="125">
        <v>26129.09</v>
      </c>
      <c r="C10" s="126"/>
      <c r="D10" s="125">
        <f t="shared" ref="D10:D37" si="0">B10*$O$3</f>
        <v>33800.590823999999</v>
      </c>
      <c r="E10" s="127">
        <f t="shared" ref="E10:E37" si="1">D10/40.3399</f>
        <v>837.89475987793719</v>
      </c>
      <c r="F10" s="125">
        <f t="shared" ref="F10:F37" si="2">B10/12*$O$3</f>
        <v>2816.7159020000004</v>
      </c>
      <c r="G10" s="127">
        <f t="shared" ref="G10:G37" si="3">F10/40.3399</f>
        <v>69.824563323161442</v>
      </c>
      <c r="H10" s="45">
        <f>'L4'!$H$10</f>
        <v>1641.55</v>
      </c>
      <c r="I10" s="45">
        <f>GEW!$E$12+($F10-GEW!$E$12)*SUM(Fasering!$D$5)</f>
        <v>1751.1635679999999</v>
      </c>
      <c r="J10" s="45">
        <f>GEW!$E$12+($F10-GEW!$E$12)*SUM(Fasering!$D$5:$D$6)</f>
        <v>2026.676714061206</v>
      </c>
      <c r="K10" s="45">
        <f>GEW!$E$12+($F10-GEW!$E$12)*SUM(Fasering!$D$5:$D$7)</f>
        <v>2184.7556243036947</v>
      </c>
      <c r="L10" s="45">
        <f>GEW!$E$12+($F10-GEW!$E$12)*SUM(Fasering!$D$5:$D$8)</f>
        <v>2342.8345345461839</v>
      </c>
      <c r="M10" s="45">
        <f>GEW!$E$12+($F10-GEW!$E$12)*SUM(Fasering!$D$5:$D$9)</f>
        <v>2500.9134447886727</v>
      </c>
      <c r="N10" s="45">
        <f>GEW!$E$12+($F10-GEW!$E$12)*SUM(Fasering!$D$5:$D$10)</f>
        <v>2658.6369917575116</v>
      </c>
      <c r="O10" s="75">
        <f>GEW!$E$12+($F10-GEW!$E$12)*SUM(Fasering!$D$5:$D$11)</f>
        <v>2816.7159020000004</v>
      </c>
      <c r="P10" s="125">
        <f t="shared" ref="P10:P37" si="4">((B10&lt;19968.2)*913.03+(B10&gt;19968.2)*(B10&lt;20424.71)*(20424.71-B10+456.51)+(B10&gt;20424.71)*(B10&lt;22659.62)*456.51+(B10&gt;22659.62)*(B10&lt;23116.13)*(23116.13-B10))/12*$O$3</f>
        <v>0</v>
      </c>
      <c r="Q10" s="127">
        <f t="shared" ref="Q10:Q37" si="5">P10/40.3399</f>
        <v>0</v>
      </c>
      <c r="R10" s="45">
        <f>$P10*SUM(Fasering!$D$5)</f>
        <v>0</v>
      </c>
      <c r="S10" s="45">
        <f>$P10*SUM(Fasering!$D$5:$D$6)</f>
        <v>0</v>
      </c>
      <c r="T10" s="45">
        <f>$P10*SUM(Fasering!$D$5:$D$7)</f>
        <v>0</v>
      </c>
      <c r="U10" s="45">
        <f>$P10*SUM(Fasering!$D$5:$D$8)</f>
        <v>0</v>
      </c>
      <c r="V10" s="45">
        <f>$P10*SUM(Fasering!$D$5:$D$9)</f>
        <v>0</v>
      </c>
      <c r="W10" s="45">
        <f>$P10*SUM(Fasering!$D$5:$D$10)</f>
        <v>0</v>
      </c>
      <c r="X10" s="75">
        <f>$P10*SUM(Fasering!$D$5:$D$11)</f>
        <v>0</v>
      </c>
      <c r="Y10" s="125">
        <f t="shared" ref="Y10:Y37" si="6">((B10&lt;19968.2)*456.51+(B10&gt;19968.2)*(B10&lt;20196.46)*(20196.46-B10+228.26)+(B10&gt;20196.46)*(B10&lt;22659.62)*228.26+(B10&gt;22659.62)*(B10&lt;22887.88)*(22887.88-B10))/12*$O$3</f>
        <v>0</v>
      </c>
      <c r="Z10" s="127">
        <f t="shared" ref="Z10:Z37" si="7">Y10/40.3399</f>
        <v>0</v>
      </c>
      <c r="AA10" s="74">
        <f>$Y10*SUM(Fasering!$D$5)</f>
        <v>0</v>
      </c>
      <c r="AB10" s="45">
        <f>$Y10*SUM(Fasering!$D$5:$D$6)</f>
        <v>0</v>
      </c>
      <c r="AC10" s="45">
        <f>$Y10*SUM(Fasering!$D$5:$D$7)</f>
        <v>0</v>
      </c>
      <c r="AD10" s="45">
        <f>$Y10*SUM(Fasering!$D$5:$D$8)</f>
        <v>0</v>
      </c>
      <c r="AE10" s="45">
        <f>$Y10*SUM(Fasering!$D$5:$D$9)</f>
        <v>0</v>
      </c>
      <c r="AF10" s="45">
        <f>$Y10*SUM(Fasering!$D$5:$D$10)</f>
        <v>0</v>
      </c>
      <c r="AG10" s="75">
        <f>$Y10*SUM(Fasering!$D$5:$D$11)</f>
        <v>0</v>
      </c>
      <c r="AH10" s="5">
        <f>($AK$3+(I10+R10)*12*7.57%)*SUM(Fasering!$D$5)</f>
        <v>0</v>
      </c>
      <c r="AI10" s="9">
        <f>($AK$3+(J10+S10)*12*7.57%)*SUM(Fasering!$D$5:$D$6)</f>
        <v>509.40748174015914</v>
      </c>
      <c r="AJ10" s="9">
        <f>($AK$3+(K10+T10)*12*7.57%)*SUM(Fasering!$D$5:$D$7)</f>
        <v>860.11894018220028</v>
      </c>
      <c r="AK10" s="9">
        <f>($AK$3+(L10+U10)*12*7.57%)*SUM(Fasering!$D$5:$D$8)</f>
        <v>1253.4373247496749</v>
      </c>
      <c r="AL10" s="9">
        <f>($AK$3+(M10+V10)*12*7.57%)*SUM(Fasering!$D$5:$D$9)</f>
        <v>1689.3626354425828</v>
      </c>
      <c r="AM10" s="9">
        <f>($AK$3+(N10+W10)*12*7.57%)*SUM(Fasering!$D$5:$D$10)</f>
        <v>2166.7713433105946</v>
      </c>
      <c r="AN10" s="86">
        <f>($AK$3+(O10+X10)*12*7.57%)*SUM(Fasering!$D$5:$D$11)</f>
        <v>2687.8147253768007</v>
      </c>
      <c r="AO10" s="5">
        <f>($AK$3+(I10+AA10)*12*7.57%)*SUM(Fasering!$D$5)</f>
        <v>0</v>
      </c>
      <c r="AP10" s="9">
        <f>($AK$3+(J10+AB10)*12*7.57%)*SUM(Fasering!$D$5:$D$6)</f>
        <v>509.40748174015914</v>
      </c>
      <c r="AQ10" s="9">
        <f>($AK$3+(K10+AC10)*12*7.57%)*SUM(Fasering!$D$5:$D$7)</f>
        <v>860.11894018220028</v>
      </c>
      <c r="AR10" s="9">
        <f>($AK$3+(L10+AD10)*12*7.57%)*SUM(Fasering!$D$5:$D$8)</f>
        <v>1253.4373247496749</v>
      </c>
      <c r="AS10" s="9">
        <f>($AK$3+(M10+AE10)*12*7.57%)*SUM(Fasering!$D$5:$D$9)</f>
        <v>1689.3626354425828</v>
      </c>
      <c r="AT10" s="9">
        <f>($AK$3+(N10+AF10)*12*7.57%)*SUM(Fasering!$D$5:$D$10)</f>
        <v>2166.7713433105946</v>
      </c>
      <c r="AU10" s="86">
        <f>($AK$3+(O10+AG10)*12*7.57%)*SUM(Fasering!$D$5:$D$11)</f>
        <v>2687.8147253768007</v>
      </c>
    </row>
    <row r="11" spans="1:47" x14ac:dyDescent="0.3">
      <c r="A11" s="32">
        <f t="shared" ref="A11:A37" si="8">+A10+1</f>
        <v>1</v>
      </c>
      <c r="B11" s="125">
        <v>26911.8</v>
      </c>
      <c r="C11" s="126"/>
      <c r="D11" s="125">
        <f t="shared" si="0"/>
        <v>34813.104480000002</v>
      </c>
      <c r="E11" s="127">
        <f t="shared" si="1"/>
        <v>862.9943177846252</v>
      </c>
      <c r="F11" s="125">
        <f t="shared" si="2"/>
        <v>2901.0920400000005</v>
      </c>
      <c r="G11" s="127">
        <f t="shared" si="3"/>
        <v>71.916193148718776</v>
      </c>
      <c r="H11" s="45">
        <f>'L4'!$H$10</f>
        <v>1641.55</v>
      </c>
      <c r="I11" s="45">
        <f>GEW!$E$12+($F11-GEW!$E$12)*SUM(Fasering!$D$5)</f>
        <v>1751.1635679999999</v>
      </c>
      <c r="J11" s="45">
        <f>GEW!$E$12+($F11-GEW!$E$12)*SUM(Fasering!$D$5:$D$6)</f>
        <v>2048.4933198637646</v>
      </c>
      <c r="K11" s="45">
        <f>GEW!$E$12+($F11-GEW!$E$12)*SUM(Fasering!$D$5:$D$7)</f>
        <v>2219.089764459015</v>
      </c>
      <c r="L11" s="45">
        <f>GEW!$E$12+($F11-GEW!$E$12)*SUM(Fasering!$D$5:$D$8)</f>
        <v>2389.686209054265</v>
      </c>
      <c r="M11" s="45">
        <f>GEW!$E$12+($F11-GEW!$E$12)*SUM(Fasering!$D$5:$D$9)</f>
        <v>2560.2826536495154</v>
      </c>
      <c r="N11" s="45">
        <f>GEW!$E$12+($F11-GEW!$E$12)*SUM(Fasering!$D$5:$D$10)</f>
        <v>2730.4955954047505</v>
      </c>
      <c r="O11" s="75">
        <f>GEW!$E$12+($F11-GEW!$E$12)*SUM(Fasering!$D$5:$D$11)</f>
        <v>2901.0920400000005</v>
      </c>
      <c r="P11" s="125">
        <f t="shared" si="4"/>
        <v>0</v>
      </c>
      <c r="Q11" s="127">
        <f t="shared" si="5"/>
        <v>0</v>
      </c>
      <c r="R11" s="45">
        <f>$P11*SUM(Fasering!$D$5)</f>
        <v>0</v>
      </c>
      <c r="S11" s="45">
        <f>$P11*SUM(Fasering!$D$5:$D$6)</f>
        <v>0</v>
      </c>
      <c r="T11" s="45">
        <f>$P11*SUM(Fasering!$D$5:$D$7)</f>
        <v>0</v>
      </c>
      <c r="U11" s="45">
        <f>$P11*SUM(Fasering!$D$5:$D$8)</f>
        <v>0</v>
      </c>
      <c r="V11" s="45">
        <f>$P11*SUM(Fasering!$D$5:$D$9)</f>
        <v>0</v>
      </c>
      <c r="W11" s="45">
        <f>$P11*SUM(Fasering!$D$5:$D$10)</f>
        <v>0</v>
      </c>
      <c r="X11" s="75">
        <f>$P11*SUM(Fasering!$D$5:$D$11)</f>
        <v>0</v>
      </c>
      <c r="Y11" s="125">
        <f t="shared" si="6"/>
        <v>0</v>
      </c>
      <c r="Z11" s="127">
        <f t="shared" si="7"/>
        <v>0</v>
      </c>
      <c r="AA11" s="74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75">
        <f>$Y11*SUM(Fasering!$D$5:$D$11)</f>
        <v>0</v>
      </c>
      <c r="AH11" s="5">
        <f>($AK$3+(I11+R11)*12*7.57%)*SUM(Fasering!$D$5)</f>
        <v>0</v>
      </c>
      <c r="AI11" s="9">
        <f>($AK$3+(J11+S11)*12*7.57%)*SUM(Fasering!$D$5:$D$6)</f>
        <v>514.53174992952881</v>
      </c>
      <c r="AJ11" s="9">
        <f>($AK$3+(K11+T11)*12*7.57%)*SUM(Fasering!$D$5:$D$7)</f>
        <v>872.8103489890168</v>
      </c>
      <c r="AK11" s="9">
        <f>($AK$3+(L11+U11)*12*7.57%)*SUM(Fasering!$D$5:$D$8)</f>
        <v>1277.0697186711106</v>
      </c>
      <c r="AL11" s="9">
        <f>($AK$3+(M11+V11)*12*7.57%)*SUM(Fasering!$D$5:$D$9)</f>
        <v>1727.3098589758108</v>
      </c>
      <c r="AM11" s="9">
        <f>($AK$3+(N11+W11)*12*7.57%)*SUM(Fasering!$D$5:$D$10)</f>
        <v>2222.3636929062845</v>
      </c>
      <c r="AN11" s="86">
        <f>($AK$3+(O11+X11)*12*7.57%)*SUM(Fasering!$D$5:$D$11)</f>
        <v>2764.4620091360011</v>
      </c>
      <c r="AO11" s="5">
        <f>($AK$3+(I11+AA11)*12*7.57%)*SUM(Fasering!$D$5)</f>
        <v>0</v>
      </c>
      <c r="AP11" s="9">
        <f>($AK$3+(J11+AB11)*12*7.57%)*SUM(Fasering!$D$5:$D$6)</f>
        <v>514.53174992952881</v>
      </c>
      <c r="AQ11" s="9">
        <f>($AK$3+(K11+AC11)*12*7.57%)*SUM(Fasering!$D$5:$D$7)</f>
        <v>872.8103489890168</v>
      </c>
      <c r="AR11" s="9">
        <f>($AK$3+(L11+AD11)*12*7.57%)*SUM(Fasering!$D$5:$D$8)</f>
        <v>1277.0697186711106</v>
      </c>
      <c r="AS11" s="9">
        <f>($AK$3+(M11+AE11)*12*7.57%)*SUM(Fasering!$D$5:$D$9)</f>
        <v>1727.3098589758108</v>
      </c>
      <c r="AT11" s="9">
        <f>($AK$3+(N11+AF11)*12*7.57%)*SUM(Fasering!$D$5:$D$10)</f>
        <v>2222.3636929062845</v>
      </c>
      <c r="AU11" s="86">
        <f>($AK$3+(O11+AG11)*12*7.57%)*SUM(Fasering!$D$5:$D$11)</f>
        <v>2764.4620091360011</v>
      </c>
    </row>
    <row r="12" spans="1:47" x14ac:dyDescent="0.3">
      <c r="A12" s="32">
        <f t="shared" si="8"/>
        <v>2</v>
      </c>
      <c r="B12" s="125">
        <v>27694.880000000001</v>
      </c>
      <c r="C12" s="126"/>
      <c r="D12" s="125">
        <f t="shared" si="0"/>
        <v>35826.096768000003</v>
      </c>
      <c r="E12" s="127">
        <f t="shared" si="1"/>
        <v>888.10574066866809</v>
      </c>
      <c r="F12" s="125">
        <f t="shared" si="2"/>
        <v>2985.5080640000001</v>
      </c>
      <c r="G12" s="127">
        <f t="shared" si="3"/>
        <v>74.008811722388998</v>
      </c>
      <c r="H12" s="45">
        <f>'L4'!$H$10</f>
        <v>1641.55</v>
      </c>
      <c r="I12" s="45">
        <f>GEW!$E$12+($F12-GEW!$E$12)*SUM(Fasering!$D$5)</f>
        <v>1751.1635679999999</v>
      </c>
      <c r="J12" s="45">
        <f>GEW!$E$12+($F12-GEW!$E$12)*SUM(Fasering!$D$5:$D$6)</f>
        <v>2070.3202387377637</v>
      </c>
      <c r="K12" s="45">
        <f>GEW!$E$12+($F12-GEW!$E$12)*SUM(Fasering!$D$5:$D$7)</f>
        <v>2253.440134931895</v>
      </c>
      <c r="L12" s="45">
        <f>GEW!$E$12+($F12-GEW!$E$12)*SUM(Fasering!$D$5:$D$8)</f>
        <v>2436.5600311260259</v>
      </c>
      <c r="M12" s="45">
        <f>GEW!$E$12+($F12-GEW!$E$12)*SUM(Fasering!$D$5:$D$9)</f>
        <v>2619.6799273201573</v>
      </c>
      <c r="N12" s="45">
        <f>GEW!$E$12+($F12-GEW!$E$12)*SUM(Fasering!$D$5:$D$10)</f>
        <v>2802.3881678058688</v>
      </c>
      <c r="O12" s="75">
        <f>GEW!$E$12+($F12-GEW!$E$12)*SUM(Fasering!$D$5:$D$11)</f>
        <v>2985.5080640000001</v>
      </c>
      <c r="P12" s="125">
        <f t="shared" si="4"/>
        <v>0</v>
      </c>
      <c r="Q12" s="127">
        <f t="shared" si="5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75">
        <f>$P12*SUM(Fasering!$D$5:$D$11)</f>
        <v>0</v>
      </c>
      <c r="Y12" s="125">
        <f t="shared" si="6"/>
        <v>0</v>
      </c>
      <c r="Z12" s="127">
        <f t="shared" si="7"/>
        <v>0</v>
      </c>
      <c r="AA12" s="74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75">
        <f>$Y12*SUM(Fasering!$D$5:$D$11)</f>
        <v>0</v>
      </c>
      <c r="AH12" s="5">
        <f>($AK$3+(I12+R12)*12*7.57%)*SUM(Fasering!$D$5)</f>
        <v>0</v>
      </c>
      <c r="AI12" s="9">
        <f>($AK$3+(J12+S12)*12*7.57%)*SUM(Fasering!$D$5:$D$6)</f>
        <v>519.65844044546918</v>
      </c>
      <c r="AJ12" s="9">
        <f>($AK$3+(K12+T12)*12*7.57%)*SUM(Fasering!$D$5:$D$7)</f>
        <v>885.50775723529171</v>
      </c>
      <c r="AK12" s="9">
        <f>($AK$3+(L12+U12)*12*7.57%)*SUM(Fasering!$D$5:$D$8)</f>
        <v>1300.7132840171496</v>
      </c>
      <c r="AL12" s="9">
        <f>($AK$3+(M12+V12)*12*7.57%)*SUM(Fasering!$D$5:$D$9)</f>
        <v>1765.2750207910424</v>
      </c>
      <c r="AM12" s="9">
        <f>($AK$3+(N12+W12)*12*7.57%)*SUM(Fasering!$D$5:$D$10)</f>
        <v>2277.9823219277519</v>
      </c>
      <c r="AN12" s="86">
        <f>($AK$3+(O12+X12)*12*7.57%)*SUM(Fasering!$D$5:$D$11)</f>
        <v>2841.1455253376007</v>
      </c>
      <c r="AO12" s="5">
        <f>($AK$3+(I12+AA12)*12*7.57%)*SUM(Fasering!$D$5)</f>
        <v>0</v>
      </c>
      <c r="AP12" s="9">
        <f>($AK$3+(J12+AB12)*12*7.57%)*SUM(Fasering!$D$5:$D$6)</f>
        <v>519.65844044546918</v>
      </c>
      <c r="AQ12" s="9">
        <f>($AK$3+(K12+AC12)*12*7.57%)*SUM(Fasering!$D$5:$D$7)</f>
        <v>885.50775723529171</v>
      </c>
      <c r="AR12" s="9">
        <f>($AK$3+(L12+AD12)*12*7.57%)*SUM(Fasering!$D$5:$D$8)</f>
        <v>1300.7132840171496</v>
      </c>
      <c r="AS12" s="9">
        <f>($AK$3+(M12+AE12)*12*7.57%)*SUM(Fasering!$D$5:$D$9)</f>
        <v>1765.2750207910424</v>
      </c>
      <c r="AT12" s="9">
        <f>($AK$3+(N12+AF12)*12*7.57%)*SUM(Fasering!$D$5:$D$10)</f>
        <v>2277.9823219277519</v>
      </c>
      <c r="AU12" s="86">
        <f>($AK$3+(O12+AG12)*12*7.57%)*SUM(Fasering!$D$5:$D$11)</f>
        <v>2841.1455253376007</v>
      </c>
    </row>
    <row r="13" spans="1:47" x14ac:dyDescent="0.3">
      <c r="A13" s="32">
        <f t="shared" si="8"/>
        <v>3</v>
      </c>
      <c r="B13" s="125">
        <v>28477.96</v>
      </c>
      <c r="C13" s="126"/>
      <c r="D13" s="125">
        <f t="shared" si="0"/>
        <v>36839.089056000004</v>
      </c>
      <c r="E13" s="127">
        <f t="shared" si="1"/>
        <v>913.21716355271099</v>
      </c>
      <c r="F13" s="125">
        <f t="shared" si="2"/>
        <v>3069.9240880000002</v>
      </c>
      <c r="G13" s="127">
        <f t="shared" si="3"/>
        <v>76.101430296059235</v>
      </c>
      <c r="H13" s="45">
        <f>'L4'!$H$10</f>
        <v>1641.55</v>
      </c>
      <c r="I13" s="45">
        <f>GEW!$E$12+($F13-GEW!$E$12)*SUM(Fasering!$D$5)</f>
        <v>1751.1635679999999</v>
      </c>
      <c r="J13" s="45">
        <f>GEW!$E$12+($F13-GEW!$E$12)*SUM(Fasering!$D$5:$D$6)</f>
        <v>2092.1471576117624</v>
      </c>
      <c r="K13" s="45">
        <f>GEW!$E$12+($F13-GEW!$E$12)*SUM(Fasering!$D$5:$D$7)</f>
        <v>2287.7905054047751</v>
      </c>
      <c r="L13" s="45">
        <f>GEW!$E$12+($F13-GEW!$E$12)*SUM(Fasering!$D$5:$D$8)</f>
        <v>2483.4338531977874</v>
      </c>
      <c r="M13" s="45">
        <f>GEW!$E$12+($F13-GEW!$E$12)*SUM(Fasering!$D$5:$D$9)</f>
        <v>2679.0772009907996</v>
      </c>
      <c r="N13" s="45">
        <f>GEW!$E$12+($F13-GEW!$E$12)*SUM(Fasering!$D$5:$D$10)</f>
        <v>2874.280740206988</v>
      </c>
      <c r="O13" s="75">
        <f>GEW!$E$12+($F13-GEW!$E$12)*SUM(Fasering!$D$5:$D$11)</f>
        <v>3069.9240880000002</v>
      </c>
      <c r="P13" s="125">
        <f t="shared" si="4"/>
        <v>0</v>
      </c>
      <c r="Q13" s="127">
        <f t="shared" si="5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75">
        <f>$P13*SUM(Fasering!$D$5:$D$11)</f>
        <v>0</v>
      </c>
      <c r="Y13" s="125">
        <f t="shared" si="6"/>
        <v>0</v>
      </c>
      <c r="Z13" s="127">
        <f t="shared" si="7"/>
        <v>0</v>
      </c>
      <c r="AA13" s="74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75">
        <f>$Y13*SUM(Fasering!$D$5:$D$11)</f>
        <v>0</v>
      </c>
      <c r="AH13" s="5">
        <f>($AK$3+(I13+R13)*12*7.57%)*SUM(Fasering!$D$5)</f>
        <v>0</v>
      </c>
      <c r="AI13" s="9">
        <f>($AK$3+(J13+S13)*12*7.57%)*SUM(Fasering!$D$5:$D$6)</f>
        <v>524.78513096140955</v>
      </c>
      <c r="AJ13" s="9">
        <f>($AK$3+(K13+T13)*12*7.57%)*SUM(Fasering!$D$5:$D$7)</f>
        <v>898.20516548156672</v>
      </c>
      <c r="AK13" s="9">
        <f>($AK$3+(L13+U13)*12*7.57%)*SUM(Fasering!$D$5:$D$8)</f>
        <v>1324.3568493631883</v>
      </c>
      <c r="AL13" s="9">
        <f>($AK$3+(M13+V13)*12*7.57%)*SUM(Fasering!$D$5:$D$9)</f>
        <v>1803.2401826062744</v>
      </c>
      <c r="AM13" s="9">
        <f>($AK$3+(N13+W13)*12*7.57%)*SUM(Fasering!$D$5:$D$10)</f>
        <v>2333.6009509492192</v>
      </c>
      <c r="AN13" s="86">
        <f>($AK$3+(O13+X13)*12*7.57%)*SUM(Fasering!$D$5:$D$11)</f>
        <v>2917.8290415392007</v>
      </c>
      <c r="AO13" s="5">
        <f>($AK$3+(I13+AA13)*12*7.57%)*SUM(Fasering!$D$5)</f>
        <v>0</v>
      </c>
      <c r="AP13" s="9">
        <f>($AK$3+(J13+AB13)*12*7.57%)*SUM(Fasering!$D$5:$D$6)</f>
        <v>524.78513096140955</v>
      </c>
      <c r="AQ13" s="9">
        <f>($AK$3+(K13+AC13)*12*7.57%)*SUM(Fasering!$D$5:$D$7)</f>
        <v>898.20516548156672</v>
      </c>
      <c r="AR13" s="9">
        <f>($AK$3+(L13+AD13)*12*7.57%)*SUM(Fasering!$D$5:$D$8)</f>
        <v>1324.3568493631883</v>
      </c>
      <c r="AS13" s="9">
        <f>($AK$3+(M13+AE13)*12*7.57%)*SUM(Fasering!$D$5:$D$9)</f>
        <v>1803.2401826062744</v>
      </c>
      <c r="AT13" s="9">
        <f>($AK$3+(N13+AF13)*12*7.57%)*SUM(Fasering!$D$5:$D$10)</f>
        <v>2333.6009509492192</v>
      </c>
      <c r="AU13" s="86">
        <f>($AK$3+(O13+AG13)*12*7.57%)*SUM(Fasering!$D$5:$D$11)</f>
        <v>2917.8290415392007</v>
      </c>
    </row>
    <row r="14" spans="1:47" x14ac:dyDescent="0.3">
      <c r="A14" s="32">
        <f t="shared" si="8"/>
        <v>4</v>
      </c>
      <c r="B14" s="125">
        <v>29427.34</v>
      </c>
      <c r="C14" s="126"/>
      <c r="D14" s="125">
        <f t="shared" si="0"/>
        <v>38067.207024000003</v>
      </c>
      <c r="E14" s="127">
        <f t="shared" si="1"/>
        <v>943.66141274519771</v>
      </c>
      <c r="F14" s="125">
        <f t="shared" si="2"/>
        <v>3172.2672520000001</v>
      </c>
      <c r="G14" s="127">
        <f t="shared" si="3"/>
        <v>78.638451062099804</v>
      </c>
      <c r="H14" s="45">
        <f>'L4'!$H$10</f>
        <v>1641.55</v>
      </c>
      <c r="I14" s="45">
        <f>GEW!$E$12+($F14-GEW!$E$12)*SUM(Fasering!$D$5)</f>
        <v>1751.1635679999999</v>
      </c>
      <c r="J14" s="45">
        <f>GEW!$E$12+($F14-GEW!$E$12)*SUM(Fasering!$D$5:$D$6)</f>
        <v>2118.6093840006338</v>
      </c>
      <c r="K14" s="45">
        <f>GEW!$E$12+($F14-GEW!$E$12)*SUM(Fasering!$D$5:$D$7)</f>
        <v>2329.4357456350745</v>
      </c>
      <c r="L14" s="45">
        <f>GEW!$E$12+($F14-GEW!$E$12)*SUM(Fasering!$D$5:$D$8)</f>
        <v>2540.2621072695151</v>
      </c>
      <c r="M14" s="45">
        <f>GEW!$E$12+($F14-GEW!$E$12)*SUM(Fasering!$D$5:$D$9)</f>
        <v>2751.0884689039558</v>
      </c>
      <c r="N14" s="45">
        <f>GEW!$E$12+($F14-GEW!$E$12)*SUM(Fasering!$D$5:$D$10)</f>
        <v>2961.4408903655594</v>
      </c>
      <c r="O14" s="75">
        <f>GEW!$E$12+($F14-GEW!$E$12)*SUM(Fasering!$D$5:$D$11)</f>
        <v>3172.2672520000001</v>
      </c>
      <c r="P14" s="125">
        <f t="shared" si="4"/>
        <v>0</v>
      </c>
      <c r="Q14" s="127">
        <f t="shared" si="5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75">
        <f>$P14*SUM(Fasering!$D$5:$D$11)</f>
        <v>0</v>
      </c>
      <c r="Y14" s="125">
        <f t="shared" si="6"/>
        <v>0</v>
      </c>
      <c r="Z14" s="127">
        <f t="shared" si="7"/>
        <v>0</v>
      </c>
      <c r="AA14" s="74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75">
        <f>$Y14*SUM(Fasering!$D$5:$D$11)</f>
        <v>0</v>
      </c>
      <c r="AH14" s="5">
        <f>($AK$3+(I14+R14)*12*7.57%)*SUM(Fasering!$D$5)</f>
        <v>0</v>
      </c>
      <c r="AI14" s="9">
        <f>($AK$3+(J14+S14)*12*7.57%)*SUM(Fasering!$D$5:$D$6)</f>
        <v>531.00055906840169</v>
      </c>
      <c r="AJ14" s="9">
        <f>($AK$3+(K14+T14)*12*7.57%)*SUM(Fasering!$D$5:$D$7)</f>
        <v>913.59907854389542</v>
      </c>
      <c r="AK14" s="9">
        <f>($AK$3+(L14+U14)*12*7.57%)*SUM(Fasering!$D$5:$D$8)</f>
        <v>1353.0215171726361</v>
      </c>
      <c r="AL14" s="9">
        <f>($AK$3+(M14+V14)*12*7.57%)*SUM(Fasering!$D$5:$D$9)</f>
        <v>1849.267874954623</v>
      </c>
      <c r="AM14" s="9">
        <f>($AK$3+(N14+W14)*12*7.57%)*SUM(Fasering!$D$5:$D$10)</f>
        <v>2401.0311164756031</v>
      </c>
      <c r="AN14" s="86">
        <f>($AK$3+(O14+X14)*12*7.57%)*SUM(Fasering!$D$5:$D$11)</f>
        <v>3010.7975717168006</v>
      </c>
      <c r="AO14" s="5">
        <f>($AK$3+(I14+AA14)*12*7.57%)*SUM(Fasering!$D$5)</f>
        <v>0</v>
      </c>
      <c r="AP14" s="9">
        <f>($AK$3+(J14+AB14)*12*7.57%)*SUM(Fasering!$D$5:$D$6)</f>
        <v>531.00055906840169</v>
      </c>
      <c r="AQ14" s="9">
        <f>($AK$3+(K14+AC14)*12*7.57%)*SUM(Fasering!$D$5:$D$7)</f>
        <v>913.59907854389542</v>
      </c>
      <c r="AR14" s="9">
        <f>($AK$3+(L14+AD14)*12*7.57%)*SUM(Fasering!$D$5:$D$8)</f>
        <v>1353.0215171726361</v>
      </c>
      <c r="AS14" s="9">
        <f>($AK$3+(M14+AE14)*12*7.57%)*SUM(Fasering!$D$5:$D$9)</f>
        <v>1849.267874954623</v>
      </c>
      <c r="AT14" s="9">
        <f>($AK$3+(N14+AF14)*12*7.57%)*SUM(Fasering!$D$5:$D$10)</f>
        <v>2401.0311164756031</v>
      </c>
      <c r="AU14" s="86">
        <f>($AK$3+(O14+AG14)*12*7.57%)*SUM(Fasering!$D$5:$D$11)</f>
        <v>3010.7975717168006</v>
      </c>
    </row>
    <row r="15" spans="1:47" x14ac:dyDescent="0.3">
      <c r="A15" s="32">
        <f t="shared" si="8"/>
        <v>5</v>
      </c>
      <c r="B15" s="125">
        <v>30630.09</v>
      </c>
      <c r="C15" s="126"/>
      <c r="D15" s="125">
        <f t="shared" si="0"/>
        <v>39623.084424000001</v>
      </c>
      <c r="E15" s="127">
        <f t="shared" si="1"/>
        <v>982.23060602530006</v>
      </c>
      <c r="F15" s="125">
        <f t="shared" si="2"/>
        <v>3301.9237020000005</v>
      </c>
      <c r="G15" s="127">
        <f t="shared" si="3"/>
        <v>81.852550502108343</v>
      </c>
      <c r="H15" s="45">
        <f>'L4'!$H$10</f>
        <v>1641.55</v>
      </c>
      <c r="I15" s="45">
        <f>GEW!$E$12+($F15-GEW!$E$12)*SUM(Fasering!$D$5)</f>
        <v>1751.1635679999999</v>
      </c>
      <c r="J15" s="45">
        <f>GEW!$E$12+($F15-GEW!$E$12)*SUM(Fasering!$D$5:$D$6)</f>
        <v>2152.1338344727469</v>
      </c>
      <c r="K15" s="45">
        <f>GEW!$E$12+($F15-GEW!$E$12)*SUM(Fasering!$D$5:$D$7)</f>
        <v>2382.1952441361937</v>
      </c>
      <c r="L15" s="45">
        <f>GEW!$E$12+($F15-GEW!$E$12)*SUM(Fasering!$D$5:$D$8)</f>
        <v>2612.2566537996408</v>
      </c>
      <c r="M15" s="45">
        <f>GEW!$E$12+($F15-GEW!$E$12)*SUM(Fasering!$D$5:$D$9)</f>
        <v>2842.318063463088</v>
      </c>
      <c r="N15" s="45">
        <f>GEW!$E$12+($F15-GEW!$E$12)*SUM(Fasering!$D$5:$D$10)</f>
        <v>3071.8622923365538</v>
      </c>
      <c r="O15" s="75">
        <f>GEW!$E$12+($F15-GEW!$E$12)*SUM(Fasering!$D$5:$D$11)</f>
        <v>3301.9237020000005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5">
        <f t="shared" si="6"/>
        <v>0</v>
      </c>
      <c r="Z15" s="127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($AK$3+(I15+R15)*12*7.57%)*SUM(Fasering!$D$5)</f>
        <v>0</v>
      </c>
      <c r="AI15" s="9">
        <f>($AK$3+(J15+S15)*12*7.57%)*SUM(Fasering!$D$5:$D$6)</f>
        <v>538.87475712996275</v>
      </c>
      <c r="AJ15" s="9">
        <f>($AK$3+(K15+T15)*12*7.57%)*SUM(Fasering!$D$5:$D$7)</f>
        <v>933.10131045916228</v>
      </c>
      <c r="AK15" s="9">
        <f>($AK$3+(L15+U15)*12*7.57%)*SUM(Fasering!$D$5:$D$8)</f>
        <v>1389.3361953919089</v>
      </c>
      <c r="AL15" s="9">
        <f>($AK$3+(M15+V15)*12*7.57%)*SUM(Fasering!$D$5:$D$9)</f>
        <v>1907.5794119282023</v>
      </c>
      <c r="AM15" s="9">
        <f>($AK$3+(N15+W15)*12*7.57%)*SUM(Fasering!$D$5:$D$10)</f>
        <v>2486.4570066216547</v>
      </c>
      <c r="AN15" s="86">
        <f>($AK$3+(O15+X15)*12*7.57%)*SUM(Fasering!$D$5:$D$11)</f>
        <v>3128.577490896801</v>
      </c>
      <c r="AO15" s="5">
        <f>($AK$3+(I15+AA15)*12*7.57%)*SUM(Fasering!$D$5)</f>
        <v>0</v>
      </c>
      <c r="AP15" s="9">
        <f>($AK$3+(J15+AB15)*12*7.57%)*SUM(Fasering!$D$5:$D$6)</f>
        <v>538.87475712996275</v>
      </c>
      <c r="AQ15" s="9">
        <f>($AK$3+(K15+AC15)*12*7.57%)*SUM(Fasering!$D$5:$D$7)</f>
        <v>933.10131045916228</v>
      </c>
      <c r="AR15" s="9">
        <f>($AK$3+(L15+AD15)*12*7.57%)*SUM(Fasering!$D$5:$D$8)</f>
        <v>1389.3361953919089</v>
      </c>
      <c r="AS15" s="9">
        <f>($AK$3+(M15+AE15)*12*7.57%)*SUM(Fasering!$D$5:$D$9)</f>
        <v>1907.5794119282023</v>
      </c>
      <c r="AT15" s="9">
        <f>($AK$3+(N15+AF15)*12*7.57%)*SUM(Fasering!$D$5:$D$10)</f>
        <v>2486.4570066216547</v>
      </c>
      <c r="AU15" s="86">
        <f>($AK$3+(O15+AG15)*12*7.57%)*SUM(Fasering!$D$5:$D$11)</f>
        <v>3128.577490896801</v>
      </c>
    </row>
    <row r="16" spans="1:47" x14ac:dyDescent="0.3">
      <c r="A16" s="32">
        <f t="shared" si="8"/>
        <v>6</v>
      </c>
      <c r="B16" s="125">
        <v>30630.09</v>
      </c>
      <c r="C16" s="126"/>
      <c r="D16" s="125">
        <f t="shared" si="0"/>
        <v>39623.084424000001</v>
      </c>
      <c r="E16" s="127">
        <f t="shared" si="1"/>
        <v>982.23060602530006</v>
      </c>
      <c r="F16" s="125">
        <f t="shared" si="2"/>
        <v>3301.9237020000005</v>
      </c>
      <c r="G16" s="127">
        <f t="shared" si="3"/>
        <v>81.852550502108343</v>
      </c>
      <c r="H16" s="45">
        <f>'L4'!$H$10</f>
        <v>1641.55</v>
      </c>
      <c r="I16" s="45">
        <f>GEW!$E$12+($F16-GEW!$E$12)*SUM(Fasering!$D$5)</f>
        <v>1751.1635679999999</v>
      </c>
      <c r="J16" s="45">
        <f>GEW!$E$12+($F16-GEW!$E$12)*SUM(Fasering!$D$5:$D$6)</f>
        <v>2152.1338344727469</v>
      </c>
      <c r="K16" s="45">
        <f>GEW!$E$12+($F16-GEW!$E$12)*SUM(Fasering!$D$5:$D$7)</f>
        <v>2382.1952441361937</v>
      </c>
      <c r="L16" s="45">
        <f>GEW!$E$12+($F16-GEW!$E$12)*SUM(Fasering!$D$5:$D$8)</f>
        <v>2612.2566537996408</v>
      </c>
      <c r="M16" s="45">
        <f>GEW!$E$12+($F16-GEW!$E$12)*SUM(Fasering!$D$5:$D$9)</f>
        <v>2842.318063463088</v>
      </c>
      <c r="N16" s="45">
        <f>GEW!$E$12+($F16-GEW!$E$12)*SUM(Fasering!$D$5:$D$10)</f>
        <v>3071.8622923365538</v>
      </c>
      <c r="O16" s="75">
        <f>GEW!$E$12+($F16-GEW!$E$12)*SUM(Fasering!$D$5:$D$11)</f>
        <v>3301.9237020000005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5">
        <f t="shared" si="6"/>
        <v>0</v>
      </c>
      <c r="Z16" s="127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($AK$3+(I16+R16)*12*7.57%)*SUM(Fasering!$D$5)</f>
        <v>0</v>
      </c>
      <c r="AI16" s="9">
        <f>($AK$3+(J16+S16)*12*7.57%)*SUM(Fasering!$D$5:$D$6)</f>
        <v>538.87475712996275</v>
      </c>
      <c r="AJ16" s="9">
        <f>($AK$3+(K16+T16)*12*7.57%)*SUM(Fasering!$D$5:$D$7)</f>
        <v>933.10131045916228</v>
      </c>
      <c r="AK16" s="9">
        <f>($AK$3+(L16+U16)*12*7.57%)*SUM(Fasering!$D$5:$D$8)</f>
        <v>1389.3361953919089</v>
      </c>
      <c r="AL16" s="9">
        <f>($AK$3+(M16+V16)*12*7.57%)*SUM(Fasering!$D$5:$D$9)</f>
        <v>1907.5794119282023</v>
      </c>
      <c r="AM16" s="9">
        <f>($AK$3+(N16+W16)*12*7.57%)*SUM(Fasering!$D$5:$D$10)</f>
        <v>2486.4570066216547</v>
      </c>
      <c r="AN16" s="86">
        <f>($AK$3+(O16+X16)*12*7.57%)*SUM(Fasering!$D$5:$D$11)</f>
        <v>3128.577490896801</v>
      </c>
      <c r="AO16" s="5">
        <f>($AK$3+(I16+AA16)*12*7.57%)*SUM(Fasering!$D$5)</f>
        <v>0</v>
      </c>
      <c r="AP16" s="9">
        <f>($AK$3+(J16+AB16)*12*7.57%)*SUM(Fasering!$D$5:$D$6)</f>
        <v>538.87475712996275</v>
      </c>
      <c r="AQ16" s="9">
        <f>($AK$3+(K16+AC16)*12*7.57%)*SUM(Fasering!$D$5:$D$7)</f>
        <v>933.10131045916228</v>
      </c>
      <c r="AR16" s="9">
        <f>($AK$3+(L16+AD16)*12*7.57%)*SUM(Fasering!$D$5:$D$8)</f>
        <v>1389.3361953919089</v>
      </c>
      <c r="AS16" s="9">
        <f>($AK$3+(M16+AE16)*12*7.57%)*SUM(Fasering!$D$5:$D$9)</f>
        <v>1907.5794119282023</v>
      </c>
      <c r="AT16" s="9">
        <f>($AK$3+(N16+AF16)*12*7.57%)*SUM(Fasering!$D$5:$D$10)</f>
        <v>2486.4570066216547</v>
      </c>
      <c r="AU16" s="86">
        <f>($AK$3+(O16+AG16)*12*7.57%)*SUM(Fasering!$D$5:$D$11)</f>
        <v>3128.577490896801</v>
      </c>
    </row>
    <row r="17" spans="1:47" x14ac:dyDescent="0.3">
      <c r="A17" s="32">
        <f t="shared" si="8"/>
        <v>7</v>
      </c>
      <c r="B17" s="125">
        <v>31832.43</v>
      </c>
      <c r="C17" s="126"/>
      <c r="D17" s="125">
        <f t="shared" si="0"/>
        <v>41178.431448000003</v>
      </c>
      <c r="E17" s="127">
        <f t="shared" si="1"/>
        <v>1020.7866516277929</v>
      </c>
      <c r="F17" s="125">
        <f t="shared" si="2"/>
        <v>3431.5359539999999</v>
      </c>
      <c r="G17" s="127">
        <f t="shared" si="3"/>
        <v>85.065554302316073</v>
      </c>
      <c r="H17" s="45">
        <f>'L4'!$H$10</f>
        <v>1641.55</v>
      </c>
      <c r="I17" s="45">
        <f>GEW!$E$12+($F17-GEW!$E$12)*SUM(Fasering!$D$5)</f>
        <v>1751.1635679999999</v>
      </c>
      <c r="J17" s="45">
        <f>GEW!$E$12+($F17-GEW!$E$12)*SUM(Fasering!$D$5:$D$6)</f>
        <v>2185.646856946777</v>
      </c>
      <c r="K17" s="45">
        <f>GEW!$E$12+($F17-GEW!$E$12)*SUM(Fasering!$D$5:$D$7)</f>
        <v>2434.9367576908276</v>
      </c>
      <c r="L17" s="45">
        <f>GEW!$E$12+($F17-GEW!$E$12)*SUM(Fasering!$D$5:$D$8)</f>
        <v>2684.2266584348777</v>
      </c>
      <c r="M17" s="45">
        <f>GEW!$E$12+($F17-GEW!$E$12)*SUM(Fasering!$D$5:$D$9)</f>
        <v>2933.5165591789278</v>
      </c>
      <c r="N17" s="45">
        <f>GEW!$E$12+($F17-GEW!$E$12)*SUM(Fasering!$D$5:$D$10)</f>
        <v>3182.2460532559498</v>
      </c>
      <c r="O17" s="75">
        <f>GEW!$E$12+($F17-GEW!$E$12)*SUM(Fasering!$D$5:$D$11)</f>
        <v>3431.5359539999999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5">
        <f t="shared" si="6"/>
        <v>0</v>
      </c>
      <c r="Z17" s="127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($AK$3+(I17+R17)*12*7.57%)*SUM(Fasering!$D$5)</f>
        <v>0</v>
      </c>
      <c r="AI17" s="9">
        <f>($AK$3+(J17+S17)*12*7.57%)*SUM(Fasering!$D$5:$D$6)</f>
        <v>546.74627099181021</v>
      </c>
      <c r="AJ17" s="9">
        <f>($AK$3+(K17+T17)*12*7.57%)*SUM(Fasering!$D$5:$D$7)</f>
        <v>952.5968943469212</v>
      </c>
      <c r="AK17" s="9">
        <f>($AK$3+(L17+U17)*12*7.57%)*SUM(Fasering!$D$5:$D$8)</f>
        <v>1425.6384944650001</v>
      </c>
      <c r="AL17" s="9">
        <f>($AK$3+(M17+V17)*12*7.57%)*SUM(Fasering!$D$5:$D$9)</f>
        <v>1965.8710713460471</v>
      </c>
      <c r="AM17" s="9">
        <f>($AK$3+(N17+W17)*12*7.57%)*SUM(Fasering!$D$5:$D$10)</f>
        <v>2571.8537763229256</v>
      </c>
      <c r="AN17" s="86">
        <f>($AK$3+(O17+X17)*12*7.57%)*SUM(Fasering!$D$5:$D$11)</f>
        <v>3246.3172606136004</v>
      </c>
      <c r="AO17" s="5">
        <f>($AK$3+(I17+AA17)*12*7.57%)*SUM(Fasering!$D$5)</f>
        <v>0</v>
      </c>
      <c r="AP17" s="9">
        <f>($AK$3+(J17+AB17)*12*7.57%)*SUM(Fasering!$D$5:$D$6)</f>
        <v>546.74627099181021</v>
      </c>
      <c r="AQ17" s="9">
        <f>($AK$3+(K17+AC17)*12*7.57%)*SUM(Fasering!$D$5:$D$7)</f>
        <v>952.5968943469212</v>
      </c>
      <c r="AR17" s="9">
        <f>($AK$3+(L17+AD17)*12*7.57%)*SUM(Fasering!$D$5:$D$8)</f>
        <v>1425.6384944650001</v>
      </c>
      <c r="AS17" s="9">
        <f>($AK$3+(M17+AE17)*12*7.57%)*SUM(Fasering!$D$5:$D$9)</f>
        <v>1965.8710713460471</v>
      </c>
      <c r="AT17" s="9">
        <f>($AK$3+(N17+AF17)*12*7.57%)*SUM(Fasering!$D$5:$D$10)</f>
        <v>2571.8537763229256</v>
      </c>
      <c r="AU17" s="86">
        <f>($AK$3+(O17+AG17)*12*7.57%)*SUM(Fasering!$D$5:$D$11)</f>
        <v>3246.3172606136004</v>
      </c>
    </row>
    <row r="18" spans="1:47" x14ac:dyDescent="0.3">
      <c r="A18" s="32">
        <f t="shared" si="8"/>
        <v>8</v>
      </c>
      <c r="B18" s="125">
        <v>31832.43</v>
      </c>
      <c r="C18" s="126"/>
      <c r="D18" s="125">
        <f t="shared" si="0"/>
        <v>41178.431448000003</v>
      </c>
      <c r="E18" s="127">
        <f t="shared" si="1"/>
        <v>1020.7866516277929</v>
      </c>
      <c r="F18" s="125">
        <f t="shared" si="2"/>
        <v>3431.5359539999999</v>
      </c>
      <c r="G18" s="127">
        <f t="shared" si="3"/>
        <v>85.065554302316073</v>
      </c>
      <c r="H18" s="45">
        <f>'L4'!$H$10</f>
        <v>1641.55</v>
      </c>
      <c r="I18" s="45">
        <f>GEW!$E$12+($F18-GEW!$E$12)*SUM(Fasering!$D$5)</f>
        <v>1751.1635679999999</v>
      </c>
      <c r="J18" s="45">
        <f>GEW!$E$12+($F18-GEW!$E$12)*SUM(Fasering!$D$5:$D$6)</f>
        <v>2185.646856946777</v>
      </c>
      <c r="K18" s="45">
        <f>GEW!$E$12+($F18-GEW!$E$12)*SUM(Fasering!$D$5:$D$7)</f>
        <v>2434.9367576908276</v>
      </c>
      <c r="L18" s="45">
        <f>GEW!$E$12+($F18-GEW!$E$12)*SUM(Fasering!$D$5:$D$8)</f>
        <v>2684.2266584348777</v>
      </c>
      <c r="M18" s="45">
        <f>GEW!$E$12+($F18-GEW!$E$12)*SUM(Fasering!$D$5:$D$9)</f>
        <v>2933.5165591789278</v>
      </c>
      <c r="N18" s="45">
        <f>GEW!$E$12+($F18-GEW!$E$12)*SUM(Fasering!$D$5:$D$10)</f>
        <v>3182.2460532559498</v>
      </c>
      <c r="O18" s="75">
        <f>GEW!$E$12+($F18-GEW!$E$12)*SUM(Fasering!$D$5:$D$11)</f>
        <v>3431.5359539999999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5">
        <f t="shared" si="6"/>
        <v>0</v>
      </c>
      <c r="Z18" s="127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($AK$3+(I18+R18)*12*7.57%)*SUM(Fasering!$D$5)</f>
        <v>0</v>
      </c>
      <c r="AI18" s="9">
        <f>($AK$3+(J18+S18)*12*7.57%)*SUM(Fasering!$D$5:$D$6)</f>
        <v>546.74627099181021</v>
      </c>
      <c r="AJ18" s="9">
        <f>($AK$3+(K18+T18)*12*7.57%)*SUM(Fasering!$D$5:$D$7)</f>
        <v>952.5968943469212</v>
      </c>
      <c r="AK18" s="9">
        <f>($AK$3+(L18+U18)*12*7.57%)*SUM(Fasering!$D$5:$D$8)</f>
        <v>1425.6384944650001</v>
      </c>
      <c r="AL18" s="9">
        <f>($AK$3+(M18+V18)*12*7.57%)*SUM(Fasering!$D$5:$D$9)</f>
        <v>1965.8710713460471</v>
      </c>
      <c r="AM18" s="9">
        <f>($AK$3+(N18+W18)*12*7.57%)*SUM(Fasering!$D$5:$D$10)</f>
        <v>2571.8537763229256</v>
      </c>
      <c r="AN18" s="86">
        <f>($AK$3+(O18+X18)*12*7.57%)*SUM(Fasering!$D$5:$D$11)</f>
        <v>3246.3172606136004</v>
      </c>
      <c r="AO18" s="5">
        <f>($AK$3+(I18+AA18)*12*7.57%)*SUM(Fasering!$D$5)</f>
        <v>0</v>
      </c>
      <c r="AP18" s="9">
        <f>($AK$3+(J18+AB18)*12*7.57%)*SUM(Fasering!$D$5:$D$6)</f>
        <v>546.74627099181021</v>
      </c>
      <c r="AQ18" s="9">
        <f>($AK$3+(K18+AC18)*12*7.57%)*SUM(Fasering!$D$5:$D$7)</f>
        <v>952.5968943469212</v>
      </c>
      <c r="AR18" s="9">
        <f>($AK$3+(L18+AD18)*12*7.57%)*SUM(Fasering!$D$5:$D$8)</f>
        <v>1425.6384944650001</v>
      </c>
      <c r="AS18" s="9">
        <f>($AK$3+(M18+AE18)*12*7.57%)*SUM(Fasering!$D$5:$D$9)</f>
        <v>1965.8710713460471</v>
      </c>
      <c r="AT18" s="9">
        <f>($AK$3+(N18+AF18)*12*7.57%)*SUM(Fasering!$D$5:$D$10)</f>
        <v>2571.8537763229256</v>
      </c>
      <c r="AU18" s="86">
        <f>($AK$3+(O18+AG18)*12*7.57%)*SUM(Fasering!$D$5:$D$11)</f>
        <v>3246.3172606136004</v>
      </c>
    </row>
    <row r="19" spans="1:47" x14ac:dyDescent="0.3">
      <c r="A19" s="32">
        <f t="shared" si="8"/>
        <v>9</v>
      </c>
      <c r="B19" s="125">
        <v>33034.800000000003</v>
      </c>
      <c r="C19" s="126"/>
      <c r="D19" s="125">
        <f t="shared" si="0"/>
        <v>42733.817280000003</v>
      </c>
      <c r="E19" s="127">
        <f t="shared" si="1"/>
        <v>1059.3436592554767</v>
      </c>
      <c r="F19" s="125">
        <f t="shared" si="2"/>
        <v>3561.1514400000005</v>
      </c>
      <c r="G19" s="127">
        <f t="shared" si="3"/>
        <v>88.278638271289722</v>
      </c>
      <c r="H19" s="45">
        <f>'L4'!$H$10</f>
        <v>1641.55</v>
      </c>
      <c r="I19" s="45">
        <f>GEW!$E$12+($F19-GEW!$E$12)*SUM(Fasering!$D$5)</f>
        <v>1751.1635679999999</v>
      </c>
      <c r="J19" s="45">
        <f>GEW!$E$12+($F19-GEW!$E$12)*SUM(Fasering!$D$5:$D$6)</f>
        <v>2219.1607156157897</v>
      </c>
      <c r="K19" s="45">
        <f>GEW!$E$12+($F19-GEW!$E$12)*SUM(Fasering!$D$5:$D$7)</f>
        <v>2487.6795872171556</v>
      </c>
      <c r="L19" s="45">
        <f>GEW!$E$12+($F19-GEW!$E$12)*SUM(Fasering!$D$5:$D$8)</f>
        <v>2756.1984588185214</v>
      </c>
      <c r="M19" s="45">
        <f>GEW!$E$12+($F19-GEW!$E$12)*SUM(Fasering!$D$5:$D$9)</f>
        <v>3024.7173304198868</v>
      </c>
      <c r="N19" s="45">
        <f>GEW!$E$12+($F19-GEW!$E$12)*SUM(Fasering!$D$5:$D$10)</f>
        <v>3292.6325683986352</v>
      </c>
      <c r="O19" s="75">
        <f>GEW!$E$12+($F19-GEW!$E$12)*SUM(Fasering!$D$5:$D$11)</f>
        <v>3561.1514400000005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5">
        <f t="shared" si="6"/>
        <v>0</v>
      </c>
      <c r="Z19" s="127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($AK$3+(I19+R19)*12*7.57%)*SUM(Fasering!$D$5)</f>
        <v>0</v>
      </c>
      <c r="AI19" s="9">
        <f>($AK$3+(J19+S19)*12*7.57%)*SUM(Fasering!$D$5:$D$6)</f>
        <v>554.6179812585151</v>
      </c>
      <c r="AJ19" s="9">
        <f>($AK$3+(K19+T19)*12*7.57%)*SUM(Fasering!$D$5:$D$7)</f>
        <v>972.09296467571733</v>
      </c>
      <c r="AK19" s="9">
        <f>($AK$3+(L19+U19)*12*7.57%)*SUM(Fasering!$D$5:$D$8)</f>
        <v>1461.9416993292753</v>
      </c>
      <c r="AL19" s="9">
        <f>($AK$3+(M19+V19)*12*7.57%)*SUM(Fasering!$D$5:$D$9)</f>
        <v>2024.1641852191892</v>
      </c>
      <c r="AM19" s="9">
        <f>($AK$3+(N19+W19)*12*7.57%)*SUM(Fasering!$D$5:$D$10)</f>
        <v>2657.2526767884488</v>
      </c>
      <c r="AN19" s="86">
        <f>($AK$3+(O19+X19)*12*7.57%)*SUM(Fasering!$D$5:$D$11)</f>
        <v>3364.0599680960004</v>
      </c>
      <c r="AO19" s="5">
        <f>($AK$3+(I19+AA19)*12*7.57%)*SUM(Fasering!$D$5)</f>
        <v>0</v>
      </c>
      <c r="AP19" s="9">
        <f>($AK$3+(J19+AB19)*12*7.57%)*SUM(Fasering!$D$5:$D$6)</f>
        <v>554.6179812585151</v>
      </c>
      <c r="AQ19" s="9">
        <f>($AK$3+(K19+AC19)*12*7.57%)*SUM(Fasering!$D$5:$D$7)</f>
        <v>972.09296467571733</v>
      </c>
      <c r="AR19" s="9">
        <f>($AK$3+(L19+AD19)*12*7.57%)*SUM(Fasering!$D$5:$D$8)</f>
        <v>1461.9416993292753</v>
      </c>
      <c r="AS19" s="9">
        <f>($AK$3+(M19+AE19)*12*7.57%)*SUM(Fasering!$D$5:$D$9)</f>
        <v>2024.1641852191892</v>
      </c>
      <c r="AT19" s="9">
        <f>($AK$3+(N19+AF19)*12*7.57%)*SUM(Fasering!$D$5:$D$10)</f>
        <v>2657.2526767884488</v>
      </c>
      <c r="AU19" s="86">
        <f>($AK$3+(O19+AG19)*12*7.57%)*SUM(Fasering!$D$5:$D$11)</f>
        <v>3364.0599680960004</v>
      </c>
    </row>
    <row r="20" spans="1:47" x14ac:dyDescent="0.3">
      <c r="A20" s="32">
        <f t="shared" si="8"/>
        <v>10</v>
      </c>
      <c r="B20" s="125">
        <v>33116.01</v>
      </c>
      <c r="C20" s="126"/>
      <c r="D20" s="125">
        <f t="shared" si="0"/>
        <v>42838.870536000002</v>
      </c>
      <c r="E20" s="127">
        <f t="shared" si="1"/>
        <v>1061.9478614473512</v>
      </c>
      <c r="F20" s="125">
        <f t="shared" si="2"/>
        <v>3569.905878</v>
      </c>
      <c r="G20" s="127">
        <f t="shared" si="3"/>
        <v>88.495655120612597</v>
      </c>
      <c r="H20" s="45">
        <f>'L4'!$H$10</f>
        <v>1641.55</v>
      </c>
      <c r="I20" s="45">
        <f>GEW!$E$12+($F20-GEW!$E$12)*SUM(Fasering!$D$5)</f>
        <v>1751.1635679999999</v>
      </c>
      <c r="J20" s="45">
        <f>GEW!$E$12+($F20-GEW!$E$12)*SUM(Fasering!$D$5:$D$6)</f>
        <v>2221.4242954310798</v>
      </c>
      <c r="K20" s="45">
        <f>GEW!$E$12+($F20-GEW!$E$12)*SUM(Fasering!$D$5:$D$7)</f>
        <v>2491.2419225929825</v>
      </c>
      <c r="L20" s="45">
        <f>GEW!$E$12+($F20-GEW!$E$12)*SUM(Fasering!$D$5:$D$8)</f>
        <v>2761.0595497548848</v>
      </c>
      <c r="M20" s="45">
        <f>GEW!$E$12+($F20-GEW!$E$12)*SUM(Fasering!$D$5:$D$9)</f>
        <v>3030.877176916787</v>
      </c>
      <c r="N20" s="45">
        <f>GEW!$E$12+($F20-GEW!$E$12)*SUM(Fasering!$D$5:$D$10)</f>
        <v>3300.0882508380978</v>
      </c>
      <c r="O20" s="75">
        <f>GEW!$E$12+($F20-GEW!$E$12)*SUM(Fasering!$D$5:$D$11)</f>
        <v>3569.905878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5">
        <f t="shared" si="6"/>
        <v>0</v>
      </c>
      <c r="Z20" s="127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($AK$3+(I20+R20)*12*7.57%)*SUM(Fasering!$D$5)</f>
        <v>0</v>
      </c>
      <c r="AI20" s="9">
        <f>($AK$3+(J20+S20)*12*7.57%)*SUM(Fasering!$D$5:$D$6)</f>
        <v>555.1496492066168</v>
      </c>
      <c r="AJ20" s="9">
        <f>($AK$3+(K20+T20)*12*7.57%)*SUM(Fasering!$D$5:$D$7)</f>
        <v>973.40976056334046</v>
      </c>
      <c r="AK20" s="9">
        <f>($AK$3+(L20+U20)*12*7.57%)*SUM(Fasering!$D$5:$D$8)</f>
        <v>1464.3936760644131</v>
      </c>
      <c r="AL20" s="9">
        <f>($AK$3+(M20+V20)*12*7.57%)*SUM(Fasering!$D$5:$D$9)</f>
        <v>2028.1013957098353</v>
      </c>
      <c r="AM20" s="9">
        <f>($AK$3+(N20+W20)*12*7.57%)*SUM(Fasering!$D$5:$D$10)</f>
        <v>2663.020655619262</v>
      </c>
      <c r="AN20" s="86">
        <f>($AK$3+(O20+X20)*12*7.57%)*SUM(Fasering!$D$5:$D$11)</f>
        <v>3372.0124995752003</v>
      </c>
      <c r="AO20" s="5">
        <f>($AK$3+(I20+AA20)*12*7.57%)*SUM(Fasering!$D$5)</f>
        <v>0</v>
      </c>
      <c r="AP20" s="9">
        <f>($AK$3+(J20+AB20)*12*7.57%)*SUM(Fasering!$D$5:$D$6)</f>
        <v>555.1496492066168</v>
      </c>
      <c r="AQ20" s="9">
        <f>($AK$3+(K20+AC20)*12*7.57%)*SUM(Fasering!$D$5:$D$7)</f>
        <v>973.40976056334046</v>
      </c>
      <c r="AR20" s="9">
        <f>($AK$3+(L20+AD20)*12*7.57%)*SUM(Fasering!$D$5:$D$8)</f>
        <v>1464.3936760644131</v>
      </c>
      <c r="AS20" s="9">
        <f>($AK$3+(M20+AE20)*12*7.57%)*SUM(Fasering!$D$5:$D$9)</f>
        <v>2028.1013957098353</v>
      </c>
      <c r="AT20" s="9">
        <f>($AK$3+(N20+AF20)*12*7.57%)*SUM(Fasering!$D$5:$D$10)</f>
        <v>2663.020655619262</v>
      </c>
      <c r="AU20" s="86">
        <f>($AK$3+(O20+AG20)*12*7.57%)*SUM(Fasering!$D$5:$D$11)</f>
        <v>3372.0124995752003</v>
      </c>
    </row>
    <row r="21" spans="1:47" x14ac:dyDescent="0.3">
      <c r="A21" s="32">
        <f t="shared" si="8"/>
        <v>11</v>
      </c>
      <c r="B21" s="125">
        <v>34237.14</v>
      </c>
      <c r="C21" s="126"/>
      <c r="D21" s="125">
        <f t="shared" si="0"/>
        <v>44289.164304000005</v>
      </c>
      <c r="E21" s="127">
        <f t="shared" si="1"/>
        <v>1097.8997048579695</v>
      </c>
      <c r="F21" s="125">
        <f t="shared" si="2"/>
        <v>3690.763692</v>
      </c>
      <c r="G21" s="127">
        <f t="shared" si="3"/>
        <v>91.491642071497452</v>
      </c>
      <c r="H21" s="45">
        <f>'L4'!$H$10</f>
        <v>1641.55</v>
      </c>
      <c r="I21" s="45">
        <f>GEW!$E$12+($F21-GEW!$E$12)*SUM(Fasering!$D$5)</f>
        <v>1751.1635679999999</v>
      </c>
      <c r="J21" s="45">
        <f>GEW!$E$12+($F21-GEW!$E$12)*SUM(Fasering!$D$5:$D$6)</f>
        <v>2252.6737380898203</v>
      </c>
      <c r="K21" s="45">
        <f>GEW!$E$12+($F21-GEW!$E$12)*SUM(Fasering!$D$5:$D$7)</f>
        <v>2540.421100771789</v>
      </c>
      <c r="L21" s="45">
        <f>GEW!$E$12+($F21-GEW!$E$12)*SUM(Fasering!$D$5:$D$8)</f>
        <v>2828.1684634537578</v>
      </c>
      <c r="M21" s="45">
        <f>GEW!$E$12+($F21-GEW!$E$12)*SUM(Fasering!$D$5:$D$9)</f>
        <v>3115.915826135727</v>
      </c>
      <c r="N21" s="45">
        <f>GEW!$E$12+($F21-GEW!$E$12)*SUM(Fasering!$D$5:$D$10)</f>
        <v>3403.0163293180312</v>
      </c>
      <c r="O21" s="75">
        <f>GEW!$E$12+($F21-GEW!$E$12)*SUM(Fasering!$D$5:$D$11)</f>
        <v>3690.763692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5">
        <f t="shared" si="6"/>
        <v>0</v>
      </c>
      <c r="Z21" s="127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($AK$3+(I21+R21)*12*7.57%)*SUM(Fasering!$D$5)</f>
        <v>0</v>
      </c>
      <c r="AI21" s="9">
        <f>($AK$3+(J21+S21)*12*7.57%)*SUM(Fasering!$D$5:$D$6)</f>
        <v>562.48949512036268</v>
      </c>
      <c r="AJ21" s="9">
        <f>($AK$3+(K21+T21)*12*7.57%)*SUM(Fasering!$D$5:$D$7)</f>
        <v>991.58854856347602</v>
      </c>
      <c r="AK21" s="9">
        <f>($AK$3+(L21+U21)*12*7.57%)*SUM(Fasering!$D$5:$D$8)</f>
        <v>1498.2439984023665</v>
      </c>
      <c r="AL21" s="9">
        <f>($AK$3+(M21+V21)*12*7.57%)*SUM(Fasering!$D$5:$D$9)</f>
        <v>2082.4558446370347</v>
      </c>
      <c r="AM21" s="9">
        <f>($AK$3+(N21+W21)*12*7.57%)*SUM(Fasering!$D$5:$D$10)</f>
        <v>2742.6494464897191</v>
      </c>
      <c r="AN21" s="86">
        <f>($AK$3+(O21+X21)*12*7.57%)*SUM(Fasering!$D$5:$D$11)</f>
        <v>3481.7997378128002</v>
      </c>
      <c r="AO21" s="5">
        <f>($AK$3+(I21+AA21)*12*7.57%)*SUM(Fasering!$D$5)</f>
        <v>0</v>
      </c>
      <c r="AP21" s="9">
        <f>($AK$3+(J21+AB21)*12*7.57%)*SUM(Fasering!$D$5:$D$6)</f>
        <v>562.48949512036268</v>
      </c>
      <c r="AQ21" s="9">
        <f>($AK$3+(K21+AC21)*12*7.57%)*SUM(Fasering!$D$5:$D$7)</f>
        <v>991.58854856347602</v>
      </c>
      <c r="AR21" s="9">
        <f>($AK$3+(L21+AD21)*12*7.57%)*SUM(Fasering!$D$5:$D$8)</f>
        <v>1498.2439984023665</v>
      </c>
      <c r="AS21" s="9">
        <f>($AK$3+(M21+AE21)*12*7.57%)*SUM(Fasering!$D$5:$D$9)</f>
        <v>2082.4558446370347</v>
      </c>
      <c r="AT21" s="9">
        <f>($AK$3+(N21+AF21)*12*7.57%)*SUM(Fasering!$D$5:$D$10)</f>
        <v>2742.6494464897191</v>
      </c>
      <c r="AU21" s="86">
        <f>($AK$3+(O21+AG21)*12*7.57%)*SUM(Fasering!$D$5:$D$11)</f>
        <v>3481.7997378128002</v>
      </c>
    </row>
    <row r="22" spans="1:47" x14ac:dyDescent="0.3">
      <c r="A22" s="32">
        <f t="shared" si="8"/>
        <v>12</v>
      </c>
      <c r="B22" s="125">
        <v>34587.39</v>
      </c>
      <c r="C22" s="126"/>
      <c r="D22" s="125">
        <f t="shared" si="0"/>
        <v>44742.247704000001</v>
      </c>
      <c r="E22" s="127">
        <f t="shared" si="1"/>
        <v>1109.1313489621939</v>
      </c>
      <c r="F22" s="125">
        <f t="shared" si="2"/>
        <v>3728.520642</v>
      </c>
      <c r="G22" s="127">
        <f t="shared" si="3"/>
        <v>92.427612413516144</v>
      </c>
      <c r="H22" s="45">
        <f>'L4'!$H$10</f>
        <v>1641.55</v>
      </c>
      <c r="I22" s="45">
        <f>GEW!$E$12+($F22-GEW!$E$12)*SUM(Fasering!$D$5)</f>
        <v>1751.1635679999999</v>
      </c>
      <c r="J22" s="45">
        <f>GEW!$E$12+($F22-GEW!$E$12)*SUM(Fasering!$D$5:$D$6)</f>
        <v>2262.4363145004272</v>
      </c>
      <c r="K22" s="45">
        <f>GEW!$E$12+($F22-GEW!$E$12)*SUM(Fasering!$D$5:$D$7)</f>
        <v>2555.7850702999676</v>
      </c>
      <c r="L22" s="45">
        <f>GEW!$E$12+($F22-GEW!$E$12)*SUM(Fasering!$D$5:$D$8)</f>
        <v>2849.1338260995085</v>
      </c>
      <c r="M22" s="45">
        <f>GEW!$E$12+($F22-GEW!$E$12)*SUM(Fasering!$D$5:$D$9)</f>
        <v>3142.4825818990494</v>
      </c>
      <c r="N22" s="45">
        <f>GEW!$E$12+($F22-GEW!$E$12)*SUM(Fasering!$D$5:$D$10)</f>
        <v>3435.1718862004595</v>
      </c>
      <c r="O22" s="75">
        <f>GEW!$E$12+($F22-GEW!$E$12)*SUM(Fasering!$D$5:$D$11)</f>
        <v>3728.520642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5">
        <f t="shared" si="6"/>
        <v>0</v>
      </c>
      <c r="Z22" s="127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($AK$3+(I22+R22)*12*7.57%)*SUM(Fasering!$D$5)</f>
        <v>0</v>
      </c>
      <c r="AI22" s="9">
        <f>($AK$3+(J22+S22)*12*7.57%)*SUM(Fasering!$D$5:$D$6)</f>
        <v>564.78252182671224</v>
      </c>
      <c r="AJ22" s="9">
        <f>($AK$3+(K22+T22)*12*7.57%)*SUM(Fasering!$D$5:$D$7)</f>
        <v>997.26774767245308</v>
      </c>
      <c r="AK22" s="9">
        <f>($AK$3+(L22+U22)*12*7.57%)*SUM(Fasering!$D$5:$D$8)</f>
        <v>1508.8191104757818</v>
      </c>
      <c r="AL22" s="9">
        <f>($AK$3+(M22+V22)*12*7.57%)*SUM(Fasering!$D$5:$D$9)</f>
        <v>2099.4366102366985</v>
      </c>
      <c r="AM22" s="9">
        <f>($AK$3+(N22+W22)*12*7.57%)*SUM(Fasering!$D$5:$D$10)</f>
        <v>2767.5261191346199</v>
      </c>
      <c r="AN22" s="86">
        <f>($AK$3+(O22+X22)*12*7.57%)*SUM(Fasering!$D$5:$D$11)</f>
        <v>3516.0981511928003</v>
      </c>
      <c r="AO22" s="5">
        <f>($AK$3+(I22+AA22)*12*7.57%)*SUM(Fasering!$D$5)</f>
        <v>0</v>
      </c>
      <c r="AP22" s="9">
        <f>($AK$3+(J22+AB22)*12*7.57%)*SUM(Fasering!$D$5:$D$6)</f>
        <v>564.78252182671224</v>
      </c>
      <c r="AQ22" s="9">
        <f>($AK$3+(K22+AC22)*12*7.57%)*SUM(Fasering!$D$5:$D$7)</f>
        <v>997.26774767245308</v>
      </c>
      <c r="AR22" s="9">
        <f>($AK$3+(L22+AD22)*12*7.57%)*SUM(Fasering!$D$5:$D$8)</f>
        <v>1508.8191104757818</v>
      </c>
      <c r="AS22" s="9">
        <f>($AK$3+(M22+AE22)*12*7.57%)*SUM(Fasering!$D$5:$D$9)</f>
        <v>2099.4366102366985</v>
      </c>
      <c r="AT22" s="9">
        <f>($AK$3+(N22+AF22)*12*7.57%)*SUM(Fasering!$D$5:$D$10)</f>
        <v>2767.5261191346199</v>
      </c>
      <c r="AU22" s="86">
        <f>($AK$3+(O22+AG22)*12*7.57%)*SUM(Fasering!$D$5:$D$11)</f>
        <v>3516.0981511928003</v>
      </c>
    </row>
    <row r="23" spans="1:47" x14ac:dyDescent="0.3">
      <c r="A23" s="32">
        <f t="shared" si="8"/>
        <v>13</v>
      </c>
      <c r="B23" s="125">
        <v>35439.480000000003</v>
      </c>
      <c r="C23" s="126"/>
      <c r="D23" s="125">
        <f t="shared" si="0"/>
        <v>45844.511328000008</v>
      </c>
      <c r="E23" s="127">
        <f t="shared" si="1"/>
        <v>1136.4557504604625</v>
      </c>
      <c r="F23" s="125">
        <f t="shared" si="2"/>
        <v>3820.3759440000008</v>
      </c>
      <c r="G23" s="127">
        <f t="shared" si="3"/>
        <v>94.70464587170521</v>
      </c>
      <c r="H23" s="45">
        <f>'L4'!$H$10</f>
        <v>1641.55</v>
      </c>
      <c r="I23" s="45">
        <f>GEW!$E$12+($F23-GEW!$E$12)*SUM(Fasering!$D$5)</f>
        <v>1751.1635679999999</v>
      </c>
      <c r="J23" s="45">
        <f>GEW!$E$12+($F23-GEW!$E$12)*SUM(Fasering!$D$5:$D$6)</f>
        <v>2286.1867605638508</v>
      </c>
      <c r="K23" s="45">
        <f>GEW!$E$12+($F23-GEW!$E$12)*SUM(Fasering!$D$5:$D$7)</f>
        <v>2593.162614326423</v>
      </c>
      <c r="L23" s="45">
        <f>GEW!$E$12+($F23-GEW!$E$12)*SUM(Fasering!$D$5:$D$8)</f>
        <v>2900.1384680889951</v>
      </c>
      <c r="M23" s="45">
        <f>GEW!$E$12+($F23-GEW!$E$12)*SUM(Fasering!$D$5:$D$9)</f>
        <v>3207.1143218515672</v>
      </c>
      <c r="N23" s="45">
        <f>GEW!$E$12+($F23-GEW!$E$12)*SUM(Fasering!$D$5:$D$10)</f>
        <v>3513.4000902374291</v>
      </c>
      <c r="O23" s="75">
        <f>GEW!$E$12+($F23-GEW!$E$12)*SUM(Fasering!$D$5:$D$11)</f>
        <v>3820.3759440000008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5">
        <f t="shared" si="6"/>
        <v>0</v>
      </c>
      <c r="Z23" s="127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($AK$3+(I23+R23)*12*7.57%)*SUM(Fasering!$D$5)</f>
        <v>0</v>
      </c>
      <c r="AI23" s="9">
        <f>($AK$3+(J23+S23)*12*7.57%)*SUM(Fasering!$D$5:$D$6)</f>
        <v>570.36100898221036</v>
      </c>
      <c r="AJ23" s="9">
        <f>($AK$3+(K23+T23)*12*7.57%)*SUM(Fasering!$D$5:$D$7)</f>
        <v>1011.084132451235</v>
      </c>
      <c r="AK23" s="9">
        <f>($AK$3+(L23+U23)*12*7.57%)*SUM(Fasering!$D$5:$D$8)</f>
        <v>1534.546297475458</v>
      </c>
      <c r="AL23" s="9">
        <f>($AK$3+(M23+V23)*12*7.57%)*SUM(Fasering!$D$5:$D$9)</f>
        <v>2140.7475040548793</v>
      </c>
      <c r="AM23" s="9">
        <f>($AK$3+(N23+W23)*12*7.57%)*SUM(Fasering!$D$5:$D$10)</f>
        <v>2828.0462161909913</v>
      </c>
      <c r="AN23" s="86">
        <f>($AK$3+(O23+X23)*12*7.57%)*SUM(Fasering!$D$5:$D$11)</f>
        <v>3599.539507529601</v>
      </c>
      <c r="AO23" s="5">
        <f>($AK$3+(I23+AA23)*12*7.57%)*SUM(Fasering!$D$5)</f>
        <v>0</v>
      </c>
      <c r="AP23" s="9">
        <f>($AK$3+(J23+AB23)*12*7.57%)*SUM(Fasering!$D$5:$D$6)</f>
        <v>570.36100898221036</v>
      </c>
      <c r="AQ23" s="9">
        <f>($AK$3+(K23+AC23)*12*7.57%)*SUM(Fasering!$D$5:$D$7)</f>
        <v>1011.084132451235</v>
      </c>
      <c r="AR23" s="9">
        <f>($AK$3+(L23+AD23)*12*7.57%)*SUM(Fasering!$D$5:$D$8)</f>
        <v>1534.546297475458</v>
      </c>
      <c r="AS23" s="9">
        <f>($AK$3+(M23+AE23)*12*7.57%)*SUM(Fasering!$D$5:$D$9)</f>
        <v>2140.7475040548793</v>
      </c>
      <c r="AT23" s="9">
        <f>($AK$3+(N23+AF23)*12*7.57%)*SUM(Fasering!$D$5:$D$10)</f>
        <v>2828.0462161909913</v>
      </c>
      <c r="AU23" s="86">
        <f>($AK$3+(O23+AG23)*12*7.57%)*SUM(Fasering!$D$5:$D$11)</f>
        <v>3599.539507529601</v>
      </c>
    </row>
    <row r="24" spans="1:47" x14ac:dyDescent="0.3">
      <c r="A24" s="32">
        <f t="shared" si="8"/>
        <v>14</v>
      </c>
      <c r="B24" s="125">
        <v>36058.730000000003</v>
      </c>
      <c r="C24" s="126"/>
      <c r="D24" s="125">
        <f t="shared" si="0"/>
        <v>46645.573128000004</v>
      </c>
      <c r="E24" s="127">
        <f t="shared" si="1"/>
        <v>1156.3135537767819</v>
      </c>
      <c r="F24" s="125">
        <f t="shared" si="2"/>
        <v>3887.1310940000008</v>
      </c>
      <c r="G24" s="127">
        <f t="shared" si="3"/>
        <v>96.359462814731842</v>
      </c>
      <c r="H24" s="45">
        <f>'L4'!$H$10</f>
        <v>1641.55</v>
      </c>
      <c r="I24" s="45">
        <f>GEW!$E$12+($F24-GEW!$E$12)*SUM(Fasering!$D$5)</f>
        <v>1751.1635679999999</v>
      </c>
      <c r="J24" s="45">
        <f>GEW!$E$12+($F24-GEW!$E$12)*SUM(Fasering!$D$5:$D$6)</f>
        <v>2303.4472186431326</v>
      </c>
      <c r="K24" s="45">
        <f>GEW!$E$12+($F24-GEW!$E$12)*SUM(Fasering!$D$5:$D$7)</f>
        <v>2620.3264633780282</v>
      </c>
      <c r="L24" s="45">
        <f>GEW!$E$12+($F24-GEW!$E$12)*SUM(Fasering!$D$5:$D$8)</f>
        <v>2937.2057081129242</v>
      </c>
      <c r="M24" s="45">
        <f>GEW!$E$12+($F24-GEW!$E$12)*SUM(Fasering!$D$5:$D$9)</f>
        <v>3254.0849528478197</v>
      </c>
      <c r="N24" s="45">
        <f>GEW!$E$12+($F24-GEW!$E$12)*SUM(Fasering!$D$5:$D$10)</f>
        <v>3570.2518492651052</v>
      </c>
      <c r="O24" s="75">
        <f>GEW!$E$12+($F24-GEW!$E$12)*SUM(Fasering!$D$5:$D$11)</f>
        <v>3887.1310940000008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6"/>
        <v>0</v>
      </c>
      <c r="Z24" s="127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($AK$3+(I24+R24)*12*7.57%)*SUM(Fasering!$D$5)</f>
        <v>0</v>
      </c>
      <c r="AI24" s="9">
        <f>($AK$3+(J24+S24)*12*7.57%)*SUM(Fasering!$D$5:$D$6)</f>
        <v>574.41513257366478</v>
      </c>
      <c r="AJ24" s="9">
        <f>($AK$3+(K24+T24)*12*7.57%)*SUM(Fasering!$D$5:$D$7)</f>
        <v>1021.1250861935165</v>
      </c>
      <c r="AK24" s="9">
        <f>($AK$3+(L24+U24)*12*7.57%)*SUM(Fasering!$D$5:$D$8)</f>
        <v>1553.2433371655723</v>
      </c>
      <c r="AL24" s="9">
        <f>($AK$3+(M24+V24)*12*7.57%)*SUM(Fasering!$D$5:$D$9)</f>
        <v>2170.7698854898317</v>
      </c>
      <c r="AM24" s="9">
        <f>($AK$3+(N24+W24)*12*7.57%)*SUM(Fasering!$D$5:$D$10)</f>
        <v>2872.0287416309761</v>
      </c>
      <c r="AN24" s="86">
        <f>($AK$3+(O24+X24)*12*7.57%)*SUM(Fasering!$D$5:$D$11)</f>
        <v>3660.179885789601</v>
      </c>
      <c r="AO24" s="5">
        <f>($AK$3+(I24+AA24)*12*7.57%)*SUM(Fasering!$D$5)</f>
        <v>0</v>
      </c>
      <c r="AP24" s="9">
        <f>($AK$3+(J24+AB24)*12*7.57%)*SUM(Fasering!$D$5:$D$6)</f>
        <v>574.41513257366478</v>
      </c>
      <c r="AQ24" s="9">
        <f>($AK$3+(K24+AC24)*12*7.57%)*SUM(Fasering!$D$5:$D$7)</f>
        <v>1021.1250861935165</v>
      </c>
      <c r="AR24" s="9">
        <f>($AK$3+(L24+AD24)*12*7.57%)*SUM(Fasering!$D$5:$D$8)</f>
        <v>1553.2433371655723</v>
      </c>
      <c r="AS24" s="9">
        <f>($AK$3+(M24+AE24)*12*7.57%)*SUM(Fasering!$D$5:$D$9)</f>
        <v>2170.7698854898317</v>
      </c>
      <c r="AT24" s="9">
        <f>($AK$3+(N24+AF24)*12*7.57%)*SUM(Fasering!$D$5:$D$10)</f>
        <v>2872.0287416309761</v>
      </c>
      <c r="AU24" s="86">
        <f>($AK$3+(O24+AG24)*12*7.57%)*SUM(Fasering!$D$5:$D$11)</f>
        <v>3660.179885789601</v>
      </c>
    </row>
    <row r="25" spans="1:47" x14ac:dyDescent="0.3">
      <c r="A25" s="32">
        <f t="shared" si="8"/>
        <v>15</v>
      </c>
      <c r="B25" s="125">
        <v>36641.86</v>
      </c>
      <c r="C25" s="126"/>
      <c r="D25" s="125">
        <f t="shared" si="0"/>
        <v>47399.910096000007</v>
      </c>
      <c r="E25" s="127">
        <f t="shared" si="1"/>
        <v>1175.0130787632097</v>
      </c>
      <c r="F25" s="125">
        <f t="shared" si="2"/>
        <v>3949.9925080000003</v>
      </c>
      <c r="G25" s="127">
        <f t="shared" si="3"/>
        <v>97.917756563600804</v>
      </c>
      <c r="H25" s="45">
        <f>'L4'!$H$10</f>
        <v>1641.55</v>
      </c>
      <c r="I25" s="45">
        <f>GEW!$E$12+($F25-GEW!$E$12)*SUM(Fasering!$D$5)</f>
        <v>1751.1635679999999</v>
      </c>
      <c r="J25" s="45">
        <f>GEW!$E$12+($F25-GEW!$E$12)*SUM(Fasering!$D$5:$D$6)</f>
        <v>2319.7008979645238</v>
      </c>
      <c r="K25" s="45">
        <f>GEW!$E$12+($F25-GEW!$E$12)*SUM(Fasering!$D$5:$D$7)</f>
        <v>2645.9058825099823</v>
      </c>
      <c r="L25" s="45">
        <f>GEW!$E$12+($F25-GEW!$E$12)*SUM(Fasering!$D$5:$D$8)</f>
        <v>2972.1108670554404</v>
      </c>
      <c r="M25" s="45">
        <f>GEW!$E$12+($F25-GEW!$E$12)*SUM(Fasering!$D$5:$D$9)</f>
        <v>3298.3158516008989</v>
      </c>
      <c r="N25" s="45">
        <f>GEW!$E$12+($F25-GEW!$E$12)*SUM(Fasering!$D$5:$D$10)</f>
        <v>3623.7875234545418</v>
      </c>
      <c r="O25" s="75">
        <f>GEW!$E$12+($F25-GEW!$E$12)*SUM(Fasering!$D$5:$D$11)</f>
        <v>3949.9925080000003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6"/>
        <v>0</v>
      </c>
      <c r="Z25" s="127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($AK$3+(I25+R25)*12*7.57%)*SUM(Fasering!$D$5)</f>
        <v>0</v>
      </c>
      <c r="AI25" s="9">
        <f>($AK$3+(J25+S25)*12*7.57%)*SUM(Fasering!$D$5:$D$6)</f>
        <v>578.23278471720084</v>
      </c>
      <c r="AJ25" s="9">
        <f>($AK$3+(K25+T25)*12*7.57%)*SUM(Fasering!$D$5:$D$7)</f>
        <v>1030.5803649270433</v>
      </c>
      <c r="AK25" s="9">
        <f>($AK$3+(L25+U25)*12*7.57%)*SUM(Fasering!$D$5:$D$8)</f>
        <v>1570.8498042701276</v>
      </c>
      <c r="AL25" s="9">
        <f>($AK$3+(M25+V25)*12*7.57%)*SUM(Fasering!$D$5:$D$9)</f>
        <v>2199.0411027464543</v>
      </c>
      <c r="AM25" s="9">
        <f>($AK$3+(N25+W25)*12*7.57%)*SUM(Fasering!$D$5:$D$10)</f>
        <v>2913.4458269112638</v>
      </c>
      <c r="AN25" s="86">
        <f>($AK$3+(O25+X25)*12*7.57%)*SUM(Fasering!$D$5:$D$11)</f>
        <v>3717.283194267201</v>
      </c>
      <c r="AO25" s="5">
        <f>($AK$3+(I25+AA25)*12*7.57%)*SUM(Fasering!$D$5)</f>
        <v>0</v>
      </c>
      <c r="AP25" s="9">
        <f>($AK$3+(J25+AB25)*12*7.57%)*SUM(Fasering!$D$5:$D$6)</f>
        <v>578.23278471720084</v>
      </c>
      <c r="AQ25" s="9">
        <f>($AK$3+(K25+AC25)*12*7.57%)*SUM(Fasering!$D$5:$D$7)</f>
        <v>1030.5803649270433</v>
      </c>
      <c r="AR25" s="9">
        <f>($AK$3+(L25+AD25)*12*7.57%)*SUM(Fasering!$D$5:$D$8)</f>
        <v>1570.8498042701276</v>
      </c>
      <c r="AS25" s="9">
        <f>($AK$3+(M25+AE25)*12*7.57%)*SUM(Fasering!$D$5:$D$9)</f>
        <v>2199.0411027464543</v>
      </c>
      <c r="AT25" s="9">
        <f>($AK$3+(N25+AF25)*12*7.57%)*SUM(Fasering!$D$5:$D$10)</f>
        <v>2913.4458269112638</v>
      </c>
      <c r="AU25" s="86">
        <f>($AK$3+(O25+AG25)*12*7.57%)*SUM(Fasering!$D$5:$D$11)</f>
        <v>3717.283194267201</v>
      </c>
    </row>
    <row r="26" spans="1:47" x14ac:dyDescent="0.3">
      <c r="A26" s="32">
        <f t="shared" si="8"/>
        <v>16</v>
      </c>
      <c r="B26" s="125">
        <v>37530.080000000002</v>
      </c>
      <c r="C26" s="126"/>
      <c r="D26" s="125">
        <f t="shared" si="0"/>
        <v>48548.911488000005</v>
      </c>
      <c r="E26" s="127">
        <f t="shared" si="1"/>
        <v>1203.4960792664335</v>
      </c>
      <c r="F26" s="125">
        <f t="shared" si="2"/>
        <v>4045.7426240000004</v>
      </c>
      <c r="G26" s="127">
        <f t="shared" si="3"/>
        <v>100.29133993886947</v>
      </c>
      <c r="H26" s="45">
        <f>'L4'!$H$10</f>
        <v>1641.55</v>
      </c>
      <c r="I26" s="45">
        <f>GEW!$E$12+($F26-GEW!$E$12)*SUM(Fasering!$D$5)</f>
        <v>1751.1635679999999</v>
      </c>
      <c r="J26" s="45">
        <f>GEW!$E$12+($F26-GEW!$E$12)*SUM(Fasering!$D$5:$D$6)</f>
        <v>2344.4584015174987</v>
      </c>
      <c r="K26" s="45">
        <f>GEW!$E$12+($F26-GEW!$E$12)*SUM(Fasering!$D$5:$D$7)</f>
        <v>2684.8682951133196</v>
      </c>
      <c r="L26" s="45">
        <f>GEW!$E$12+($F26-GEW!$E$12)*SUM(Fasering!$D$5:$D$8)</f>
        <v>3025.2781887091414</v>
      </c>
      <c r="M26" s="45">
        <f>GEW!$E$12+($F26-GEW!$E$12)*SUM(Fasering!$D$5:$D$9)</f>
        <v>3365.6880823049623</v>
      </c>
      <c r="N26" s="45">
        <f>GEW!$E$12+($F26-GEW!$E$12)*SUM(Fasering!$D$5:$D$10)</f>
        <v>3705.3327304041795</v>
      </c>
      <c r="O26" s="75">
        <f>GEW!$E$12+($F26-GEW!$E$12)*SUM(Fasering!$D$5:$D$11)</f>
        <v>4045.7426240000004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6"/>
        <v>0</v>
      </c>
      <c r="Z26" s="127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($AK$3+(I26+R26)*12*7.57%)*SUM(Fasering!$D$5)</f>
        <v>0</v>
      </c>
      <c r="AI26" s="9">
        <f>($AK$3+(J26+S26)*12*7.57%)*SUM(Fasering!$D$5:$D$6)</f>
        <v>584.04780878890301</v>
      </c>
      <c r="AJ26" s="9">
        <f>($AK$3+(K26+T26)*12*7.57%)*SUM(Fasering!$D$5:$D$7)</f>
        <v>1044.9825868615919</v>
      </c>
      <c r="AK26" s="9">
        <f>($AK$3+(L26+U26)*12*7.57%)*SUM(Fasering!$D$5:$D$8)</f>
        <v>1597.6678657857572</v>
      </c>
      <c r="AL26" s="9">
        <f>($AK$3+(M26+V26)*12*7.57%)*SUM(Fasering!$D$5:$D$9)</f>
        <v>2242.1036455613971</v>
      </c>
      <c r="AM26" s="9">
        <f>($AK$3+(N26+W26)*12*7.57%)*SUM(Fasering!$D$5:$D$10)</f>
        <v>2976.5320743820821</v>
      </c>
      <c r="AN26" s="86">
        <f>($AK$3+(O26+X26)*12*7.57%)*SUM(Fasering!$D$5:$D$11)</f>
        <v>3804.2625996416009</v>
      </c>
      <c r="AO26" s="5">
        <f>($AK$3+(I26+AA26)*12*7.57%)*SUM(Fasering!$D$5)</f>
        <v>0</v>
      </c>
      <c r="AP26" s="9">
        <f>($AK$3+(J26+AB26)*12*7.57%)*SUM(Fasering!$D$5:$D$6)</f>
        <v>584.04780878890301</v>
      </c>
      <c r="AQ26" s="9">
        <f>($AK$3+(K26+AC26)*12*7.57%)*SUM(Fasering!$D$5:$D$7)</f>
        <v>1044.9825868615919</v>
      </c>
      <c r="AR26" s="9">
        <f>($AK$3+(L26+AD26)*12*7.57%)*SUM(Fasering!$D$5:$D$8)</f>
        <v>1597.6678657857572</v>
      </c>
      <c r="AS26" s="9">
        <f>($AK$3+(M26+AE26)*12*7.57%)*SUM(Fasering!$D$5:$D$9)</f>
        <v>2242.1036455613971</v>
      </c>
      <c r="AT26" s="9">
        <f>($AK$3+(N26+AF26)*12*7.57%)*SUM(Fasering!$D$5:$D$10)</f>
        <v>2976.5320743820821</v>
      </c>
      <c r="AU26" s="86">
        <f>($AK$3+(O26+AG26)*12*7.57%)*SUM(Fasering!$D$5:$D$11)</f>
        <v>3804.2625996416009</v>
      </c>
    </row>
    <row r="27" spans="1:47" x14ac:dyDescent="0.3">
      <c r="A27" s="32">
        <f t="shared" si="8"/>
        <v>17</v>
      </c>
      <c r="B27" s="125">
        <v>37844.61</v>
      </c>
      <c r="C27" s="126"/>
      <c r="D27" s="125">
        <f t="shared" si="0"/>
        <v>48955.787496000004</v>
      </c>
      <c r="E27" s="127">
        <f t="shared" si="1"/>
        <v>1213.5822720433121</v>
      </c>
      <c r="F27" s="125">
        <f t="shared" si="2"/>
        <v>4079.6489580000007</v>
      </c>
      <c r="G27" s="127">
        <f t="shared" si="3"/>
        <v>101.13185600360934</v>
      </c>
      <c r="H27" s="45">
        <f>'L4'!$H$10</f>
        <v>1641.55</v>
      </c>
      <c r="I27" s="45">
        <f>GEW!$E$12+($F27-GEW!$E$12)*SUM(Fasering!$D$5)</f>
        <v>1751.1635679999999</v>
      </c>
      <c r="J27" s="45">
        <f>GEW!$E$12+($F27-GEW!$E$12)*SUM(Fasering!$D$5:$D$6)</f>
        <v>2353.225348436637</v>
      </c>
      <c r="K27" s="45">
        <f>GEW!$E$12+($F27-GEW!$E$12)*SUM(Fasering!$D$5:$D$7)</f>
        <v>2698.6653810111015</v>
      </c>
      <c r="L27" s="45">
        <f>GEW!$E$12+($F27-GEW!$E$12)*SUM(Fasering!$D$5:$D$8)</f>
        <v>3044.1054135855666</v>
      </c>
      <c r="M27" s="45">
        <f>GEW!$E$12+($F27-GEW!$E$12)*SUM(Fasering!$D$5:$D$9)</f>
        <v>3389.5454461600311</v>
      </c>
      <c r="N27" s="45">
        <f>GEW!$E$12+($F27-GEW!$E$12)*SUM(Fasering!$D$5:$D$10)</f>
        <v>3734.2089254255361</v>
      </c>
      <c r="O27" s="75">
        <f>GEW!$E$12+($F27-GEW!$E$12)*SUM(Fasering!$D$5:$D$11)</f>
        <v>4079.6489580000007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6"/>
        <v>0</v>
      </c>
      <c r="Z27" s="127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($AK$3+(I27+R27)*12*7.57%)*SUM(Fasering!$D$5)</f>
        <v>0</v>
      </c>
      <c r="AI27" s="9">
        <f>($AK$3+(J27+S27)*12*7.57%)*SUM(Fasering!$D$5:$D$6)</f>
        <v>586.10698277876179</v>
      </c>
      <c r="AJ27" s="9">
        <f>($AK$3+(K27+T27)*12*7.57%)*SUM(Fasering!$D$5:$D$7)</f>
        <v>1050.0825968423103</v>
      </c>
      <c r="AK27" s="9">
        <f>($AK$3+(L27+U27)*12*7.57%)*SUM(Fasering!$D$5:$D$8)</f>
        <v>1607.1644824894008</v>
      </c>
      <c r="AL27" s="9">
        <f>($AK$3+(M27+V27)*12*7.57%)*SUM(Fasering!$D$5:$D$9)</f>
        <v>2257.352639720033</v>
      </c>
      <c r="AM27" s="9">
        <f>($AK$3+(N27+W27)*12*7.57%)*SUM(Fasering!$D$5:$D$10)</f>
        <v>2998.8717170573154</v>
      </c>
      <c r="AN27" s="86">
        <f>($AK$3+(O27+X27)*12*7.57%)*SUM(Fasering!$D$5:$D$11)</f>
        <v>3835.0631134472005</v>
      </c>
      <c r="AO27" s="5">
        <f>($AK$3+(I27+AA27)*12*7.57%)*SUM(Fasering!$D$5)</f>
        <v>0</v>
      </c>
      <c r="AP27" s="9">
        <f>($AK$3+(J27+AB27)*12*7.57%)*SUM(Fasering!$D$5:$D$6)</f>
        <v>586.10698277876179</v>
      </c>
      <c r="AQ27" s="9">
        <f>($AK$3+(K27+AC27)*12*7.57%)*SUM(Fasering!$D$5:$D$7)</f>
        <v>1050.0825968423103</v>
      </c>
      <c r="AR27" s="9">
        <f>($AK$3+(L27+AD27)*12*7.57%)*SUM(Fasering!$D$5:$D$8)</f>
        <v>1607.1644824894008</v>
      </c>
      <c r="AS27" s="9">
        <f>($AK$3+(M27+AE27)*12*7.57%)*SUM(Fasering!$D$5:$D$9)</f>
        <v>2257.352639720033</v>
      </c>
      <c r="AT27" s="9">
        <f>($AK$3+(N27+AF27)*12*7.57%)*SUM(Fasering!$D$5:$D$10)</f>
        <v>2998.8717170573154</v>
      </c>
      <c r="AU27" s="86">
        <f>($AK$3+(O27+AG27)*12*7.57%)*SUM(Fasering!$D$5:$D$11)</f>
        <v>3835.0631134472005</v>
      </c>
    </row>
    <row r="28" spans="1:47" x14ac:dyDescent="0.3">
      <c r="A28" s="32">
        <f t="shared" si="8"/>
        <v>18</v>
      </c>
      <c r="B28" s="125">
        <v>39001.449999999997</v>
      </c>
      <c r="C28" s="126"/>
      <c r="D28" s="125">
        <f t="shared" si="0"/>
        <v>50452.275719999998</v>
      </c>
      <c r="E28" s="127">
        <f t="shared" si="1"/>
        <v>1250.6792461062123</v>
      </c>
      <c r="F28" s="125">
        <f t="shared" si="2"/>
        <v>4204.3563100000001</v>
      </c>
      <c r="G28" s="127">
        <f t="shared" si="3"/>
        <v>104.22327050885104</v>
      </c>
      <c r="H28" s="45">
        <f>'L4'!$H$10</f>
        <v>1641.55</v>
      </c>
      <c r="I28" s="45">
        <f>GEW!$E$12+($F28-GEW!$E$12)*SUM(Fasering!$D$5)</f>
        <v>1751.1635679999999</v>
      </c>
      <c r="J28" s="45">
        <f>GEW!$E$12+($F28-GEW!$E$12)*SUM(Fasering!$D$5:$D$6)</f>
        <v>2385.4701418551854</v>
      </c>
      <c r="K28" s="45">
        <f>GEW!$E$12+($F28-GEW!$E$12)*SUM(Fasering!$D$5:$D$7)</f>
        <v>2749.4110041630738</v>
      </c>
      <c r="L28" s="45">
        <f>GEW!$E$12+($F28-GEW!$E$12)*SUM(Fasering!$D$5:$D$8)</f>
        <v>3113.3518664709627</v>
      </c>
      <c r="M28" s="45">
        <f>GEW!$E$12+($F28-GEW!$E$12)*SUM(Fasering!$D$5:$D$9)</f>
        <v>3477.2927287788511</v>
      </c>
      <c r="N28" s="45">
        <f>GEW!$E$12+($F28-GEW!$E$12)*SUM(Fasering!$D$5:$D$10)</f>
        <v>3840.4154476921117</v>
      </c>
      <c r="O28" s="75">
        <f>GEW!$E$12+($F28-GEW!$E$12)*SUM(Fasering!$D$5:$D$11)</f>
        <v>4204.3563100000001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6"/>
        <v>0</v>
      </c>
      <c r="Z28" s="127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($AK$3+(I28+R28)*12*7.57%)*SUM(Fasering!$D$5)</f>
        <v>0</v>
      </c>
      <c r="AI28" s="9">
        <f>($AK$3+(J28+S28)*12*7.57%)*SUM(Fasering!$D$5:$D$6)</f>
        <v>593.68061594071264</v>
      </c>
      <c r="AJ28" s="9">
        <f>($AK$3+(K28+T28)*12*7.57%)*SUM(Fasering!$D$5:$D$7)</f>
        <v>1068.8404118236922</v>
      </c>
      <c r="AK28" s="9">
        <f>($AK$3+(L28+U28)*12*7.57%)*SUM(Fasering!$D$5:$D$8)</f>
        <v>1642.0929982667305</v>
      </c>
      <c r="AL28" s="9">
        <f>($AK$3+(M28+V28)*12*7.57%)*SUM(Fasering!$D$5:$D$9)</f>
        <v>2313.4383752698272</v>
      </c>
      <c r="AM28" s="9">
        <f>($AK$3+(N28+W28)*12*7.57%)*SUM(Fasering!$D$5:$D$10)</f>
        <v>3081.0368276426889</v>
      </c>
      <c r="AN28" s="86">
        <f>($AK$3+(O28+X28)*12*7.57%)*SUM(Fasering!$D$5:$D$11)</f>
        <v>3948.3472720040008</v>
      </c>
      <c r="AO28" s="5">
        <f>($AK$3+(I28+AA28)*12*7.57%)*SUM(Fasering!$D$5)</f>
        <v>0</v>
      </c>
      <c r="AP28" s="9">
        <f>($AK$3+(J28+AB28)*12*7.57%)*SUM(Fasering!$D$5:$D$6)</f>
        <v>593.68061594071264</v>
      </c>
      <c r="AQ28" s="9">
        <f>($AK$3+(K28+AC28)*12*7.57%)*SUM(Fasering!$D$5:$D$7)</f>
        <v>1068.8404118236922</v>
      </c>
      <c r="AR28" s="9">
        <f>($AK$3+(L28+AD28)*12*7.57%)*SUM(Fasering!$D$5:$D$8)</f>
        <v>1642.0929982667305</v>
      </c>
      <c r="AS28" s="9">
        <f>($AK$3+(M28+AE28)*12*7.57%)*SUM(Fasering!$D$5:$D$9)</f>
        <v>2313.4383752698272</v>
      </c>
      <c r="AT28" s="9">
        <f>($AK$3+(N28+AF28)*12*7.57%)*SUM(Fasering!$D$5:$D$10)</f>
        <v>3081.0368276426889</v>
      </c>
      <c r="AU28" s="86">
        <f>($AK$3+(O28+AG28)*12*7.57%)*SUM(Fasering!$D$5:$D$11)</f>
        <v>3948.3472720040008</v>
      </c>
    </row>
    <row r="29" spans="1:47" x14ac:dyDescent="0.3">
      <c r="A29" s="32">
        <f t="shared" si="8"/>
        <v>19</v>
      </c>
      <c r="B29" s="125">
        <v>39046.949999999997</v>
      </c>
      <c r="C29" s="126"/>
      <c r="D29" s="125">
        <f t="shared" si="0"/>
        <v>50511.13452</v>
      </c>
      <c r="E29" s="127">
        <f t="shared" si="1"/>
        <v>1252.1383176458048</v>
      </c>
      <c r="F29" s="125">
        <f t="shared" si="2"/>
        <v>4209.2612100000006</v>
      </c>
      <c r="G29" s="127">
        <f t="shared" si="3"/>
        <v>104.34485980381707</v>
      </c>
      <c r="H29" s="45">
        <f>'L4'!$H$10</f>
        <v>1641.55</v>
      </c>
      <c r="I29" s="45">
        <f>GEW!$E$12+($F29-GEW!$E$12)*SUM(Fasering!$D$5)</f>
        <v>1751.1635679999999</v>
      </c>
      <c r="J29" s="45">
        <f>GEW!$E$12+($F29-GEW!$E$12)*SUM(Fasering!$D$5:$D$6)</f>
        <v>2386.7383709106675</v>
      </c>
      <c r="K29" s="45">
        <f>GEW!$E$12+($F29-GEW!$E$12)*SUM(Fasering!$D$5:$D$7)</f>
        <v>2751.4068945657355</v>
      </c>
      <c r="L29" s="45">
        <f>GEW!$E$12+($F29-GEW!$E$12)*SUM(Fasering!$D$5:$D$8)</f>
        <v>3116.0754182208034</v>
      </c>
      <c r="M29" s="45">
        <f>GEW!$E$12+($F29-GEW!$E$12)*SUM(Fasering!$D$5:$D$9)</f>
        <v>3480.7439418758713</v>
      </c>
      <c r="N29" s="45">
        <f>GEW!$E$12+($F29-GEW!$E$12)*SUM(Fasering!$D$5:$D$10)</f>
        <v>3844.5926863449331</v>
      </c>
      <c r="O29" s="75">
        <f>GEW!$E$12+($F29-GEW!$E$12)*SUM(Fasering!$D$5:$D$11)</f>
        <v>4209.2612100000006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6"/>
        <v>0</v>
      </c>
      <c r="Z29" s="127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($AK$3+(I29+R29)*12*7.57%)*SUM(Fasering!$D$5)</f>
        <v>0</v>
      </c>
      <c r="AI29" s="9">
        <f>($AK$3+(J29+S29)*12*7.57%)*SUM(Fasering!$D$5:$D$6)</f>
        <v>593.97849664060948</v>
      </c>
      <c r="AJ29" s="9">
        <f>($AK$3+(K29+T29)*12*7.57%)*SUM(Fasering!$D$5:$D$7)</f>
        <v>1069.5781807300691</v>
      </c>
      <c r="AK29" s="9">
        <f>($AK$3+(L29+U29)*12*7.57%)*SUM(Fasering!$D$5:$D$8)</f>
        <v>1643.4667815624919</v>
      </c>
      <c r="AL29" s="9">
        <f>($AK$3+(M29+V29)*12*7.57%)*SUM(Fasering!$D$5:$D$9)</f>
        <v>2315.6442991378781</v>
      </c>
      <c r="AM29" s="9">
        <f>($AK$3+(N29+W29)*12*7.57%)*SUM(Fasering!$D$5:$D$10)</f>
        <v>3084.2684867585867</v>
      </c>
      <c r="AN29" s="86">
        <f>($AK$3+(O29+X29)*12*7.57%)*SUM(Fasering!$D$5:$D$11)</f>
        <v>3952.8028831640008</v>
      </c>
      <c r="AO29" s="5">
        <f>($AK$3+(I29+AA29)*12*7.57%)*SUM(Fasering!$D$5)</f>
        <v>0</v>
      </c>
      <c r="AP29" s="9">
        <f>($AK$3+(J29+AB29)*12*7.57%)*SUM(Fasering!$D$5:$D$6)</f>
        <v>593.97849664060948</v>
      </c>
      <c r="AQ29" s="9">
        <f>($AK$3+(K29+AC29)*12*7.57%)*SUM(Fasering!$D$5:$D$7)</f>
        <v>1069.5781807300691</v>
      </c>
      <c r="AR29" s="9">
        <f>($AK$3+(L29+AD29)*12*7.57%)*SUM(Fasering!$D$5:$D$8)</f>
        <v>1643.4667815624919</v>
      </c>
      <c r="AS29" s="9">
        <f>($AK$3+(M29+AE29)*12*7.57%)*SUM(Fasering!$D$5:$D$9)</f>
        <v>2315.6442991378781</v>
      </c>
      <c r="AT29" s="9">
        <f>($AK$3+(N29+AF29)*12*7.57%)*SUM(Fasering!$D$5:$D$10)</f>
        <v>3084.2684867585867</v>
      </c>
      <c r="AU29" s="86">
        <f>($AK$3+(O29+AG29)*12*7.57%)*SUM(Fasering!$D$5:$D$11)</f>
        <v>3952.8028831640008</v>
      </c>
    </row>
    <row r="30" spans="1:47" x14ac:dyDescent="0.3">
      <c r="A30" s="32">
        <f t="shared" si="8"/>
        <v>20</v>
      </c>
      <c r="B30" s="125">
        <v>40472.800000000003</v>
      </c>
      <c r="C30" s="126"/>
      <c r="D30" s="125">
        <f t="shared" si="0"/>
        <v>52355.614080000007</v>
      </c>
      <c r="E30" s="127">
        <f t="shared" si="1"/>
        <v>1297.8617715958644</v>
      </c>
      <c r="F30" s="125">
        <f t="shared" si="2"/>
        <v>4362.9678400000003</v>
      </c>
      <c r="G30" s="127">
        <f t="shared" si="3"/>
        <v>108.15514763298869</v>
      </c>
      <c r="H30" s="45">
        <f>'L4'!$H$10</f>
        <v>1641.55</v>
      </c>
      <c r="I30" s="45">
        <f>GEW!$E$12+($F30-GEW!$E$12)*SUM(Fasering!$D$5)</f>
        <v>1751.1635679999999</v>
      </c>
      <c r="J30" s="45">
        <f>GEW!$E$12+($F30-GEW!$E$12)*SUM(Fasering!$D$5:$D$6)</f>
        <v>2426.481324729551</v>
      </c>
      <c r="K30" s="45">
        <f>GEW!$E$12+($F30-GEW!$E$12)*SUM(Fasering!$D$5:$D$7)</f>
        <v>2813.9528358983653</v>
      </c>
      <c r="L30" s="45">
        <f>GEW!$E$12+($F30-GEW!$E$12)*SUM(Fasering!$D$5:$D$8)</f>
        <v>3201.42434706718</v>
      </c>
      <c r="M30" s="45">
        <f>GEW!$E$12+($F30-GEW!$E$12)*SUM(Fasering!$D$5:$D$9)</f>
        <v>3588.8958582359942</v>
      </c>
      <c r="N30" s="45">
        <f>GEW!$E$12+($F30-GEW!$E$12)*SUM(Fasering!$D$5:$D$10)</f>
        <v>3975.496328831186</v>
      </c>
      <c r="O30" s="75">
        <f>GEW!$E$12+($F30-GEW!$E$12)*SUM(Fasering!$D$5:$D$11)</f>
        <v>4362.9678400000003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6"/>
        <v>0</v>
      </c>
      <c r="Z30" s="127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($AK$3+(I30+R30)*12*7.57%)*SUM(Fasering!$D$5)</f>
        <v>0</v>
      </c>
      <c r="AI30" s="9">
        <f>($AK$3+(J30+S30)*12*7.57%)*SUM(Fasering!$D$5:$D$6)</f>
        <v>603.31329215595088</v>
      </c>
      <c r="AJ30" s="9">
        <f>($AK$3+(K30+T30)*12*7.57%)*SUM(Fasering!$D$5:$D$7)</f>
        <v>1092.6979124917677</v>
      </c>
      <c r="AK30" s="9">
        <f>($AK$3+(L30+U30)*12*7.57%)*SUM(Fasering!$D$5:$D$8)</f>
        <v>1686.5175268869157</v>
      </c>
      <c r="AL30" s="9">
        <f>($AK$3+(M30+V30)*12*7.57%)*SUM(Fasering!$D$5:$D$9)</f>
        <v>2384.7721353413931</v>
      </c>
      <c r="AM30" s="9">
        <f>($AK$3+(N30+W30)*12*7.57%)*SUM(Fasering!$D$5:$D$10)</f>
        <v>3185.5401603937953</v>
      </c>
      <c r="AN30" s="86">
        <f>($AK$3+(O30+X30)*12*7.57%)*SUM(Fasering!$D$5:$D$11)</f>
        <v>4092.4299858560003</v>
      </c>
      <c r="AO30" s="5">
        <f>($AK$3+(I30+AA30)*12*7.57%)*SUM(Fasering!$D$5)</f>
        <v>0</v>
      </c>
      <c r="AP30" s="9">
        <f>($AK$3+(J30+AB30)*12*7.57%)*SUM(Fasering!$D$5:$D$6)</f>
        <v>603.31329215595088</v>
      </c>
      <c r="AQ30" s="9">
        <f>($AK$3+(K30+AC30)*12*7.57%)*SUM(Fasering!$D$5:$D$7)</f>
        <v>1092.6979124917677</v>
      </c>
      <c r="AR30" s="9">
        <f>($AK$3+(L30+AD30)*12*7.57%)*SUM(Fasering!$D$5:$D$8)</f>
        <v>1686.5175268869157</v>
      </c>
      <c r="AS30" s="9">
        <f>($AK$3+(M30+AE30)*12*7.57%)*SUM(Fasering!$D$5:$D$9)</f>
        <v>2384.7721353413931</v>
      </c>
      <c r="AT30" s="9">
        <f>($AK$3+(N30+AF30)*12*7.57%)*SUM(Fasering!$D$5:$D$10)</f>
        <v>3185.5401603937953</v>
      </c>
      <c r="AU30" s="86">
        <f>($AK$3+(O30+AG30)*12*7.57%)*SUM(Fasering!$D$5:$D$11)</f>
        <v>4092.4299858560003</v>
      </c>
    </row>
    <row r="31" spans="1:47" x14ac:dyDescent="0.3">
      <c r="A31" s="32">
        <f t="shared" si="8"/>
        <v>21</v>
      </c>
      <c r="B31" s="125">
        <v>40506.44</v>
      </c>
      <c r="C31" s="126"/>
      <c r="D31" s="125">
        <f t="shared" si="0"/>
        <v>52399.130784000008</v>
      </c>
      <c r="E31" s="127">
        <f t="shared" si="1"/>
        <v>1298.9405225099717</v>
      </c>
      <c r="F31" s="125">
        <f t="shared" si="2"/>
        <v>4366.5942320000004</v>
      </c>
      <c r="G31" s="127">
        <f t="shared" si="3"/>
        <v>108.24504354249764</v>
      </c>
      <c r="H31" s="45">
        <f>'L4'!$H$10</f>
        <v>1641.55</v>
      </c>
      <c r="I31" s="45">
        <f>GEW!$E$12+($F31-GEW!$E$12)*SUM(Fasering!$D$5)</f>
        <v>1751.1635679999999</v>
      </c>
      <c r="J31" s="45">
        <f>GEW!$E$12+($F31-GEW!$E$12)*SUM(Fasering!$D$5:$D$6)</f>
        <v>2427.4189780356264</v>
      </c>
      <c r="K31" s="45">
        <f>GEW!$E$12+($F31-GEW!$E$12)*SUM(Fasering!$D$5:$D$7)</f>
        <v>2815.4284788246409</v>
      </c>
      <c r="L31" s="45">
        <f>GEW!$E$12+($F31-GEW!$E$12)*SUM(Fasering!$D$5:$D$8)</f>
        <v>3203.4379796136554</v>
      </c>
      <c r="M31" s="45">
        <f>GEW!$E$12+($F31-GEW!$E$12)*SUM(Fasering!$D$5:$D$9)</f>
        <v>3591.4474804026704</v>
      </c>
      <c r="N31" s="45">
        <f>GEW!$E$12+($F31-GEW!$E$12)*SUM(Fasering!$D$5:$D$10)</f>
        <v>3978.5847312109859</v>
      </c>
      <c r="O31" s="75">
        <f>GEW!$E$12+($F31-GEW!$E$12)*SUM(Fasering!$D$5:$D$11)</f>
        <v>4366.5942320000004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6"/>
        <v>0</v>
      </c>
      <c r="Z31" s="127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($AK$3+(I31+R31)*12*7.57%)*SUM(Fasering!$D$5)</f>
        <v>0</v>
      </c>
      <c r="AI31" s="9">
        <f>($AK$3+(J31+S31)*12*7.57%)*SUM(Fasering!$D$5:$D$6)</f>
        <v>603.53352746901749</v>
      </c>
      <c r="AJ31" s="9">
        <f>($AK$3+(K31+T31)*12*7.57%)*SUM(Fasering!$D$5:$D$7)</f>
        <v>1093.2433750414498</v>
      </c>
      <c r="AK31" s="9">
        <f>($AK$3+(L31+U31)*12*7.57%)*SUM(Fasering!$D$5:$D$8)</f>
        <v>1687.5332207345946</v>
      </c>
      <c r="AL31" s="9">
        <f>($AK$3+(M31+V31)*12*7.57%)*SUM(Fasering!$D$5:$D$9)</f>
        <v>2386.4030645484531</v>
      </c>
      <c r="AM31" s="9">
        <f>($AK$3+(N31+W31)*12*7.57%)*SUM(Fasering!$D$5:$D$10)</f>
        <v>3187.9294573753073</v>
      </c>
      <c r="AN31" s="86">
        <f>($AK$3+(O31+X31)*12*7.57%)*SUM(Fasering!$D$5:$D$11)</f>
        <v>4095.7242003488009</v>
      </c>
      <c r="AO31" s="5">
        <f>($AK$3+(I31+AA31)*12*7.57%)*SUM(Fasering!$D$5)</f>
        <v>0</v>
      </c>
      <c r="AP31" s="9">
        <f>($AK$3+(J31+AB31)*12*7.57%)*SUM(Fasering!$D$5:$D$6)</f>
        <v>603.53352746901749</v>
      </c>
      <c r="AQ31" s="9">
        <f>($AK$3+(K31+AC31)*12*7.57%)*SUM(Fasering!$D$5:$D$7)</f>
        <v>1093.2433750414498</v>
      </c>
      <c r="AR31" s="9">
        <f>($AK$3+(L31+AD31)*12*7.57%)*SUM(Fasering!$D$5:$D$8)</f>
        <v>1687.5332207345946</v>
      </c>
      <c r="AS31" s="9">
        <f>($AK$3+(M31+AE31)*12*7.57%)*SUM(Fasering!$D$5:$D$9)</f>
        <v>2386.4030645484531</v>
      </c>
      <c r="AT31" s="9">
        <f>($AK$3+(N31+AF31)*12*7.57%)*SUM(Fasering!$D$5:$D$10)</f>
        <v>3187.9294573753073</v>
      </c>
      <c r="AU31" s="86">
        <f>($AK$3+(O31+AG31)*12*7.57%)*SUM(Fasering!$D$5:$D$11)</f>
        <v>4095.7242003488009</v>
      </c>
    </row>
    <row r="32" spans="1:47" x14ac:dyDescent="0.3">
      <c r="A32" s="32">
        <f t="shared" si="8"/>
        <v>22</v>
      </c>
      <c r="B32" s="125">
        <v>41944.17</v>
      </c>
      <c r="C32" s="126"/>
      <c r="D32" s="125">
        <f t="shared" si="0"/>
        <v>54258.978311999999</v>
      </c>
      <c r="E32" s="127">
        <f t="shared" si="1"/>
        <v>1345.0449384356432</v>
      </c>
      <c r="F32" s="125">
        <f t="shared" si="2"/>
        <v>4521.5815259999999</v>
      </c>
      <c r="G32" s="127">
        <f t="shared" si="3"/>
        <v>112.08707820297026</v>
      </c>
      <c r="H32" s="45">
        <f>'L4'!$H$10</f>
        <v>1641.55</v>
      </c>
      <c r="I32" s="45">
        <f>GEW!$E$12+($F32-GEW!$E$12)*SUM(Fasering!$D$5)</f>
        <v>1751.1635679999999</v>
      </c>
      <c r="J32" s="45">
        <f>GEW!$E$12+($F32-GEW!$E$12)*SUM(Fasering!$D$5:$D$6)</f>
        <v>2467.4930650672377</v>
      </c>
      <c r="K32" s="45">
        <f>GEW!$E$12+($F32-GEW!$E$12)*SUM(Fasering!$D$5:$D$7)</f>
        <v>2878.4955449481195</v>
      </c>
      <c r="L32" s="45">
        <f>GEW!$E$12+($F32-GEW!$E$12)*SUM(Fasering!$D$5:$D$8)</f>
        <v>3289.4980248290012</v>
      </c>
      <c r="M32" s="45">
        <f>GEW!$E$12+($F32-GEW!$E$12)*SUM(Fasering!$D$5:$D$9)</f>
        <v>3700.500504709883</v>
      </c>
      <c r="N32" s="45">
        <f>GEW!$E$12+($F32-GEW!$E$12)*SUM(Fasering!$D$5:$D$10)</f>
        <v>4110.5790461191191</v>
      </c>
      <c r="O32" s="75">
        <f>GEW!$E$12+($F32-GEW!$E$12)*SUM(Fasering!$D$5:$D$11)</f>
        <v>4521.5815259999999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6"/>
        <v>0</v>
      </c>
      <c r="Z32" s="127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($AK$3+(I32+R32)*12*7.57%)*SUM(Fasering!$D$5)</f>
        <v>0</v>
      </c>
      <c r="AI32" s="9">
        <f>($AK$3+(J32+S32)*12*7.57%)*SUM(Fasering!$D$5:$D$6)</f>
        <v>612.94609930776039</v>
      </c>
      <c r="AJ32" s="9">
        <f>($AK$3+(K32+T32)*12*7.57%)*SUM(Fasering!$D$5:$D$7)</f>
        <v>1116.555737453868</v>
      </c>
      <c r="AK32" s="9">
        <f>($AK$3+(L32+U32)*12*7.57%)*SUM(Fasering!$D$5:$D$8)</f>
        <v>1730.9426593678891</v>
      </c>
      <c r="AL32" s="9">
        <f>($AK$3+(M32+V32)*12*7.57%)*SUM(Fasering!$D$5:$D$9)</f>
        <v>2456.1068650498232</v>
      </c>
      <c r="AM32" s="9">
        <f>($AK$3+(N32+W32)*12*7.57%)*SUM(Fasering!$D$5:$D$10)</f>
        <v>3290.044913654403</v>
      </c>
      <c r="AN32" s="86">
        <f>($AK$3+(O32+X32)*12*7.57%)*SUM(Fasering!$D$5:$D$11)</f>
        <v>4236.5146582183997</v>
      </c>
      <c r="AO32" s="5">
        <f>($AK$3+(I32+AA32)*12*7.57%)*SUM(Fasering!$D$5)</f>
        <v>0</v>
      </c>
      <c r="AP32" s="9">
        <f>($AK$3+(J32+AB32)*12*7.57%)*SUM(Fasering!$D$5:$D$6)</f>
        <v>612.94609930776039</v>
      </c>
      <c r="AQ32" s="9">
        <f>($AK$3+(K32+AC32)*12*7.57%)*SUM(Fasering!$D$5:$D$7)</f>
        <v>1116.555737453868</v>
      </c>
      <c r="AR32" s="9">
        <f>($AK$3+(L32+AD32)*12*7.57%)*SUM(Fasering!$D$5:$D$8)</f>
        <v>1730.9426593678891</v>
      </c>
      <c r="AS32" s="9">
        <f>($AK$3+(M32+AE32)*12*7.57%)*SUM(Fasering!$D$5:$D$9)</f>
        <v>2456.1068650498232</v>
      </c>
      <c r="AT32" s="9">
        <f>($AK$3+(N32+AF32)*12*7.57%)*SUM(Fasering!$D$5:$D$10)</f>
        <v>3290.044913654403</v>
      </c>
      <c r="AU32" s="86">
        <f>($AK$3+(O32+AG32)*12*7.57%)*SUM(Fasering!$D$5:$D$11)</f>
        <v>4236.5146582183997</v>
      </c>
    </row>
    <row r="33" spans="1:47" x14ac:dyDescent="0.3">
      <c r="A33" s="32">
        <f t="shared" si="8"/>
        <v>23</v>
      </c>
      <c r="B33" s="125">
        <v>43415.519999999997</v>
      </c>
      <c r="C33" s="126"/>
      <c r="D33" s="125">
        <f t="shared" si="0"/>
        <v>56162.316672000001</v>
      </c>
      <c r="E33" s="127">
        <f t="shared" si="1"/>
        <v>1392.2274639252948</v>
      </c>
      <c r="F33" s="125">
        <f t="shared" si="2"/>
        <v>4680.1930560000001</v>
      </c>
      <c r="G33" s="127">
        <f t="shared" si="3"/>
        <v>116.0189553271079</v>
      </c>
      <c r="H33" s="45">
        <f>'L4'!$H$10</f>
        <v>1641.55</v>
      </c>
      <c r="I33" s="45">
        <f>GEW!$E$12+($F33-GEW!$E$12)*SUM(Fasering!$D$5)</f>
        <v>1751.1635679999999</v>
      </c>
      <c r="J33" s="45">
        <f>GEW!$E$12+($F33-GEW!$E$12)*SUM(Fasering!$D$5:$D$6)</f>
        <v>2508.5042479416038</v>
      </c>
      <c r="K33" s="45">
        <f>GEW!$E$12+($F33-GEW!$E$12)*SUM(Fasering!$D$5:$D$7)</f>
        <v>2943.0373766834109</v>
      </c>
      <c r="L33" s="45">
        <f>GEW!$E$12+($F33-GEW!$E$12)*SUM(Fasering!$D$5:$D$8)</f>
        <v>3377.5705054252185</v>
      </c>
      <c r="M33" s="45">
        <f>GEW!$E$12+($F33-GEW!$E$12)*SUM(Fasering!$D$5:$D$9)</f>
        <v>3812.103634167026</v>
      </c>
      <c r="N33" s="45">
        <f>GEW!$E$12+($F33-GEW!$E$12)*SUM(Fasering!$D$5:$D$10)</f>
        <v>4245.6599272581934</v>
      </c>
      <c r="O33" s="75">
        <f>GEW!$E$12+($F33-GEW!$E$12)*SUM(Fasering!$D$5:$D$11)</f>
        <v>4680.1930560000001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6"/>
        <v>0</v>
      </c>
      <c r="Z33" s="127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($AK$3+(I33+R33)*12*7.57%)*SUM(Fasering!$D$5)</f>
        <v>0</v>
      </c>
      <c r="AI33" s="9">
        <f>($AK$3+(J33+S33)*12*7.57%)*SUM(Fasering!$D$5:$D$6)</f>
        <v>622.57877552299874</v>
      </c>
      <c r="AJ33" s="9">
        <f>($AK$3+(K33+T33)*12*7.57%)*SUM(Fasering!$D$5:$D$7)</f>
        <v>1140.4132381219438</v>
      </c>
      <c r="AK33" s="9">
        <f>($AK$3+(L33+U33)*12*7.57%)*SUM(Fasering!$D$5:$D$8)</f>
        <v>1775.367187988074</v>
      </c>
      <c r="AL33" s="9">
        <f>($AK$3+(M33+V33)*12*7.57%)*SUM(Fasering!$D$5:$D$9)</f>
        <v>2527.4406251213891</v>
      </c>
      <c r="AM33" s="9">
        <f>($AK$3+(N33+W33)*12*7.57%)*SUM(Fasering!$D$5:$D$10)</f>
        <v>3394.5482464055094</v>
      </c>
      <c r="AN33" s="86">
        <f>($AK$3+(O33+X33)*12*7.57%)*SUM(Fasering!$D$5:$D$11)</f>
        <v>4380.5973720703996</v>
      </c>
      <c r="AO33" s="5">
        <f>($AK$3+(I33+AA33)*12*7.57%)*SUM(Fasering!$D$5)</f>
        <v>0</v>
      </c>
      <c r="AP33" s="9">
        <f>($AK$3+(J33+AB33)*12*7.57%)*SUM(Fasering!$D$5:$D$6)</f>
        <v>622.57877552299874</v>
      </c>
      <c r="AQ33" s="9">
        <f>($AK$3+(K33+AC33)*12*7.57%)*SUM(Fasering!$D$5:$D$7)</f>
        <v>1140.4132381219438</v>
      </c>
      <c r="AR33" s="9">
        <f>($AK$3+(L33+AD33)*12*7.57%)*SUM(Fasering!$D$5:$D$8)</f>
        <v>1775.367187988074</v>
      </c>
      <c r="AS33" s="9">
        <f>($AK$3+(M33+AE33)*12*7.57%)*SUM(Fasering!$D$5:$D$9)</f>
        <v>2527.4406251213891</v>
      </c>
      <c r="AT33" s="9">
        <f>($AK$3+(N33+AF33)*12*7.57%)*SUM(Fasering!$D$5:$D$10)</f>
        <v>3394.5482464055094</v>
      </c>
      <c r="AU33" s="86">
        <f>($AK$3+(O33+AG33)*12*7.57%)*SUM(Fasering!$D$5:$D$11)</f>
        <v>4380.5973720703996</v>
      </c>
    </row>
    <row r="34" spans="1:47" x14ac:dyDescent="0.3">
      <c r="A34" s="32">
        <f t="shared" si="8"/>
        <v>24</v>
      </c>
      <c r="B34" s="125">
        <v>44853.25</v>
      </c>
      <c r="C34" s="126"/>
      <c r="D34" s="125">
        <f t="shared" si="0"/>
        <v>58022.164200000007</v>
      </c>
      <c r="E34" s="127">
        <f t="shared" si="1"/>
        <v>1438.3318798509665</v>
      </c>
      <c r="F34" s="125">
        <f t="shared" si="2"/>
        <v>4835.1803500000005</v>
      </c>
      <c r="G34" s="127">
        <f t="shared" si="3"/>
        <v>119.86098998758055</v>
      </c>
      <c r="H34" s="45">
        <f>'L4'!$H$10</f>
        <v>1641.55</v>
      </c>
      <c r="I34" s="45">
        <f>GEW!$E$12+($F34-GEW!$E$12)*SUM(Fasering!$D$5)</f>
        <v>1751.1635679999999</v>
      </c>
      <c r="J34" s="45">
        <f>GEW!$E$12+($F34-GEW!$E$12)*SUM(Fasering!$D$5:$D$6)</f>
        <v>2548.5783349732155</v>
      </c>
      <c r="K34" s="45">
        <f>GEW!$E$12+($F34-GEW!$E$12)*SUM(Fasering!$D$5:$D$7)</f>
        <v>3006.1044428068903</v>
      </c>
      <c r="L34" s="45">
        <f>GEW!$E$12+($F34-GEW!$E$12)*SUM(Fasering!$D$5:$D$8)</f>
        <v>3463.6305506405652</v>
      </c>
      <c r="M34" s="45">
        <f>GEW!$E$12+($F34-GEW!$E$12)*SUM(Fasering!$D$5:$D$9)</f>
        <v>3921.1566584742395</v>
      </c>
      <c r="N34" s="45">
        <f>GEW!$E$12+($F34-GEW!$E$12)*SUM(Fasering!$D$5:$D$10)</f>
        <v>4377.6542421663262</v>
      </c>
      <c r="O34" s="75">
        <f>GEW!$E$12+($F34-GEW!$E$12)*SUM(Fasering!$D$5:$D$11)</f>
        <v>4835.1803500000005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6"/>
        <v>0</v>
      </c>
      <c r="Z34" s="127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($AK$3+(I34+R34)*12*7.57%)*SUM(Fasering!$D$5)</f>
        <v>0</v>
      </c>
      <c r="AI34" s="9">
        <f>($AK$3+(J34+S34)*12*7.57%)*SUM(Fasering!$D$5:$D$6)</f>
        <v>631.99134736174165</v>
      </c>
      <c r="AJ34" s="9">
        <f>($AK$3+(K34+T34)*12*7.57%)*SUM(Fasering!$D$5:$D$7)</f>
        <v>1163.7256005343627</v>
      </c>
      <c r="AK34" s="9">
        <f>($AK$3+(L34+U34)*12*7.57%)*SUM(Fasering!$D$5:$D$8)</f>
        <v>1818.7766266213687</v>
      </c>
      <c r="AL34" s="9">
        <f>($AK$3+(M34+V34)*12*7.57%)*SUM(Fasering!$D$5:$D$9)</f>
        <v>2597.1444256227596</v>
      </c>
      <c r="AM34" s="9">
        <f>($AK$3+(N34+W34)*12*7.57%)*SUM(Fasering!$D$5:$D$10)</f>
        <v>3496.6637026846047</v>
      </c>
      <c r="AN34" s="86">
        <f>($AK$3+(O34+X34)*12*7.57%)*SUM(Fasering!$D$5:$D$11)</f>
        <v>4521.3878299400003</v>
      </c>
      <c r="AO34" s="5">
        <f>($AK$3+(I34+AA34)*12*7.57%)*SUM(Fasering!$D$5)</f>
        <v>0</v>
      </c>
      <c r="AP34" s="9">
        <f>($AK$3+(J34+AB34)*12*7.57%)*SUM(Fasering!$D$5:$D$6)</f>
        <v>631.99134736174165</v>
      </c>
      <c r="AQ34" s="9">
        <f>($AK$3+(K34+AC34)*12*7.57%)*SUM(Fasering!$D$5:$D$7)</f>
        <v>1163.7256005343627</v>
      </c>
      <c r="AR34" s="9">
        <f>($AK$3+(L34+AD34)*12*7.57%)*SUM(Fasering!$D$5:$D$8)</f>
        <v>1818.7766266213687</v>
      </c>
      <c r="AS34" s="9">
        <f>($AK$3+(M34+AE34)*12*7.57%)*SUM(Fasering!$D$5:$D$9)</f>
        <v>2597.1444256227596</v>
      </c>
      <c r="AT34" s="9">
        <f>($AK$3+(N34+AF34)*12*7.57%)*SUM(Fasering!$D$5:$D$10)</f>
        <v>3496.6637026846047</v>
      </c>
      <c r="AU34" s="86">
        <f>($AK$3+(O34+AG34)*12*7.57%)*SUM(Fasering!$D$5:$D$11)</f>
        <v>4521.3878299400003</v>
      </c>
    </row>
    <row r="35" spans="1:47" x14ac:dyDescent="0.3">
      <c r="A35" s="32">
        <f t="shared" si="8"/>
        <v>25</v>
      </c>
      <c r="B35" s="125">
        <v>44853.25</v>
      </c>
      <c r="C35" s="126"/>
      <c r="D35" s="125">
        <f t="shared" si="0"/>
        <v>58022.164200000007</v>
      </c>
      <c r="E35" s="127">
        <f t="shared" si="1"/>
        <v>1438.3318798509665</v>
      </c>
      <c r="F35" s="125">
        <f t="shared" si="2"/>
        <v>4835.1803500000005</v>
      </c>
      <c r="G35" s="127">
        <f t="shared" si="3"/>
        <v>119.86098998758055</v>
      </c>
      <c r="H35" s="45">
        <f>'L4'!$H$10</f>
        <v>1641.55</v>
      </c>
      <c r="I35" s="45">
        <f>GEW!$E$12+($F35-GEW!$E$12)*SUM(Fasering!$D$5)</f>
        <v>1751.1635679999999</v>
      </c>
      <c r="J35" s="45">
        <f>GEW!$E$12+($F35-GEW!$E$12)*SUM(Fasering!$D$5:$D$6)</f>
        <v>2548.5783349732155</v>
      </c>
      <c r="K35" s="45">
        <f>GEW!$E$12+($F35-GEW!$E$12)*SUM(Fasering!$D$5:$D$7)</f>
        <v>3006.1044428068903</v>
      </c>
      <c r="L35" s="45">
        <f>GEW!$E$12+($F35-GEW!$E$12)*SUM(Fasering!$D$5:$D$8)</f>
        <v>3463.6305506405652</v>
      </c>
      <c r="M35" s="45">
        <f>GEW!$E$12+($F35-GEW!$E$12)*SUM(Fasering!$D$5:$D$9)</f>
        <v>3921.1566584742395</v>
      </c>
      <c r="N35" s="45">
        <f>GEW!$E$12+($F35-GEW!$E$12)*SUM(Fasering!$D$5:$D$10)</f>
        <v>4377.6542421663262</v>
      </c>
      <c r="O35" s="75">
        <f>GEW!$E$12+($F35-GEW!$E$12)*SUM(Fasering!$D$5:$D$11)</f>
        <v>4835.1803500000005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6"/>
        <v>0</v>
      </c>
      <c r="Z35" s="127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($AK$3+(I35+R35)*12*7.57%)*SUM(Fasering!$D$5)</f>
        <v>0</v>
      </c>
      <c r="AI35" s="9">
        <f>($AK$3+(J35+S35)*12*7.57%)*SUM(Fasering!$D$5:$D$6)</f>
        <v>631.99134736174165</v>
      </c>
      <c r="AJ35" s="9">
        <f>($AK$3+(K35+T35)*12*7.57%)*SUM(Fasering!$D$5:$D$7)</f>
        <v>1163.7256005343627</v>
      </c>
      <c r="AK35" s="9">
        <f>($AK$3+(L35+U35)*12*7.57%)*SUM(Fasering!$D$5:$D$8)</f>
        <v>1818.7766266213687</v>
      </c>
      <c r="AL35" s="9">
        <f>($AK$3+(M35+V35)*12*7.57%)*SUM(Fasering!$D$5:$D$9)</f>
        <v>2597.1444256227596</v>
      </c>
      <c r="AM35" s="9">
        <f>($AK$3+(N35+W35)*12*7.57%)*SUM(Fasering!$D$5:$D$10)</f>
        <v>3496.6637026846047</v>
      </c>
      <c r="AN35" s="86">
        <f>($AK$3+(O35+X35)*12*7.57%)*SUM(Fasering!$D$5:$D$11)</f>
        <v>4521.3878299400003</v>
      </c>
      <c r="AO35" s="5">
        <f>($AK$3+(I35+AA35)*12*7.57%)*SUM(Fasering!$D$5)</f>
        <v>0</v>
      </c>
      <c r="AP35" s="9">
        <f>($AK$3+(J35+AB35)*12*7.57%)*SUM(Fasering!$D$5:$D$6)</f>
        <v>631.99134736174165</v>
      </c>
      <c r="AQ35" s="9">
        <f>($AK$3+(K35+AC35)*12*7.57%)*SUM(Fasering!$D$5:$D$7)</f>
        <v>1163.7256005343627</v>
      </c>
      <c r="AR35" s="9">
        <f>($AK$3+(L35+AD35)*12*7.57%)*SUM(Fasering!$D$5:$D$8)</f>
        <v>1818.7766266213687</v>
      </c>
      <c r="AS35" s="9">
        <f>($AK$3+(M35+AE35)*12*7.57%)*SUM(Fasering!$D$5:$D$9)</f>
        <v>2597.1444256227596</v>
      </c>
      <c r="AT35" s="9">
        <f>($AK$3+(N35+AF35)*12*7.57%)*SUM(Fasering!$D$5:$D$10)</f>
        <v>3496.6637026846047</v>
      </c>
      <c r="AU35" s="86">
        <f>($AK$3+(O35+AG35)*12*7.57%)*SUM(Fasering!$D$5:$D$11)</f>
        <v>4521.3878299400003</v>
      </c>
    </row>
    <row r="36" spans="1:47" x14ac:dyDescent="0.3">
      <c r="A36" s="32">
        <f t="shared" si="8"/>
        <v>26</v>
      </c>
      <c r="B36" s="125">
        <v>44853.25</v>
      </c>
      <c r="C36" s="126"/>
      <c r="D36" s="125">
        <f t="shared" si="0"/>
        <v>58022.164200000007</v>
      </c>
      <c r="E36" s="127">
        <f t="shared" si="1"/>
        <v>1438.3318798509665</v>
      </c>
      <c r="F36" s="125">
        <f t="shared" si="2"/>
        <v>4835.1803500000005</v>
      </c>
      <c r="G36" s="127">
        <f t="shared" si="3"/>
        <v>119.86098998758055</v>
      </c>
      <c r="H36" s="45">
        <f>'L4'!$H$10</f>
        <v>1641.55</v>
      </c>
      <c r="I36" s="45">
        <f>GEW!$E$12+($F36-GEW!$E$12)*SUM(Fasering!$D$5)</f>
        <v>1751.1635679999999</v>
      </c>
      <c r="J36" s="45">
        <f>GEW!$E$12+($F36-GEW!$E$12)*SUM(Fasering!$D$5:$D$6)</f>
        <v>2548.5783349732155</v>
      </c>
      <c r="K36" s="45">
        <f>GEW!$E$12+($F36-GEW!$E$12)*SUM(Fasering!$D$5:$D$7)</f>
        <v>3006.1044428068903</v>
      </c>
      <c r="L36" s="45">
        <f>GEW!$E$12+($F36-GEW!$E$12)*SUM(Fasering!$D$5:$D$8)</f>
        <v>3463.6305506405652</v>
      </c>
      <c r="M36" s="45">
        <f>GEW!$E$12+($F36-GEW!$E$12)*SUM(Fasering!$D$5:$D$9)</f>
        <v>3921.1566584742395</v>
      </c>
      <c r="N36" s="45">
        <f>GEW!$E$12+($F36-GEW!$E$12)*SUM(Fasering!$D$5:$D$10)</f>
        <v>4377.6542421663262</v>
      </c>
      <c r="O36" s="75">
        <f>GEW!$E$12+($F36-GEW!$E$12)*SUM(Fasering!$D$5:$D$11)</f>
        <v>4835.1803500000005</v>
      </c>
      <c r="P36" s="125">
        <f t="shared" si="4"/>
        <v>0</v>
      </c>
      <c r="Q36" s="127">
        <f t="shared" si="5"/>
        <v>0</v>
      </c>
      <c r="R36" s="45">
        <f>$P36*SUM(Fasering!$D$5)</f>
        <v>0</v>
      </c>
      <c r="S36" s="45">
        <f>$P36*SUM(Fasering!$D$5:$D$6)</f>
        <v>0</v>
      </c>
      <c r="T36" s="45">
        <f>$P36*SUM(Fasering!$D$5:$D$7)</f>
        <v>0</v>
      </c>
      <c r="U36" s="45">
        <f>$P36*SUM(Fasering!$D$5:$D$8)</f>
        <v>0</v>
      </c>
      <c r="V36" s="45">
        <f>$P36*SUM(Fasering!$D$5:$D$9)</f>
        <v>0</v>
      </c>
      <c r="W36" s="45">
        <f>$P36*SUM(Fasering!$D$5:$D$10)</f>
        <v>0</v>
      </c>
      <c r="X36" s="75">
        <f>$P36*SUM(Fasering!$D$5:$D$11)</f>
        <v>0</v>
      </c>
      <c r="Y36" s="125">
        <f t="shared" si="6"/>
        <v>0</v>
      </c>
      <c r="Z36" s="127">
        <f t="shared" si="7"/>
        <v>0</v>
      </c>
      <c r="AA36" s="74">
        <f>$Y36*SUM(Fasering!$D$5)</f>
        <v>0</v>
      </c>
      <c r="AB36" s="45">
        <f>$Y36*SUM(Fasering!$D$5:$D$6)</f>
        <v>0</v>
      </c>
      <c r="AC36" s="45">
        <f>$Y36*SUM(Fasering!$D$5:$D$7)</f>
        <v>0</v>
      </c>
      <c r="AD36" s="45">
        <f>$Y36*SUM(Fasering!$D$5:$D$8)</f>
        <v>0</v>
      </c>
      <c r="AE36" s="45">
        <f>$Y36*SUM(Fasering!$D$5:$D$9)</f>
        <v>0</v>
      </c>
      <c r="AF36" s="45">
        <f>$Y36*SUM(Fasering!$D$5:$D$10)</f>
        <v>0</v>
      </c>
      <c r="AG36" s="75">
        <f>$Y36*SUM(Fasering!$D$5:$D$11)</f>
        <v>0</v>
      </c>
      <c r="AH36" s="5">
        <f>($AK$3+(I36+R36)*12*7.57%)*SUM(Fasering!$D$5)</f>
        <v>0</v>
      </c>
      <c r="AI36" s="9">
        <f>($AK$3+(J36+S36)*12*7.57%)*SUM(Fasering!$D$5:$D$6)</f>
        <v>631.99134736174165</v>
      </c>
      <c r="AJ36" s="9">
        <f>($AK$3+(K36+T36)*12*7.57%)*SUM(Fasering!$D$5:$D$7)</f>
        <v>1163.7256005343627</v>
      </c>
      <c r="AK36" s="9">
        <f>($AK$3+(L36+U36)*12*7.57%)*SUM(Fasering!$D$5:$D$8)</f>
        <v>1818.7766266213687</v>
      </c>
      <c r="AL36" s="9">
        <f>($AK$3+(M36+V36)*12*7.57%)*SUM(Fasering!$D$5:$D$9)</f>
        <v>2597.1444256227596</v>
      </c>
      <c r="AM36" s="9">
        <f>($AK$3+(N36+W36)*12*7.57%)*SUM(Fasering!$D$5:$D$10)</f>
        <v>3496.6637026846047</v>
      </c>
      <c r="AN36" s="86">
        <f>($AK$3+(O36+X36)*12*7.57%)*SUM(Fasering!$D$5:$D$11)</f>
        <v>4521.3878299400003</v>
      </c>
      <c r="AO36" s="5">
        <f>($AK$3+(I36+AA36)*12*7.57%)*SUM(Fasering!$D$5)</f>
        <v>0</v>
      </c>
      <c r="AP36" s="9">
        <f>($AK$3+(J36+AB36)*12*7.57%)*SUM(Fasering!$D$5:$D$6)</f>
        <v>631.99134736174165</v>
      </c>
      <c r="AQ36" s="9">
        <f>($AK$3+(K36+AC36)*12*7.57%)*SUM(Fasering!$D$5:$D$7)</f>
        <v>1163.7256005343627</v>
      </c>
      <c r="AR36" s="9">
        <f>($AK$3+(L36+AD36)*12*7.57%)*SUM(Fasering!$D$5:$D$8)</f>
        <v>1818.7766266213687</v>
      </c>
      <c r="AS36" s="9">
        <f>($AK$3+(M36+AE36)*12*7.57%)*SUM(Fasering!$D$5:$D$9)</f>
        <v>2597.1444256227596</v>
      </c>
      <c r="AT36" s="9">
        <f>($AK$3+(N36+AF36)*12*7.57%)*SUM(Fasering!$D$5:$D$10)</f>
        <v>3496.6637026846047</v>
      </c>
      <c r="AU36" s="86">
        <f>($AK$3+(O36+AG36)*12*7.57%)*SUM(Fasering!$D$5:$D$11)</f>
        <v>4521.3878299400003</v>
      </c>
    </row>
    <row r="37" spans="1:47" x14ac:dyDescent="0.3">
      <c r="A37" s="32">
        <f t="shared" si="8"/>
        <v>27</v>
      </c>
      <c r="B37" s="125">
        <v>44853.25</v>
      </c>
      <c r="C37" s="126"/>
      <c r="D37" s="125">
        <f t="shared" si="0"/>
        <v>58022.164200000007</v>
      </c>
      <c r="E37" s="127">
        <f t="shared" si="1"/>
        <v>1438.3318798509665</v>
      </c>
      <c r="F37" s="125">
        <f t="shared" si="2"/>
        <v>4835.1803500000005</v>
      </c>
      <c r="G37" s="127">
        <f t="shared" si="3"/>
        <v>119.86098998758055</v>
      </c>
      <c r="H37" s="45">
        <f>'L4'!$H$10</f>
        <v>1641.55</v>
      </c>
      <c r="I37" s="45">
        <f>GEW!$E$12+($F37-GEW!$E$12)*SUM(Fasering!$D$5)</f>
        <v>1751.1635679999999</v>
      </c>
      <c r="J37" s="45">
        <f>GEW!$E$12+($F37-GEW!$E$12)*SUM(Fasering!$D$5:$D$6)</f>
        <v>2548.5783349732155</v>
      </c>
      <c r="K37" s="45">
        <f>GEW!$E$12+($F37-GEW!$E$12)*SUM(Fasering!$D$5:$D$7)</f>
        <v>3006.1044428068903</v>
      </c>
      <c r="L37" s="45">
        <f>GEW!$E$12+($F37-GEW!$E$12)*SUM(Fasering!$D$5:$D$8)</f>
        <v>3463.6305506405652</v>
      </c>
      <c r="M37" s="45">
        <f>GEW!$E$12+($F37-GEW!$E$12)*SUM(Fasering!$D$5:$D$9)</f>
        <v>3921.1566584742395</v>
      </c>
      <c r="N37" s="45">
        <f>GEW!$E$12+($F37-GEW!$E$12)*SUM(Fasering!$D$5:$D$10)</f>
        <v>4377.6542421663262</v>
      </c>
      <c r="O37" s="75">
        <f>GEW!$E$12+($F37-GEW!$E$12)*SUM(Fasering!$D$5:$D$11)</f>
        <v>4835.1803500000005</v>
      </c>
      <c r="P37" s="125">
        <f t="shared" si="4"/>
        <v>0</v>
      </c>
      <c r="Q37" s="127">
        <f t="shared" si="5"/>
        <v>0</v>
      </c>
      <c r="R37" s="45">
        <f>$P37*SUM(Fasering!$D$5)</f>
        <v>0</v>
      </c>
      <c r="S37" s="45">
        <f>$P37*SUM(Fasering!$D$5:$D$6)</f>
        <v>0</v>
      </c>
      <c r="T37" s="45">
        <f>$P37*SUM(Fasering!$D$5:$D$7)</f>
        <v>0</v>
      </c>
      <c r="U37" s="45">
        <f>$P37*SUM(Fasering!$D$5:$D$8)</f>
        <v>0</v>
      </c>
      <c r="V37" s="45">
        <f>$P37*SUM(Fasering!$D$5:$D$9)</f>
        <v>0</v>
      </c>
      <c r="W37" s="45">
        <f>$P37*SUM(Fasering!$D$5:$D$10)</f>
        <v>0</v>
      </c>
      <c r="X37" s="75">
        <f>$P37*SUM(Fasering!$D$5:$D$11)</f>
        <v>0</v>
      </c>
      <c r="Y37" s="125">
        <f t="shared" si="6"/>
        <v>0</v>
      </c>
      <c r="Z37" s="127">
        <f t="shared" si="7"/>
        <v>0</v>
      </c>
      <c r="AA37" s="74">
        <f>$Y37*SUM(Fasering!$D$5)</f>
        <v>0</v>
      </c>
      <c r="AB37" s="45">
        <f>$Y37*SUM(Fasering!$D$5:$D$6)</f>
        <v>0</v>
      </c>
      <c r="AC37" s="45">
        <f>$Y37*SUM(Fasering!$D$5:$D$7)</f>
        <v>0</v>
      </c>
      <c r="AD37" s="45">
        <f>$Y37*SUM(Fasering!$D$5:$D$8)</f>
        <v>0</v>
      </c>
      <c r="AE37" s="45">
        <f>$Y37*SUM(Fasering!$D$5:$D$9)</f>
        <v>0</v>
      </c>
      <c r="AF37" s="45">
        <f>$Y37*SUM(Fasering!$D$5:$D$10)</f>
        <v>0</v>
      </c>
      <c r="AG37" s="75">
        <f>$Y37*SUM(Fasering!$D$5:$D$11)</f>
        <v>0</v>
      </c>
      <c r="AH37" s="5">
        <f>($AK$3+(I37+R37)*12*7.57%)*SUM(Fasering!$D$5)</f>
        <v>0</v>
      </c>
      <c r="AI37" s="9">
        <f>($AK$3+(J37+S37)*12*7.57%)*SUM(Fasering!$D$5:$D$6)</f>
        <v>631.99134736174165</v>
      </c>
      <c r="AJ37" s="9">
        <f>($AK$3+(K37+T37)*12*7.57%)*SUM(Fasering!$D$5:$D$7)</f>
        <v>1163.7256005343627</v>
      </c>
      <c r="AK37" s="9">
        <f>($AK$3+(L37+U37)*12*7.57%)*SUM(Fasering!$D$5:$D$8)</f>
        <v>1818.7766266213687</v>
      </c>
      <c r="AL37" s="9">
        <f>($AK$3+(M37+V37)*12*7.57%)*SUM(Fasering!$D$5:$D$9)</f>
        <v>2597.1444256227596</v>
      </c>
      <c r="AM37" s="9">
        <f>($AK$3+(N37+W37)*12*7.57%)*SUM(Fasering!$D$5:$D$10)</f>
        <v>3496.6637026846047</v>
      </c>
      <c r="AN37" s="86">
        <f>($AK$3+(O37+X37)*12*7.57%)*SUM(Fasering!$D$5:$D$11)</f>
        <v>4521.3878299400003</v>
      </c>
      <c r="AO37" s="5">
        <f>($AK$3+(I37+AA37)*12*7.57%)*SUM(Fasering!$D$5)</f>
        <v>0</v>
      </c>
      <c r="AP37" s="9">
        <f>($AK$3+(J37+AB37)*12*7.57%)*SUM(Fasering!$D$5:$D$6)</f>
        <v>631.99134736174165</v>
      </c>
      <c r="AQ37" s="9">
        <f>($AK$3+(K37+AC37)*12*7.57%)*SUM(Fasering!$D$5:$D$7)</f>
        <v>1163.7256005343627</v>
      </c>
      <c r="AR37" s="9">
        <f>($AK$3+(L37+AD37)*12*7.57%)*SUM(Fasering!$D$5:$D$8)</f>
        <v>1818.7766266213687</v>
      </c>
      <c r="AS37" s="9">
        <f>($AK$3+(M37+AE37)*12*7.57%)*SUM(Fasering!$D$5:$D$9)</f>
        <v>2597.1444256227596</v>
      </c>
      <c r="AT37" s="9">
        <f>($AK$3+(N37+AF37)*12*7.57%)*SUM(Fasering!$D$5:$D$10)</f>
        <v>3496.6637026846047</v>
      </c>
      <c r="AU37" s="86">
        <f>($AK$3+(O37+AG37)*12*7.57%)*SUM(Fasering!$D$5:$D$11)</f>
        <v>4521.3878299400003</v>
      </c>
    </row>
    <row r="38" spans="1:47" x14ac:dyDescent="0.3">
      <c r="A38" s="35"/>
      <c r="B38" s="128"/>
      <c r="C38" s="129"/>
      <c r="D38" s="128"/>
      <c r="E38" s="129"/>
      <c r="F38" s="128"/>
      <c r="G38" s="129"/>
      <c r="H38" s="46"/>
      <c r="I38" s="46"/>
      <c r="J38" s="46"/>
      <c r="K38" s="46"/>
      <c r="L38" s="46"/>
      <c r="M38" s="46"/>
      <c r="N38" s="46"/>
      <c r="O38" s="73"/>
      <c r="P38" s="128"/>
      <c r="Q38" s="129"/>
      <c r="R38" s="46"/>
      <c r="S38" s="46"/>
      <c r="T38" s="46"/>
      <c r="U38" s="46"/>
      <c r="V38" s="46"/>
      <c r="W38" s="46"/>
      <c r="X38" s="73"/>
      <c r="Y38" s="128"/>
      <c r="Z38" s="129"/>
      <c r="AA38" s="72"/>
      <c r="AB38" s="46"/>
      <c r="AC38" s="46"/>
      <c r="AD38" s="46"/>
      <c r="AE38" s="46"/>
      <c r="AF38" s="46"/>
      <c r="AG38" s="73"/>
      <c r="AH38" s="87"/>
      <c r="AI38" s="88"/>
      <c r="AJ38" s="88"/>
      <c r="AK38" s="88"/>
      <c r="AL38" s="88"/>
      <c r="AM38" s="88"/>
      <c r="AN38" s="89"/>
      <c r="AO38" s="87"/>
      <c r="AP38" s="88"/>
      <c r="AQ38" s="88"/>
      <c r="AR38" s="88"/>
      <c r="AS38" s="88"/>
      <c r="AT38" s="88"/>
      <c r="AU38" s="89"/>
    </row>
  </sheetData>
  <mergeCells count="169">
    <mergeCell ref="AH6:AN6"/>
    <mergeCell ref="AO6:AU6"/>
    <mergeCell ref="AA6:AG6"/>
    <mergeCell ref="B7:C7"/>
    <mergeCell ref="D7:E7"/>
    <mergeCell ref="F7:G7"/>
    <mergeCell ref="P7:Q7"/>
    <mergeCell ref="Y7:Z7"/>
    <mergeCell ref="B6:E6"/>
    <mergeCell ref="F6:G6"/>
    <mergeCell ref="P6:Q6"/>
    <mergeCell ref="R6:X6"/>
    <mergeCell ref="Y6:Z6"/>
    <mergeCell ref="H6:O6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  <mergeCell ref="B38:C38"/>
    <mergeCell ref="D38:E38"/>
    <mergeCell ref="F38:G38"/>
    <mergeCell ref="P38:Q38"/>
    <mergeCell ref="Y38:Z38"/>
    <mergeCell ref="B36:C36"/>
    <mergeCell ref="D36:E36"/>
    <mergeCell ref="F36:G36"/>
    <mergeCell ref="P36:Q36"/>
    <mergeCell ref="Y36:Z36"/>
    <mergeCell ref="B37:C37"/>
    <mergeCell ref="D37:E37"/>
    <mergeCell ref="F37:G37"/>
    <mergeCell ref="P37:Q37"/>
    <mergeCell ref="Y37:Z3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5" max="1048575" man="1"/>
    <brk id="24" max="1048575" man="1"/>
    <brk id="3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47</v>
      </c>
      <c r="B1" s="21" t="s">
        <v>19</v>
      </c>
      <c r="C1" s="21" t="s">
        <v>129</v>
      </c>
      <c r="D1" s="21"/>
      <c r="E1" s="70"/>
      <c r="G1" s="56"/>
      <c r="H1" s="21"/>
      <c r="I1" s="21"/>
      <c r="L1" s="104">
        <f>D6</f>
        <v>42552</v>
      </c>
      <c r="O1" s="24" t="s">
        <v>48</v>
      </c>
      <c r="AB1"/>
      <c r="AC1"/>
      <c r="AD1"/>
      <c r="AE1"/>
      <c r="AF1"/>
      <c r="AG1"/>
      <c r="AH1" s="80" t="str">
        <f>'L4'!$AH$2</f>
        <v>Berekening eindejaarspremie 2015:</v>
      </c>
      <c r="AR1"/>
    </row>
    <row r="2" spans="1:47" ht="16.5" x14ac:dyDescent="0.3">
      <c r="A2" s="21"/>
      <c r="B2" s="21"/>
      <c r="C2" s="67"/>
      <c r="D2" s="68"/>
      <c r="E2" s="68"/>
      <c r="F2" s="68"/>
      <c r="G2" s="68"/>
      <c r="H2" s="67"/>
      <c r="I2" s="67"/>
      <c r="J2" s="68"/>
      <c r="K2" s="69"/>
      <c r="L2" s="69"/>
      <c r="N2" s="23" t="s">
        <v>21</v>
      </c>
      <c r="O2" s="25">
        <f>'L4'!O3</f>
        <v>1.2936000000000001</v>
      </c>
      <c r="AH2" s="81" t="s">
        <v>94</v>
      </c>
      <c r="AK2" s="82">
        <f>'L4'!$AK$3</f>
        <v>129.11000000000001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81" t="s">
        <v>49</v>
      </c>
    </row>
    <row r="4" spans="1:47" x14ac:dyDescent="0.3">
      <c r="A4" s="28"/>
      <c r="B4" s="134" t="s">
        <v>22</v>
      </c>
      <c r="C4" s="149"/>
      <c r="D4" s="149"/>
      <c r="E4" s="135"/>
      <c r="F4" s="134" t="s">
        <v>23</v>
      </c>
      <c r="G4" s="135"/>
      <c r="H4" s="146" t="s">
        <v>38</v>
      </c>
      <c r="I4" s="147"/>
      <c r="J4" s="147"/>
      <c r="K4" s="147"/>
      <c r="L4" s="147"/>
      <c r="M4" s="147"/>
      <c r="N4" s="147"/>
      <c r="O4" s="148"/>
      <c r="P4" s="134" t="s">
        <v>24</v>
      </c>
      <c r="Q4" s="137"/>
      <c r="R4" s="146" t="s">
        <v>39</v>
      </c>
      <c r="S4" s="147"/>
      <c r="T4" s="147"/>
      <c r="U4" s="147"/>
      <c r="V4" s="147"/>
      <c r="W4" s="147"/>
      <c r="X4" s="148"/>
      <c r="Y4" s="134" t="s">
        <v>25</v>
      </c>
      <c r="Z4" s="135"/>
      <c r="AA4" s="146" t="s">
        <v>40</v>
      </c>
      <c r="AB4" s="147"/>
      <c r="AC4" s="147"/>
      <c r="AD4" s="147"/>
      <c r="AE4" s="147"/>
      <c r="AF4" s="147"/>
      <c r="AG4" s="148"/>
      <c r="AH4" s="146" t="s">
        <v>101</v>
      </c>
      <c r="AI4" s="147"/>
      <c r="AJ4" s="147"/>
      <c r="AK4" s="147"/>
      <c r="AL4" s="147"/>
      <c r="AM4" s="147"/>
      <c r="AN4" s="148"/>
      <c r="AO4" s="146" t="s">
        <v>102</v>
      </c>
      <c r="AP4" s="147"/>
      <c r="AQ4" s="147"/>
      <c r="AR4" s="147"/>
      <c r="AS4" s="147"/>
      <c r="AT4" s="147"/>
      <c r="AU4" s="148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0"/>
      <c r="Q5" s="151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2" t="s">
        <v>27</v>
      </c>
      <c r="Z5" s="151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38" t="s">
        <v>30</v>
      </c>
      <c r="C6" s="139"/>
      <c r="D6" s="144">
        <f>'L4'!$D$8</f>
        <v>42552</v>
      </c>
      <c r="E6" s="143"/>
      <c r="F6" s="144">
        <f>D6</f>
        <v>42552</v>
      </c>
      <c r="G6" s="145"/>
      <c r="H6" s="47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2"/>
      <c r="Q6" s="143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2"/>
      <c r="Z6" s="143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4"/>
      <c r="C7" s="135"/>
      <c r="D7" s="136"/>
      <c r="E7" s="137"/>
      <c r="F7" s="136"/>
      <c r="G7" s="137"/>
      <c r="H7" s="44"/>
      <c r="I7" s="44"/>
      <c r="J7" s="44"/>
      <c r="K7" s="44"/>
      <c r="L7" s="44"/>
      <c r="M7" s="44"/>
      <c r="N7" s="44"/>
      <c r="O7" s="78"/>
      <c r="P7" s="136"/>
      <c r="Q7" s="137"/>
      <c r="R7" s="44"/>
      <c r="S7" s="44"/>
      <c r="T7" s="44"/>
      <c r="U7" s="44"/>
      <c r="V7" s="44"/>
      <c r="W7" s="44"/>
      <c r="X7" s="78"/>
      <c r="Y7" s="136"/>
      <c r="Z7" s="137"/>
      <c r="AA7" s="77"/>
      <c r="AB7" s="44"/>
      <c r="AC7" s="44"/>
      <c r="AD7" s="44"/>
      <c r="AE7" s="44"/>
      <c r="AF7" s="44"/>
      <c r="AG7" s="78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5">
        <v>27164.45</v>
      </c>
      <c r="C8" s="126"/>
      <c r="D8" s="125">
        <f t="shared" ref="D8:D35" si="0">B8*$O$2</f>
        <v>35139.932520000002</v>
      </c>
      <c r="E8" s="127">
        <f t="shared" ref="E8:E35" si="1">D8/40.3399</f>
        <v>871.09617326765817</v>
      </c>
      <c r="F8" s="125">
        <f t="shared" ref="F8:F35" si="2">B8/12*$O$2</f>
        <v>2928.3277100000005</v>
      </c>
      <c r="G8" s="127">
        <f t="shared" ref="G8:G35" si="3">F8/40.3399</f>
        <v>72.591347772304857</v>
      </c>
      <c r="H8" s="45">
        <f>'L4'!$H$10</f>
        <v>1641.55</v>
      </c>
      <c r="I8" s="45">
        <f>GEW!$E$12+($F8-GEW!$E$12)*SUM(Fasering!$D$5)</f>
        <v>1751.1635679999999</v>
      </c>
      <c r="J8" s="45">
        <f>GEW!$E$12+($F8-GEW!$E$12)*SUM(Fasering!$D$5:$D$6)</f>
        <v>2055.5354752674475</v>
      </c>
      <c r="K8" s="45">
        <f>GEW!$E$12+($F8-GEW!$E$12)*SUM(Fasering!$D$5:$D$7)</f>
        <v>2230.1724394091771</v>
      </c>
      <c r="L8" s="45">
        <f>GEW!$E$12+($F8-GEW!$E$12)*SUM(Fasering!$D$5:$D$8)</f>
        <v>2404.8094035509071</v>
      </c>
      <c r="M8" s="45">
        <f>GEW!$E$12+($F8-GEW!$E$12)*SUM(Fasering!$D$5:$D$9)</f>
        <v>2579.4463676926371</v>
      </c>
      <c r="N8" s="45">
        <f>GEW!$E$12+($F8-GEW!$E$12)*SUM(Fasering!$D$5:$D$10)</f>
        <v>2753.6907458582709</v>
      </c>
      <c r="O8" s="75">
        <f>GEW!$E$12+($F8-GEW!$E$12)*SUM(Fasering!$D$5:$D$11)</f>
        <v>2928.3277100000005</v>
      </c>
      <c r="P8" s="125">
        <f t="shared" ref="P8:P35" si="4">((B8&lt;19968.2)*913.03+(B8&gt;19968.2)*(B8&lt;20424.71)*(20424.71-B8+456.51)+(B8&gt;20424.71)*(B8&lt;22659.62)*456.51+(B8&gt;22659.62)*(B8&lt;23116.13)*(23116.13-B8))/12*$O$2</f>
        <v>0</v>
      </c>
      <c r="Q8" s="127">
        <f t="shared" ref="Q8:Q35" si="5">P8/40.3399</f>
        <v>0</v>
      </c>
      <c r="R8" s="45">
        <f>$P8*SUM(Fasering!$D$5)</f>
        <v>0</v>
      </c>
      <c r="S8" s="45">
        <f>$P8*SUM(Fasering!$D$5:$D$6)</f>
        <v>0</v>
      </c>
      <c r="T8" s="45">
        <f>$P8*SUM(Fasering!$D$5:$D$7)</f>
        <v>0</v>
      </c>
      <c r="U8" s="45">
        <f>$P8*SUM(Fasering!$D$5:$D$8)</f>
        <v>0</v>
      </c>
      <c r="V8" s="45">
        <f>$P8*SUM(Fasering!$D$5:$D$9)</f>
        <v>0</v>
      </c>
      <c r="W8" s="45">
        <f>$P8*SUM(Fasering!$D$5:$D$10)</f>
        <v>0</v>
      </c>
      <c r="X8" s="75">
        <f>$P8*SUM(Fasering!$D$5:$D$11)</f>
        <v>0</v>
      </c>
      <c r="Y8" s="125">
        <f t="shared" ref="Y8:Y35" si="6">((B8&lt;19968.2)*456.51+(B8&gt;19968.2)*(B8&lt;20196.46)*(20196.46-B8+228.26)+(B8&gt;20196.46)*(B8&lt;22659.62)*228.26+(B8&gt;22659.62)*(B8&lt;22887.88)*(22887.88-B8))/12*$O$2</f>
        <v>0</v>
      </c>
      <c r="Z8" s="127">
        <f t="shared" ref="Z8:Z35" si="7">Y8/40.3399</f>
        <v>0</v>
      </c>
      <c r="AA8" s="74">
        <f>$Y8*SUM(Fasering!$D$5)</f>
        <v>0</v>
      </c>
      <c r="AB8" s="45">
        <f>$Y8*SUM(Fasering!$D$5:$D$6)</f>
        <v>0</v>
      </c>
      <c r="AC8" s="45">
        <f>$Y8*SUM(Fasering!$D$5:$D$7)</f>
        <v>0</v>
      </c>
      <c r="AD8" s="45">
        <f>$Y8*SUM(Fasering!$D$5:$D$8)</f>
        <v>0</v>
      </c>
      <c r="AE8" s="45">
        <f>$Y8*SUM(Fasering!$D$5:$D$9)</f>
        <v>0</v>
      </c>
      <c r="AF8" s="45">
        <f>$Y8*SUM(Fasering!$D$5:$D$10)</f>
        <v>0</v>
      </c>
      <c r="AG8" s="75">
        <f>$Y8*SUM(Fasering!$D$5:$D$11)</f>
        <v>0</v>
      </c>
      <c r="AH8" s="5">
        <f>($AK$2+(I8+R8)*12*7.57%)*SUM(Fasering!$D$5)</f>
        <v>0</v>
      </c>
      <c r="AI8" s="9">
        <f>($AK$2+(J8+S8)*12*7.57%)*SUM(Fasering!$D$5:$D$6)</f>
        <v>516.18580616752797</v>
      </c>
      <c r="AJ8" s="9">
        <f>($AK$2+(K8+T8)*12*7.57%)*SUM(Fasering!$D$5:$D$7)</f>
        <v>876.9069932570626</v>
      </c>
      <c r="AK8" s="9">
        <f>($AK$2+(L8+U8)*12*7.57%)*SUM(Fasering!$D$5:$D$8)</f>
        <v>1284.6979900925194</v>
      </c>
      <c r="AL8" s="9">
        <f>($AK$2+(M8+V8)*12*7.57%)*SUM(Fasering!$D$5:$D$9)</f>
        <v>1739.5587966738983</v>
      </c>
      <c r="AM8" s="9">
        <f>($AK$2+(N8+W8)*12*7.57%)*SUM(Fasering!$D$5:$D$10)</f>
        <v>2240.3082791838983</v>
      </c>
      <c r="AN8" s="86">
        <f>($AK$2+(O8+X8)*12*7.57%)*SUM(Fasering!$D$5:$D$11)</f>
        <v>2789.2028917640005</v>
      </c>
      <c r="AO8" s="5">
        <f>($AK$2+(I8+AA8)*12*7.57%)*SUM(Fasering!$D$5)</f>
        <v>0</v>
      </c>
      <c r="AP8" s="9">
        <f>($AK$2+(J8+AB8)*12*7.57%)*SUM(Fasering!$D$5:$D$6)</f>
        <v>516.18580616752797</v>
      </c>
      <c r="AQ8" s="9">
        <f>($AK$2+(K8+AC8)*12*7.57%)*SUM(Fasering!$D$5:$D$7)</f>
        <v>876.9069932570626</v>
      </c>
      <c r="AR8" s="9">
        <f>($AK$2+(L8+AD8)*12*7.57%)*SUM(Fasering!$D$5:$D$8)</f>
        <v>1284.6979900925194</v>
      </c>
      <c r="AS8" s="9">
        <f>($AK$2+(M8+AE8)*12*7.57%)*SUM(Fasering!$D$5:$D$9)</f>
        <v>1739.5587966738983</v>
      </c>
      <c r="AT8" s="9">
        <f>($AK$2+(N8+AF8)*12*7.57%)*SUM(Fasering!$D$5:$D$10)</f>
        <v>2240.3082791838983</v>
      </c>
      <c r="AU8" s="86">
        <f>($AK$2+(O8+AG8)*12*7.57%)*SUM(Fasering!$D$5:$D$11)</f>
        <v>2789.2028917640005</v>
      </c>
    </row>
    <row r="9" spans="1:47" x14ac:dyDescent="0.3">
      <c r="A9" s="32">
        <f t="shared" ref="A9:A35" si="8">+A8+1</f>
        <v>1</v>
      </c>
      <c r="B9" s="125">
        <v>27948.04</v>
      </c>
      <c r="C9" s="126"/>
      <c r="D9" s="125">
        <f t="shared" si="0"/>
        <v>36153.584544000005</v>
      </c>
      <c r="E9" s="127">
        <f t="shared" si="1"/>
        <v>896.22395057994697</v>
      </c>
      <c r="F9" s="125">
        <f t="shared" si="2"/>
        <v>3012.7987120000007</v>
      </c>
      <c r="G9" s="127">
        <f t="shared" si="3"/>
        <v>74.685329214995591</v>
      </c>
      <c r="H9" s="45">
        <f>'L4'!$H$10</f>
        <v>1641.55</v>
      </c>
      <c r="I9" s="45">
        <f>GEW!$E$12+($F9-GEW!$E$12)*SUM(Fasering!$D$5)</f>
        <v>1751.1635679999999</v>
      </c>
      <c r="J9" s="45">
        <f>GEW!$E$12+($F9-GEW!$E$12)*SUM(Fasering!$D$5:$D$6)</f>
        <v>2077.3766094561342</v>
      </c>
      <c r="K9" s="45">
        <f>GEW!$E$12+($F9-GEW!$E$12)*SUM(Fasering!$D$5:$D$7)</f>
        <v>2264.5451814008566</v>
      </c>
      <c r="L9" s="45">
        <f>GEW!$E$12+($F9-GEW!$E$12)*SUM(Fasering!$D$5:$D$8)</f>
        <v>2451.7137533455789</v>
      </c>
      <c r="M9" s="45">
        <f>GEW!$E$12+($F9-GEW!$E$12)*SUM(Fasering!$D$5:$D$9)</f>
        <v>2638.8823252903012</v>
      </c>
      <c r="N9" s="45">
        <f>GEW!$E$12+($F9-GEW!$E$12)*SUM(Fasering!$D$5:$D$10)</f>
        <v>2825.6301400552784</v>
      </c>
      <c r="O9" s="75">
        <f>GEW!$E$12+($F9-GEW!$E$12)*SUM(Fasering!$D$5:$D$11)</f>
        <v>3012.7987120000007</v>
      </c>
      <c r="P9" s="125">
        <f t="shared" si="4"/>
        <v>0</v>
      </c>
      <c r="Q9" s="127">
        <f t="shared" si="5"/>
        <v>0</v>
      </c>
      <c r="R9" s="45">
        <f>$P9*SUM(Fasering!$D$5)</f>
        <v>0</v>
      </c>
      <c r="S9" s="45">
        <f>$P9*SUM(Fasering!$D$5:$D$6)</f>
        <v>0</v>
      </c>
      <c r="T9" s="45">
        <f>$P9*SUM(Fasering!$D$5:$D$7)</f>
        <v>0</v>
      </c>
      <c r="U9" s="45">
        <f>$P9*SUM(Fasering!$D$5:$D$8)</f>
        <v>0</v>
      </c>
      <c r="V9" s="45">
        <f>$P9*SUM(Fasering!$D$5:$D$9)</f>
        <v>0</v>
      </c>
      <c r="W9" s="45">
        <f>$P9*SUM(Fasering!$D$5:$D$10)</f>
        <v>0</v>
      </c>
      <c r="X9" s="75">
        <f>$P9*SUM(Fasering!$D$5:$D$11)</f>
        <v>0</v>
      </c>
      <c r="Y9" s="125">
        <f t="shared" si="6"/>
        <v>0</v>
      </c>
      <c r="Z9" s="127">
        <f t="shared" si="7"/>
        <v>0</v>
      </c>
      <c r="AA9" s="74">
        <f>$Y9*SUM(Fasering!$D$5)</f>
        <v>0</v>
      </c>
      <c r="AB9" s="45">
        <f>$Y9*SUM(Fasering!$D$5:$D$6)</f>
        <v>0</v>
      </c>
      <c r="AC9" s="45">
        <f>$Y9*SUM(Fasering!$D$5:$D$7)</f>
        <v>0</v>
      </c>
      <c r="AD9" s="45">
        <f>$Y9*SUM(Fasering!$D$5:$D$8)</f>
        <v>0</v>
      </c>
      <c r="AE9" s="45">
        <f>$Y9*SUM(Fasering!$D$5:$D$9)</f>
        <v>0</v>
      </c>
      <c r="AF9" s="45">
        <f>$Y9*SUM(Fasering!$D$5:$D$10)</f>
        <v>0</v>
      </c>
      <c r="AG9" s="75">
        <f>$Y9*SUM(Fasering!$D$5:$D$11)</f>
        <v>0</v>
      </c>
      <c r="AH9" s="5">
        <f>($AK$2+(I9+R9)*12*7.57%)*SUM(Fasering!$D$5)</f>
        <v>0</v>
      </c>
      <c r="AI9" s="9">
        <f>($AK$2+(J9+S9)*12*7.57%)*SUM(Fasering!$D$5:$D$6)</f>
        <v>521.31583556603846</v>
      </c>
      <c r="AJ9" s="9">
        <f>($AK$2+(K9+T9)*12*7.57%)*SUM(Fasering!$D$5:$D$7)</f>
        <v>889.61267100096961</v>
      </c>
      <c r="AK9" s="9">
        <f>($AK$2+(L9+U9)*12*7.57%)*SUM(Fasering!$D$5:$D$8)</f>
        <v>1308.3569538886868</v>
      </c>
      <c r="AL9" s="9">
        <f>($AK$2+(M9+V9)*12*7.57%)*SUM(Fasering!$D$5:$D$9)</f>
        <v>1777.54868422919</v>
      </c>
      <c r="AM9" s="9">
        <f>($AK$2+(N9+W9)*12*7.57%)*SUM(Fasering!$D$5:$D$10)</f>
        <v>2295.9631311976541</v>
      </c>
      <c r="AN9" s="86">
        <f>($AK$2+(O9+X9)*12*7.57%)*SUM(Fasering!$D$5:$D$11)</f>
        <v>2865.936349980801</v>
      </c>
      <c r="AO9" s="5">
        <f>($AK$2+(I9+AA9)*12*7.57%)*SUM(Fasering!$D$5)</f>
        <v>0</v>
      </c>
      <c r="AP9" s="9">
        <f>($AK$2+(J9+AB9)*12*7.57%)*SUM(Fasering!$D$5:$D$6)</f>
        <v>521.31583556603846</v>
      </c>
      <c r="AQ9" s="9">
        <f>($AK$2+(K9+AC9)*12*7.57%)*SUM(Fasering!$D$5:$D$7)</f>
        <v>889.61267100096961</v>
      </c>
      <c r="AR9" s="9">
        <f>($AK$2+(L9+AD9)*12*7.57%)*SUM(Fasering!$D$5:$D$8)</f>
        <v>1308.3569538886868</v>
      </c>
      <c r="AS9" s="9">
        <f>($AK$2+(M9+AE9)*12*7.57%)*SUM(Fasering!$D$5:$D$9)</f>
        <v>1777.54868422919</v>
      </c>
      <c r="AT9" s="9">
        <f>($AK$2+(N9+AF9)*12*7.57%)*SUM(Fasering!$D$5:$D$10)</f>
        <v>2295.9631311976541</v>
      </c>
      <c r="AU9" s="86">
        <f>($AK$2+(O9+AG9)*12*7.57%)*SUM(Fasering!$D$5:$D$11)</f>
        <v>2865.936349980801</v>
      </c>
    </row>
    <row r="10" spans="1:47" x14ac:dyDescent="0.3">
      <c r="A10" s="32">
        <f t="shared" si="8"/>
        <v>2</v>
      </c>
      <c r="B10" s="125">
        <v>28764.29</v>
      </c>
      <c r="C10" s="126"/>
      <c r="D10" s="125">
        <f t="shared" si="0"/>
        <v>37209.485544000003</v>
      </c>
      <c r="E10" s="127">
        <f t="shared" si="1"/>
        <v>922.39905265010577</v>
      </c>
      <c r="F10" s="125">
        <f t="shared" si="2"/>
        <v>3100.7904619999999</v>
      </c>
      <c r="G10" s="127">
        <f t="shared" si="3"/>
        <v>76.866587720842148</v>
      </c>
      <c r="H10" s="45">
        <f>'L4'!$H$10</f>
        <v>1641.55</v>
      </c>
      <c r="I10" s="45">
        <f>GEW!$E$12+($F10-GEW!$E$12)*SUM(Fasering!$D$5)</f>
        <v>1751.1635679999999</v>
      </c>
      <c r="J10" s="45">
        <f>GEW!$E$12+($F10-GEW!$E$12)*SUM(Fasering!$D$5:$D$6)</f>
        <v>2100.1280812481627</v>
      </c>
      <c r="K10" s="45">
        <f>GEW!$E$12+($F10-GEW!$E$12)*SUM(Fasering!$D$5:$D$7)</f>
        <v>2300.3505779101379</v>
      </c>
      <c r="L10" s="45">
        <f>GEW!$E$12+($F10-GEW!$E$12)*SUM(Fasering!$D$5:$D$8)</f>
        <v>2500.5730745721135</v>
      </c>
      <c r="M10" s="45">
        <f>GEW!$E$12+($F10-GEW!$E$12)*SUM(Fasering!$D$5:$D$9)</f>
        <v>2700.795571234089</v>
      </c>
      <c r="N10" s="45">
        <f>GEW!$E$12+($F10-GEW!$E$12)*SUM(Fasering!$D$5:$D$10)</f>
        <v>2900.5679653380248</v>
      </c>
      <c r="O10" s="75">
        <f>GEW!$E$12+($F10-GEW!$E$12)*SUM(Fasering!$D$5:$D$11)</f>
        <v>3100.7904619999999</v>
      </c>
      <c r="P10" s="125">
        <f t="shared" si="4"/>
        <v>0</v>
      </c>
      <c r="Q10" s="127">
        <f t="shared" si="5"/>
        <v>0</v>
      </c>
      <c r="R10" s="45">
        <f>$P10*SUM(Fasering!$D$5)</f>
        <v>0</v>
      </c>
      <c r="S10" s="45">
        <f>$P10*SUM(Fasering!$D$5:$D$6)</f>
        <v>0</v>
      </c>
      <c r="T10" s="45">
        <f>$P10*SUM(Fasering!$D$5:$D$7)</f>
        <v>0</v>
      </c>
      <c r="U10" s="45">
        <f>$P10*SUM(Fasering!$D$5:$D$8)</f>
        <v>0</v>
      </c>
      <c r="V10" s="45">
        <f>$P10*SUM(Fasering!$D$5:$D$9)</f>
        <v>0</v>
      </c>
      <c r="W10" s="45">
        <f>$P10*SUM(Fasering!$D$5:$D$10)</f>
        <v>0</v>
      </c>
      <c r="X10" s="75">
        <f>$P10*SUM(Fasering!$D$5:$D$11)</f>
        <v>0</v>
      </c>
      <c r="Y10" s="125">
        <f t="shared" si="6"/>
        <v>0</v>
      </c>
      <c r="Z10" s="127">
        <f t="shared" si="7"/>
        <v>0</v>
      </c>
      <c r="AA10" s="74">
        <f>$Y10*SUM(Fasering!$D$5)</f>
        <v>0</v>
      </c>
      <c r="AB10" s="45">
        <f>$Y10*SUM(Fasering!$D$5:$D$6)</f>
        <v>0</v>
      </c>
      <c r="AC10" s="45">
        <f>$Y10*SUM(Fasering!$D$5:$D$7)</f>
        <v>0</v>
      </c>
      <c r="AD10" s="45">
        <f>$Y10*SUM(Fasering!$D$5:$D$8)</f>
        <v>0</v>
      </c>
      <c r="AE10" s="45">
        <f>$Y10*SUM(Fasering!$D$5:$D$9)</f>
        <v>0</v>
      </c>
      <c r="AF10" s="45">
        <f>$Y10*SUM(Fasering!$D$5:$D$10)</f>
        <v>0</v>
      </c>
      <c r="AG10" s="75">
        <f>$Y10*SUM(Fasering!$D$5:$D$11)</f>
        <v>0</v>
      </c>
      <c r="AH10" s="5">
        <f>($AK$2+(I10+R10)*12*7.57%)*SUM(Fasering!$D$5)</f>
        <v>0</v>
      </c>
      <c r="AI10" s="9">
        <f>($AK$2+(J10+S10)*12*7.57%)*SUM(Fasering!$D$5:$D$6)</f>
        <v>526.65968438561799</v>
      </c>
      <c r="AJ10" s="9">
        <f>($AK$2+(K10+T10)*12*7.57%)*SUM(Fasering!$D$5:$D$7)</f>
        <v>902.84792088734355</v>
      </c>
      <c r="AK10" s="9">
        <f>($AK$2+(L10+U10)*12*7.57%)*SUM(Fasering!$D$5:$D$8)</f>
        <v>1333.002022353855</v>
      </c>
      <c r="AL10" s="9">
        <f>($AK$2+(M10+V10)*12*7.57%)*SUM(Fasering!$D$5:$D$9)</f>
        <v>1817.1219887851519</v>
      </c>
      <c r="AM10" s="9">
        <f>($AK$2+(N10+W10)*12*7.57%)*SUM(Fasering!$D$5:$D$10)</f>
        <v>2353.9376752273479</v>
      </c>
      <c r="AN10" s="86">
        <f>($AK$2+(O10+X10)*12*7.57%)*SUM(Fasering!$D$5:$D$11)</f>
        <v>2945.8680556807999</v>
      </c>
      <c r="AO10" s="5">
        <f>($AK$2+(I10+AA10)*12*7.57%)*SUM(Fasering!$D$5)</f>
        <v>0</v>
      </c>
      <c r="AP10" s="9">
        <f>($AK$2+(J10+AB10)*12*7.57%)*SUM(Fasering!$D$5:$D$6)</f>
        <v>526.65968438561799</v>
      </c>
      <c r="AQ10" s="9">
        <f>($AK$2+(K10+AC10)*12*7.57%)*SUM(Fasering!$D$5:$D$7)</f>
        <v>902.84792088734355</v>
      </c>
      <c r="AR10" s="9">
        <f>($AK$2+(L10+AD10)*12*7.57%)*SUM(Fasering!$D$5:$D$8)</f>
        <v>1333.002022353855</v>
      </c>
      <c r="AS10" s="9">
        <f>($AK$2+(M10+AE10)*12*7.57%)*SUM(Fasering!$D$5:$D$9)</f>
        <v>1817.1219887851519</v>
      </c>
      <c r="AT10" s="9">
        <f>($AK$2+(N10+AF10)*12*7.57%)*SUM(Fasering!$D$5:$D$10)</f>
        <v>2353.9376752273479</v>
      </c>
      <c r="AU10" s="86">
        <f>($AK$2+(O10+AG10)*12*7.57%)*SUM(Fasering!$D$5:$D$11)</f>
        <v>2945.8680556807999</v>
      </c>
    </row>
    <row r="11" spans="1:47" x14ac:dyDescent="0.3">
      <c r="A11" s="32">
        <f t="shared" si="8"/>
        <v>3</v>
      </c>
      <c r="B11" s="125">
        <v>29580.51</v>
      </c>
      <c r="C11" s="126"/>
      <c r="D11" s="125">
        <f t="shared" si="0"/>
        <v>38265.347736000003</v>
      </c>
      <c r="E11" s="127">
        <f t="shared" si="1"/>
        <v>948.57319269507366</v>
      </c>
      <c r="F11" s="125">
        <f t="shared" si="2"/>
        <v>3188.7789780000003</v>
      </c>
      <c r="G11" s="127">
        <f t="shared" si="3"/>
        <v>79.047766057922814</v>
      </c>
      <c r="H11" s="45">
        <f>'L4'!$H$10</f>
        <v>1641.55</v>
      </c>
      <c r="I11" s="45">
        <f>GEW!$E$12+($F11-GEW!$E$12)*SUM(Fasering!$D$5)</f>
        <v>1751.1635679999999</v>
      </c>
      <c r="J11" s="45">
        <f>GEW!$E$12+($F11-GEW!$E$12)*SUM(Fasering!$D$5:$D$6)</f>
        <v>2122.8787168452095</v>
      </c>
      <c r="K11" s="45">
        <f>GEW!$E$12+($F11-GEW!$E$12)*SUM(Fasering!$D$5:$D$7)</f>
        <v>2336.154658447726</v>
      </c>
      <c r="L11" s="45">
        <f>GEW!$E$12+($F11-GEW!$E$12)*SUM(Fasering!$D$5:$D$8)</f>
        <v>2549.430600050242</v>
      </c>
      <c r="M11" s="45">
        <f>GEW!$E$12+($F11-GEW!$E$12)*SUM(Fasering!$D$5:$D$9)</f>
        <v>2762.7065416527585</v>
      </c>
      <c r="N11" s="45">
        <f>GEW!$E$12+($F11-GEW!$E$12)*SUM(Fasering!$D$5:$D$10)</f>
        <v>2975.5030363974838</v>
      </c>
      <c r="O11" s="75">
        <f>GEW!$E$12+($F11-GEW!$E$12)*SUM(Fasering!$D$5:$D$11)</f>
        <v>3188.7789780000003</v>
      </c>
      <c r="P11" s="125">
        <f t="shared" si="4"/>
        <v>0</v>
      </c>
      <c r="Q11" s="127">
        <f t="shared" si="5"/>
        <v>0</v>
      </c>
      <c r="R11" s="45">
        <f>$P11*SUM(Fasering!$D$5)</f>
        <v>0</v>
      </c>
      <c r="S11" s="45">
        <f>$P11*SUM(Fasering!$D$5:$D$6)</f>
        <v>0</v>
      </c>
      <c r="T11" s="45">
        <f>$P11*SUM(Fasering!$D$5:$D$7)</f>
        <v>0</v>
      </c>
      <c r="U11" s="45">
        <f>$P11*SUM(Fasering!$D$5:$D$8)</f>
        <v>0</v>
      </c>
      <c r="V11" s="45">
        <f>$P11*SUM(Fasering!$D$5:$D$9)</f>
        <v>0</v>
      </c>
      <c r="W11" s="45">
        <f>$P11*SUM(Fasering!$D$5:$D$10)</f>
        <v>0</v>
      </c>
      <c r="X11" s="75">
        <f>$P11*SUM(Fasering!$D$5:$D$11)</f>
        <v>0</v>
      </c>
      <c r="Y11" s="125">
        <f t="shared" si="6"/>
        <v>0</v>
      </c>
      <c r="Z11" s="127">
        <f t="shared" si="7"/>
        <v>0</v>
      </c>
      <c r="AA11" s="74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75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532.00333680034032</v>
      </c>
      <c r="AJ11" s="9">
        <f>($AK$2+(K11+T11)*12*7.57%)*SUM(Fasering!$D$5:$D$7)</f>
        <v>916.08268433268086</v>
      </c>
      <c r="AK11" s="9">
        <f>($AK$2+(L11+U11)*12*7.57%)*SUM(Fasering!$D$5:$D$8)</f>
        <v>1357.6461850278395</v>
      </c>
      <c r="AL11" s="9">
        <f>($AK$2+(M11+V11)*12*7.57%)*SUM(Fasering!$D$5:$D$9)</f>
        <v>1856.6938388858168</v>
      </c>
      <c r="AM11" s="9">
        <f>($AK$2+(N11+W11)*12*7.57%)*SUM(Fasering!$D$5:$D$10)</f>
        <v>2411.9100884927893</v>
      </c>
      <c r="AN11" s="86">
        <f>($AK$2+(O11+X11)*12*7.57%)*SUM(Fasering!$D$5:$D$11)</f>
        <v>3025.7968236152005</v>
      </c>
      <c r="AO11" s="5">
        <f>($AK$2+(I11+AA11)*12*7.57%)*SUM(Fasering!$D$5)</f>
        <v>0</v>
      </c>
      <c r="AP11" s="9">
        <f>($AK$2+(J11+AB11)*12*7.57%)*SUM(Fasering!$D$5:$D$6)</f>
        <v>532.00333680034032</v>
      </c>
      <c r="AQ11" s="9">
        <f>($AK$2+(K11+AC11)*12*7.57%)*SUM(Fasering!$D$5:$D$7)</f>
        <v>916.08268433268086</v>
      </c>
      <c r="AR11" s="9">
        <f>($AK$2+(L11+AD11)*12*7.57%)*SUM(Fasering!$D$5:$D$8)</f>
        <v>1357.6461850278395</v>
      </c>
      <c r="AS11" s="9">
        <f>($AK$2+(M11+AE11)*12*7.57%)*SUM(Fasering!$D$5:$D$9)</f>
        <v>1856.6938388858168</v>
      </c>
      <c r="AT11" s="9">
        <f>($AK$2+(N11+AF11)*12*7.57%)*SUM(Fasering!$D$5:$D$10)</f>
        <v>2411.9100884927893</v>
      </c>
      <c r="AU11" s="86">
        <f>($AK$2+(O11+AG11)*12*7.57%)*SUM(Fasering!$D$5:$D$11)</f>
        <v>3025.7968236152005</v>
      </c>
    </row>
    <row r="12" spans="1:47" x14ac:dyDescent="0.3">
      <c r="A12" s="32">
        <f t="shared" si="8"/>
        <v>4</v>
      </c>
      <c r="B12" s="125">
        <v>30560.01</v>
      </c>
      <c r="C12" s="126"/>
      <c r="D12" s="125">
        <f t="shared" si="0"/>
        <v>39532.428936000004</v>
      </c>
      <c r="E12" s="127">
        <f t="shared" si="1"/>
        <v>979.98331517926431</v>
      </c>
      <c r="F12" s="125">
        <f t="shared" si="2"/>
        <v>3294.3690780000002</v>
      </c>
      <c r="G12" s="127">
        <f t="shared" si="3"/>
        <v>81.665276264938683</v>
      </c>
      <c r="H12" s="45">
        <f>'L4'!$H$10</f>
        <v>1641.55</v>
      </c>
      <c r="I12" s="45">
        <f>GEW!$E$12+($F12-GEW!$E$12)*SUM(Fasering!$D$5)</f>
        <v>1751.1635679999999</v>
      </c>
      <c r="J12" s="45">
        <f>GEW!$E$12+($F12-GEW!$E$12)*SUM(Fasering!$D$5:$D$6)</f>
        <v>2150.1804829956436</v>
      </c>
      <c r="K12" s="45">
        <f>GEW!$E$12+($F12-GEW!$E$12)*SUM(Fasering!$D$5:$D$7)</f>
        <v>2379.121134258864</v>
      </c>
      <c r="L12" s="45">
        <f>GEW!$E$12+($F12-GEW!$E$12)*SUM(Fasering!$D$5:$D$8)</f>
        <v>2608.0617855220844</v>
      </c>
      <c r="M12" s="45">
        <f>GEW!$E$12+($F12-GEW!$E$12)*SUM(Fasering!$D$5:$D$9)</f>
        <v>2837.0024367853048</v>
      </c>
      <c r="N12" s="45">
        <f>GEW!$E$12+($F12-GEW!$E$12)*SUM(Fasering!$D$5:$D$10)</f>
        <v>3065.4284267367802</v>
      </c>
      <c r="O12" s="75">
        <f>GEW!$E$12+($F12-GEW!$E$12)*SUM(Fasering!$D$5:$D$11)</f>
        <v>3294.3690780000002</v>
      </c>
      <c r="P12" s="125">
        <f t="shared" si="4"/>
        <v>0</v>
      </c>
      <c r="Q12" s="127">
        <f t="shared" si="5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75">
        <f>$P12*SUM(Fasering!$D$5:$D$11)</f>
        <v>0</v>
      </c>
      <c r="Y12" s="125">
        <f t="shared" si="6"/>
        <v>0</v>
      </c>
      <c r="Z12" s="127">
        <f t="shared" si="7"/>
        <v>0</v>
      </c>
      <c r="AA12" s="74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75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538.41595538383569</v>
      </c>
      <c r="AJ12" s="9">
        <f>($AK$2+(K12+T12)*12*7.57%)*SUM(Fasering!$D$5:$D$7)</f>
        <v>931.96498419632985</v>
      </c>
      <c r="AK12" s="9">
        <f>($AK$2+(L12+U12)*12*7.57%)*SUM(Fasering!$D$5:$D$8)</f>
        <v>1387.2202671860418</v>
      </c>
      <c r="AL12" s="9">
        <f>($AK$2+(M12+V12)*12*7.57%)*SUM(Fasering!$D$5:$D$9)</f>
        <v>1904.1818043529722</v>
      </c>
      <c r="AM12" s="9">
        <f>($AK$2+(N12+W12)*12*7.57%)*SUM(Fasering!$D$5:$D$10)</f>
        <v>2481.4795413284223</v>
      </c>
      <c r="AN12" s="86">
        <f>($AK$2+(O12+X12)*12*7.57%)*SUM(Fasering!$D$5:$D$11)</f>
        <v>3121.7148704552005</v>
      </c>
      <c r="AO12" s="5">
        <f>($AK$2+(I12+AA12)*12*7.57%)*SUM(Fasering!$D$5)</f>
        <v>0</v>
      </c>
      <c r="AP12" s="9">
        <f>($AK$2+(J12+AB12)*12*7.57%)*SUM(Fasering!$D$5:$D$6)</f>
        <v>538.41595538383569</v>
      </c>
      <c r="AQ12" s="9">
        <f>($AK$2+(K12+AC12)*12*7.57%)*SUM(Fasering!$D$5:$D$7)</f>
        <v>931.96498419632985</v>
      </c>
      <c r="AR12" s="9">
        <f>($AK$2+(L12+AD12)*12*7.57%)*SUM(Fasering!$D$5:$D$8)</f>
        <v>1387.2202671860418</v>
      </c>
      <c r="AS12" s="9">
        <f>($AK$2+(M12+AE12)*12*7.57%)*SUM(Fasering!$D$5:$D$9)</f>
        <v>1904.1818043529722</v>
      </c>
      <c r="AT12" s="9">
        <f>($AK$2+(N12+AF12)*12*7.57%)*SUM(Fasering!$D$5:$D$10)</f>
        <v>2481.4795413284223</v>
      </c>
      <c r="AU12" s="86">
        <f>($AK$2+(O12+AG12)*12*7.57%)*SUM(Fasering!$D$5:$D$11)</f>
        <v>3121.7148704552005</v>
      </c>
    </row>
    <row r="13" spans="1:47" x14ac:dyDescent="0.3">
      <c r="A13" s="32">
        <f t="shared" si="8"/>
        <v>5</v>
      </c>
      <c r="B13" s="125">
        <v>31833.34</v>
      </c>
      <c r="C13" s="126"/>
      <c r="D13" s="125">
        <f t="shared" si="0"/>
        <v>41179.608624</v>
      </c>
      <c r="E13" s="127">
        <f t="shared" si="1"/>
        <v>1020.8158330585846</v>
      </c>
      <c r="F13" s="125">
        <f t="shared" si="2"/>
        <v>3431.6340519999999</v>
      </c>
      <c r="G13" s="127">
        <f t="shared" si="3"/>
        <v>85.067986088215392</v>
      </c>
      <c r="H13" s="45">
        <f>'L4'!$H$10</f>
        <v>1641.55</v>
      </c>
      <c r="I13" s="45">
        <f>GEW!$E$12+($F13-GEW!$E$12)*SUM(Fasering!$D$5)</f>
        <v>1751.1635679999999</v>
      </c>
      <c r="J13" s="45">
        <f>GEW!$E$12+($F13-GEW!$E$12)*SUM(Fasering!$D$5:$D$6)</f>
        <v>2185.6722215278869</v>
      </c>
      <c r="K13" s="45">
        <f>GEW!$E$12+($F13-GEW!$E$12)*SUM(Fasering!$D$5:$D$7)</f>
        <v>2434.9766754988805</v>
      </c>
      <c r="L13" s="45">
        <f>GEW!$E$12+($F13-GEW!$E$12)*SUM(Fasering!$D$5:$D$8)</f>
        <v>2684.2811294698745</v>
      </c>
      <c r="M13" s="45">
        <f>GEW!$E$12+($F13-GEW!$E$12)*SUM(Fasering!$D$5:$D$9)</f>
        <v>2933.585583440868</v>
      </c>
      <c r="N13" s="45">
        <f>GEW!$E$12+($F13-GEW!$E$12)*SUM(Fasering!$D$5:$D$10)</f>
        <v>3182.3295980290063</v>
      </c>
      <c r="O13" s="75">
        <f>GEW!$E$12+($F13-GEW!$E$12)*SUM(Fasering!$D$5:$D$11)</f>
        <v>3431.6340519999999</v>
      </c>
      <c r="P13" s="125">
        <f t="shared" si="4"/>
        <v>0</v>
      </c>
      <c r="Q13" s="127">
        <f t="shared" si="5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75">
        <f>$P13*SUM(Fasering!$D$5:$D$11)</f>
        <v>0</v>
      </c>
      <c r="Y13" s="125">
        <f t="shared" si="6"/>
        <v>0</v>
      </c>
      <c r="Z13" s="127">
        <f t="shared" si="7"/>
        <v>0</v>
      </c>
      <c r="AA13" s="74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75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546.75222860580823</v>
      </c>
      <c r="AJ13" s="9">
        <f>($AK$2+(K13+T13)*12*7.57%)*SUM(Fasering!$D$5:$D$7)</f>
        <v>952.61164972504866</v>
      </c>
      <c r="AK13" s="9">
        <f>($AK$2+(L13+U13)*12*7.57%)*SUM(Fasering!$D$5:$D$8)</f>
        <v>1425.6659701309152</v>
      </c>
      <c r="AL13" s="9">
        <f>($AK$2+(M13+V13)*12*7.57%)*SUM(Fasering!$D$5:$D$9)</f>
        <v>1965.9151898234079</v>
      </c>
      <c r="AM13" s="9">
        <f>($AK$2+(N13+W13)*12*7.57%)*SUM(Fasering!$D$5:$D$10)</f>
        <v>2571.9184095052433</v>
      </c>
      <c r="AN13" s="86">
        <f>($AK$2+(O13+X13)*12*7.57%)*SUM(Fasering!$D$5:$D$11)</f>
        <v>3246.4063728368001</v>
      </c>
      <c r="AO13" s="5">
        <f>($AK$2+(I13+AA13)*12*7.57%)*SUM(Fasering!$D$5)</f>
        <v>0</v>
      </c>
      <c r="AP13" s="9">
        <f>($AK$2+(J13+AB13)*12*7.57%)*SUM(Fasering!$D$5:$D$6)</f>
        <v>546.75222860580823</v>
      </c>
      <c r="AQ13" s="9">
        <f>($AK$2+(K13+AC13)*12*7.57%)*SUM(Fasering!$D$5:$D$7)</f>
        <v>952.61164972504866</v>
      </c>
      <c r="AR13" s="9">
        <f>($AK$2+(L13+AD13)*12*7.57%)*SUM(Fasering!$D$5:$D$8)</f>
        <v>1425.6659701309152</v>
      </c>
      <c r="AS13" s="9">
        <f>($AK$2+(M13+AE13)*12*7.57%)*SUM(Fasering!$D$5:$D$9)</f>
        <v>1965.9151898234079</v>
      </c>
      <c r="AT13" s="9">
        <f>($AK$2+(N13+AF13)*12*7.57%)*SUM(Fasering!$D$5:$D$10)</f>
        <v>2571.9184095052433</v>
      </c>
      <c r="AU13" s="86">
        <f>($AK$2+(O13+AG13)*12*7.57%)*SUM(Fasering!$D$5:$D$11)</f>
        <v>3246.4063728368001</v>
      </c>
    </row>
    <row r="14" spans="1:47" x14ac:dyDescent="0.3">
      <c r="A14" s="32">
        <f t="shared" si="8"/>
        <v>6</v>
      </c>
      <c r="B14" s="125">
        <v>31833.34</v>
      </c>
      <c r="C14" s="126"/>
      <c r="D14" s="125">
        <f t="shared" si="0"/>
        <v>41179.608624</v>
      </c>
      <c r="E14" s="127">
        <f t="shared" si="1"/>
        <v>1020.8158330585846</v>
      </c>
      <c r="F14" s="125">
        <f t="shared" si="2"/>
        <v>3431.6340519999999</v>
      </c>
      <c r="G14" s="127">
        <f t="shared" si="3"/>
        <v>85.067986088215392</v>
      </c>
      <c r="H14" s="45">
        <f>'L4'!$H$10</f>
        <v>1641.55</v>
      </c>
      <c r="I14" s="45">
        <f>GEW!$E$12+($F14-GEW!$E$12)*SUM(Fasering!$D$5)</f>
        <v>1751.1635679999999</v>
      </c>
      <c r="J14" s="45">
        <f>GEW!$E$12+($F14-GEW!$E$12)*SUM(Fasering!$D$5:$D$6)</f>
        <v>2185.6722215278869</v>
      </c>
      <c r="K14" s="45">
        <f>GEW!$E$12+($F14-GEW!$E$12)*SUM(Fasering!$D$5:$D$7)</f>
        <v>2434.9766754988805</v>
      </c>
      <c r="L14" s="45">
        <f>GEW!$E$12+($F14-GEW!$E$12)*SUM(Fasering!$D$5:$D$8)</f>
        <v>2684.2811294698745</v>
      </c>
      <c r="M14" s="45">
        <f>GEW!$E$12+($F14-GEW!$E$12)*SUM(Fasering!$D$5:$D$9)</f>
        <v>2933.585583440868</v>
      </c>
      <c r="N14" s="45">
        <f>GEW!$E$12+($F14-GEW!$E$12)*SUM(Fasering!$D$5:$D$10)</f>
        <v>3182.3295980290063</v>
      </c>
      <c r="O14" s="75">
        <f>GEW!$E$12+($F14-GEW!$E$12)*SUM(Fasering!$D$5:$D$11)</f>
        <v>3431.6340519999999</v>
      </c>
      <c r="P14" s="125">
        <f t="shared" si="4"/>
        <v>0</v>
      </c>
      <c r="Q14" s="127">
        <f t="shared" si="5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75">
        <f>$P14*SUM(Fasering!$D$5:$D$11)</f>
        <v>0</v>
      </c>
      <c r="Y14" s="125">
        <f t="shared" si="6"/>
        <v>0</v>
      </c>
      <c r="Z14" s="127">
        <f t="shared" si="7"/>
        <v>0</v>
      </c>
      <c r="AA14" s="74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75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546.75222860580823</v>
      </c>
      <c r="AJ14" s="9">
        <f>($AK$2+(K14+T14)*12*7.57%)*SUM(Fasering!$D$5:$D$7)</f>
        <v>952.61164972504866</v>
      </c>
      <c r="AK14" s="9">
        <f>($AK$2+(L14+U14)*12*7.57%)*SUM(Fasering!$D$5:$D$8)</f>
        <v>1425.6659701309152</v>
      </c>
      <c r="AL14" s="9">
        <f>($AK$2+(M14+V14)*12*7.57%)*SUM(Fasering!$D$5:$D$9)</f>
        <v>1965.9151898234079</v>
      </c>
      <c r="AM14" s="9">
        <f>($AK$2+(N14+W14)*12*7.57%)*SUM(Fasering!$D$5:$D$10)</f>
        <v>2571.9184095052433</v>
      </c>
      <c r="AN14" s="86">
        <f>($AK$2+(O14+X14)*12*7.57%)*SUM(Fasering!$D$5:$D$11)</f>
        <v>3246.4063728368001</v>
      </c>
      <c r="AO14" s="5">
        <f>($AK$2+(I14+AA14)*12*7.57%)*SUM(Fasering!$D$5)</f>
        <v>0</v>
      </c>
      <c r="AP14" s="9">
        <f>($AK$2+(J14+AB14)*12*7.57%)*SUM(Fasering!$D$5:$D$6)</f>
        <v>546.75222860580823</v>
      </c>
      <c r="AQ14" s="9">
        <f>($AK$2+(K14+AC14)*12*7.57%)*SUM(Fasering!$D$5:$D$7)</f>
        <v>952.61164972504866</v>
      </c>
      <c r="AR14" s="9">
        <f>($AK$2+(L14+AD14)*12*7.57%)*SUM(Fasering!$D$5:$D$8)</f>
        <v>1425.6659701309152</v>
      </c>
      <c r="AS14" s="9">
        <f>($AK$2+(M14+AE14)*12*7.57%)*SUM(Fasering!$D$5:$D$9)</f>
        <v>1965.9151898234079</v>
      </c>
      <c r="AT14" s="9">
        <f>($AK$2+(N14+AF14)*12*7.57%)*SUM(Fasering!$D$5:$D$10)</f>
        <v>2571.9184095052433</v>
      </c>
      <c r="AU14" s="86">
        <f>($AK$2+(O14+AG14)*12*7.57%)*SUM(Fasering!$D$5:$D$11)</f>
        <v>3246.4063728368001</v>
      </c>
    </row>
    <row r="15" spans="1:47" x14ac:dyDescent="0.3">
      <c r="A15" s="32">
        <f t="shared" si="8"/>
        <v>7</v>
      </c>
      <c r="B15" s="125">
        <v>33139.31</v>
      </c>
      <c r="C15" s="126"/>
      <c r="D15" s="125">
        <f t="shared" si="0"/>
        <v>42869.011416000001</v>
      </c>
      <c r="E15" s="127">
        <f t="shared" si="1"/>
        <v>1062.6950343456479</v>
      </c>
      <c r="F15" s="125">
        <f t="shared" si="2"/>
        <v>3572.4176179999999</v>
      </c>
      <c r="G15" s="127">
        <f t="shared" si="3"/>
        <v>88.557919528803993</v>
      </c>
      <c r="H15" s="45">
        <f>'L4'!$H$10</f>
        <v>1641.55</v>
      </c>
      <c r="I15" s="45">
        <f>GEW!$E$12+($F15-GEW!$E$12)*SUM(Fasering!$D$5)</f>
        <v>1751.1635679999999</v>
      </c>
      <c r="J15" s="45">
        <f>GEW!$E$12+($F15-GEW!$E$12)*SUM(Fasering!$D$5:$D$6)</f>
        <v>2222.073740200151</v>
      </c>
      <c r="K15" s="45">
        <f>GEW!$E$12+($F15-GEW!$E$12)*SUM(Fasering!$D$5:$D$7)</f>
        <v>2492.2639939420374</v>
      </c>
      <c r="L15" s="45">
        <f>GEW!$E$12+($F15-GEW!$E$12)*SUM(Fasering!$D$5:$D$8)</f>
        <v>2762.4542476839242</v>
      </c>
      <c r="M15" s="45">
        <f>GEW!$E$12+($F15-GEW!$E$12)*SUM(Fasering!$D$5:$D$9)</f>
        <v>3032.6445014258106</v>
      </c>
      <c r="N15" s="45">
        <f>GEW!$E$12+($F15-GEW!$E$12)*SUM(Fasering!$D$5:$D$10)</f>
        <v>3302.2273642581135</v>
      </c>
      <c r="O15" s="75">
        <f>GEW!$E$12+($F15-GEW!$E$12)*SUM(Fasering!$D$5:$D$11)</f>
        <v>3572.4176179999999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5">
        <f t="shared" si="6"/>
        <v>0</v>
      </c>
      <c r="Z15" s="127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555.30219031227841</v>
      </c>
      <c r="AJ15" s="9">
        <f>($AK$2+(K15+T15)*12*7.57%)*SUM(Fasering!$D$5:$D$7)</f>
        <v>973.78756310221036</v>
      </c>
      <c r="AK15" s="9">
        <f>($AK$2+(L15+U15)*12*7.57%)*SUM(Fasering!$D$5:$D$8)</f>
        <v>1465.097173884001</v>
      </c>
      <c r="AL15" s="9">
        <f>($AK$2+(M15+V15)*12*7.57%)*SUM(Fasering!$D$5:$D$9)</f>
        <v>2029.2310226576506</v>
      </c>
      <c r="AM15" s="9">
        <f>($AK$2+(N15+W15)*12*7.57%)*SUM(Fasering!$D$5:$D$10)</f>
        <v>2664.6755491885019</v>
      </c>
      <c r="AN15" s="86">
        <f>($AK$2+(O15+X15)*12*7.57%)*SUM(Fasering!$D$5:$D$11)</f>
        <v>3374.2941641912003</v>
      </c>
      <c r="AO15" s="5">
        <f>($AK$2+(I15+AA15)*12*7.57%)*SUM(Fasering!$D$5)</f>
        <v>0</v>
      </c>
      <c r="AP15" s="9">
        <f>($AK$2+(J15+AB15)*12*7.57%)*SUM(Fasering!$D$5:$D$6)</f>
        <v>555.30219031227841</v>
      </c>
      <c r="AQ15" s="9">
        <f>($AK$2+(K15+AC15)*12*7.57%)*SUM(Fasering!$D$5:$D$7)</f>
        <v>973.78756310221036</v>
      </c>
      <c r="AR15" s="9">
        <f>($AK$2+(L15+AD15)*12*7.57%)*SUM(Fasering!$D$5:$D$8)</f>
        <v>1465.097173884001</v>
      </c>
      <c r="AS15" s="9">
        <f>($AK$2+(M15+AE15)*12*7.57%)*SUM(Fasering!$D$5:$D$9)</f>
        <v>2029.2310226576506</v>
      </c>
      <c r="AT15" s="9">
        <f>($AK$2+(N15+AF15)*12*7.57%)*SUM(Fasering!$D$5:$D$10)</f>
        <v>2664.6755491885019</v>
      </c>
      <c r="AU15" s="86">
        <f>($AK$2+(O15+AG15)*12*7.57%)*SUM(Fasering!$D$5:$D$11)</f>
        <v>3374.2941641912003</v>
      </c>
    </row>
    <row r="16" spans="1:47" x14ac:dyDescent="0.3">
      <c r="A16" s="32">
        <f t="shared" si="8"/>
        <v>8</v>
      </c>
      <c r="B16" s="125">
        <v>33139.31</v>
      </c>
      <c r="C16" s="126"/>
      <c r="D16" s="125">
        <f t="shared" si="0"/>
        <v>42869.011416000001</v>
      </c>
      <c r="E16" s="127">
        <f t="shared" si="1"/>
        <v>1062.6950343456479</v>
      </c>
      <c r="F16" s="125">
        <f t="shared" si="2"/>
        <v>3572.4176179999999</v>
      </c>
      <c r="G16" s="127">
        <f t="shared" si="3"/>
        <v>88.557919528803993</v>
      </c>
      <c r="H16" s="45">
        <f>'L4'!$H$10</f>
        <v>1641.55</v>
      </c>
      <c r="I16" s="45">
        <f>GEW!$E$12+($F16-GEW!$E$12)*SUM(Fasering!$D$5)</f>
        <v>1751.1635679999999</v>
      </c>
      <c r="J16" s="45">
        <f>GEW!$E$12+($F16-GEW!$E$12)*SUM(Fasering!$D$5:$D$6)</f>
        <v>2222.073740200151</v>
      </c>
      <c r="K16" s="45">
        <f>GEW!$E$12+($F16-GEW!$E$12)*SUM(Fasering!$D$5:$D$7)</f>
        <v>2492.2639939420374</v>
      </c>
      <c r="L16" s="45">
        <f>GEW!$E$12+($F16-GEW!$E$12)*SUM(Fasering!$D$5:$D$8)</f>
        <v>2762.4542476839242</v>
      </c>
      <c r="M16" s="45">
        <f>GEW!$E$12+($F16-GEW!$E$12)*SUM(Fasering!$D$5:$D$9)</f>
        <v>3032.6445014258106</v>
      </c>
      <c r="N16" s="45">
        <f>GEW!$E$12+($F16-GEW!$E$12)*SUM(Fasering!$D$5:$D$10)</f>
        <v>3302.2273642581135</v>
      </c>
      <c r="O16" s="75">
        <f>GEW!$E$12+($F16-GEW!$E$12)*SUM(Fasering!$D$5:$D$11)</f>
        <v>3572.4176179999999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5">
        <f t="shared" si="6"/>
        <v>0</v>
      </c>
      <c r="Z16" s="127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555.30219031227841</v>
      </c>
      <c r="AJ16" s="9">
        <f>($AK$2+(K16+T16)*12*7.57%)*SUM(Fasering!$D$5:$D$7)</f>
        <v>973.78756310221036</v>
      </c>
      <c r="AK16" s="9">
        <f>($AK$2+(L16+U16)*12*7.57%)*SUM(Fasering!$D$5:$D$8)</f>
        <v>1465.097173884001</v>
      </c>
      <c r="AL16" s="9">
        <f>($AK$2+(M16+V16)*12*7.57%)*SUM(Fasering!$D$5:$D$9)</f>
        <v>2029.2310226576506</v>
      </c>
      <c r="AM16" s="9">
        <f>($AK$2+(N16+W16)*12*7.57%)*SUM(Fasering!$D$5:$D$10)</f>
        <v>2664.6755491885019</v>
      </c>
      <c r="AN16" s="86">
        <f>($AK$2+(O16+X16)*12*7.57%)*SUM(Fasering!$D$5:$D$11)</f>
        <v>3374.2941641912003</v>
      </c>
      <c r="AO16" s="5">
        <f>($AK$2+(I16+AA16)*12*7.57%)*SUM(Fasering!$D$5)</f>
        <v>0</v>
      </c>
      <c r="AP16" s="9">
        <f>($AK$2+(J16+AB16)*12*7.57%)*SUM(Fasering!$D$5:$D$6)</f>
        <v>555.30219031227841</v>
      </c>
      <c r="AQ16" s="9">
        <f>($AK$2+(K16+AC16)*12*7.57%)*SUM(Fasering!$D$5:$D$7)</f>
        <v>973.78756310221036</v>
      </c>
      <c r="AR16" s="9">
        <f>($AK$2+(L16+AD16)*12*7.57%)*SUM(Fasering!$D$5:$D$8)</f>
        <v>1465.097173884001</v>
      </c>
      <c r="AS16" s="9">
        <f>($AK$2+(M16+AE16)*12*7.57%)*SUM(Fasering!$D$5:$D$9)</f>
        <v>2029.2310226576506</v>
      </c>
      <c r="AT16" s="9">
        <f>($AK$2+(N16+AF16)*12*7.57%)*SUM(Fasering!$D$5:$D$10)</f>
        <v>2664.6755491885019</v>
      </c>
      <c r="AU16" s="86">
        <f>($AK$2+(O16+AG16)*12*7.57%)*SUM(Fasering!$D$5:$D$11)</f>
        <v>3374.2941641912003</v>
      </c>
    </row>
    <row r="17" spans="1:47" x14ac:dyDescent="0.3">
      <c r="A17" s="32">
        <f t="shared" si="8"/>
        <v>9</v>
      </c>
      <c r="B17" s="125">
        <v>34445.31</v>
      </c>
      <c r="C17" s="126"/>
      <c r="D17" s="125">
        <f t="shared" si="0"/>
        <v>44558.453015999999</v>
      </c>
      <c r="E17" s="127">
        <f t="shared" si="1"/>
        <v>1104.575197657902</v>
      </c>
      <c r="F17" s="125">
        <f t="shared" si="2"/>
        <v>3713.2044179999998</v>
      </c>
      <c r="G17" s="127">
        <f t="shared" si="3"/>
        <v>92.047933138158498</v>
      </c>
      <c r="H17" s="45">
        <f>'L4'!$H$10</f>
        <v>1641.55</v>
      </c>
      <c r="I17" s="45">
        <f>GEW!$E$12+($F17-GEW!$E$12)*SUM(Fasering!$D$5)</f>
        <v>1751.1635679999999</v>
      </c>
      <c r="J17" s="45">
        <f>GEW!$E$12+($F17-GEW!$E$12)*SUM(Fasering!$D$5:$D$6)</f>
        <v>2258.4760950673963</v>
      </c>
      <c r="K17" s="45">
        <f>GEW!$E$12+($F17-GEW!$E$12)*SUM(Fasering!$D$5:$D$7)</f>
        <v>2549.5526283568879</v>
      </c>
      <c r="L17" s="45">
        <f>GEW!$E$12+($F17-GEW!$E$12)*SUM(Fasering!$D$5:$D$8)</f>
        <v>2840.62916164638</v>
      </c>
      <c r="M17" s="45">
        <f>GEW!$E$12+($F17-GEW!$E$12)*SUM(Fasering!$D$5:$D$9)</f>
        <v>3131.7056949358721</v>
      </c>
      <c r="N17" s="45">
        <f>GEW!$E$12+($F17-GEW!$E$12)*SUM(Fasering!$D$5:$D$10)</f>
        <v>3422.1278847105082</v>
      </c>
      <c r="O17" s="75">
        <f>GEW!$E$12+($F17-GEW!$E$12)*SUM(Fasering!$D$5:$D$11)</f>
        <v>3713.2044179999998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5">
        <f t="shared" si="6"/>
        <v>0</v>
      </c>
      <c r="Z17" s="127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563.85234842360535</v>
      </c>
      <c r="AJ17" s="9">
        <f>($AK$2+(K17+T17)*12*7.57%)*SUM(Fasering!$D$5:$D$7)</f>
        <v>994.96396292040879</v>
      </c>
      <c r="AK17" s="9">
        <f>($AK$2+(L17+U17)*12*7.57%)*SUM(Fasering!$D$5:$D$8)</f>
        <v>1504.5292834282704</v>
      </c>
      <c r="AL17" s="9">
        <f>($AK$2+(M17+V17)*12*7.57%)*SUM(Fasering!$D$5:$D$9)</f>
        <v>2092.5483099471903</v>
      </c>
      <c r="AM17" s="9">
        <f>($AK$2+(N17+W17)*12*7.57%)*SUM(Fasering!$D$5:$D$10)</f>
        <v>2757.434819636012</v>
      </c>
      <c r="AN17" s="86">
        <f>($AK$2+(O17+X17)*12*7.57%)*SUM(Fasering!$D$5:$D$11)</f>
        <v>3502.1848933112001</v>
      </c>
      <c r="AO17" s="5">
        <f>($AK$2+(I17+AA17)*12*7.57%)*SUM(Fasering!$D$5)</f>
        <v>0</v>
      </c>
      <c r="AP17" s="9">
        <f>($AK$2+(J17+AB17)*12*7.57%)*SUM(Fasering!$D$5:$D$6)</f>
        <v>563.85234842360535</v>
      </c>
      <c r="AQ17" s="9">
        <f>($AK$2+(K17+AC17)*12*7.57%)*SUM(Fasering!$D$5:$D$7)</f>
        <v>994.96396292040879</v>
      </c>
      <c r="AR17" s="9">
        <f>($AK$2+(L17+AD17)*12*7.57%)*SUM(Fasering!$D$5:$D$8)</f>
        <v>1504.5292834282704</v>
      </c>
      <c r="AS17" s="9">
        <f>($AK$2+(M17+AE17)*12*7.57%)*SUM(Fasering!$D$5:$D$9)</f>
        <v>2092.5483099471903</v>
      </c>
      <c r="AT17" s="9">
        <f>($AK$2+(N17+AF17)*12*7.57%)*SUM(Fasering!$D$5:$D$10)</f>
        <v>2757.434819636012</v>
      </c>
      <c r="AU17" s="86">
        <f>($AK$2+(O17+AG17)*12*7.57%)*SUM(Fasering!$D$5:$D$11)</f>
        <v>3502.1848933112001</v>
      </c>
    </row>
    <row r="18" spans="1:47" x14ac:dyDescent="0.3">
      <c r="A18" s="32">
        <f t="shared" si="8"/>
        <v>10</v>
      </c>
      <c r="B18" s="125">
        <v>34445.31</v>
      </c>
      <c r="C18" s="126"/>
      <c r="D18" s="125">
        <f t="shared" si="0"/>
        <v>44558.453015999999</v>
      </c>
      <c r="E18" s="127">
        <f t="shared" si="1"/>
        <v>1104.575197657902</v>
      </c>
      <c r="F18" s="125">
        <f t="shared" si="2"/>
        <v>3713.2044179999998</v>
      </c>
      <c r="G18" s="127">
        <f t="shared" si="3"/>
        <v>92.047933138158498</v>
      </c>
      <c r="H18" s="45">
        <f>'L4'!$H$10</f>
        <v>1641.55</v>
      </c>
      <c r="I18" s="45">
        <f>GEW!$E$12+($F18-GEW!$E$12)*SUM(Fasering!$D$5)</f>
        <v>1751.1635679999999</v>
      </c>
      <c r="J18" s="45">
        <f>GEW!$E$12+($F18-GEW!$E$12)*SUM(Fasering!$D$5:$D$6)</f>
        <v>2258.4760950673963</v>
      </c>
      <c r="K18" s="45">
        <f>GEW!$E$12+($F18-GEW!$E$12)*SUM(Fasering!$D$5:$D$7)</f>
        <v>2549.5526283568879</v>
      </c>
      <c r="L18" s="45">
        <f>GEW!$E$12+($F18-GEW!$E$12)*SUM(Fasering!$D$5:$D$8)</f>
        <v>2840.62916164638</v>
      </c>
      <c r="M18" s="45">
        <f>GEW!$E$12+($F18-GEW!$E$12)*SUM(Fasering!$D$5:$D$9)</f>
        <v>3131.7056949358721</v>
      </c>
      <c r="N18" s="45">
        <f>GEW!$E$12+($F18-GEW!$E$12)*SUM(Fasering!$D$5:$D$10)</f>
        <v>3422.1278847105082</v>
      </c>
      <c r="O18" s="75">
        <f>GEW!$E$12+($F18-GEW!$E$12)*SUM(Fasering!$D$5:$D$11)</f>
        <v>3713.2044179999998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5">
        <f t="shared" si="6"/>
        <v>0</v>
      </c>
      <c r="Z18" s="127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563.85234842360535</v>
      </c>
      <c r="AJ18" s="9">
        <f>($AK$2+(K18+T18)*12*7.57%)*SUM(Fasering!$D$5:$D$7)</f>
        <v>994.96396292040879</v>
      </c>
      <c r="AK18" s="9">
        <f>($AK$2+(L18+U18)*12*7.57%)*SUM(Fasering!$D$5:$D$8)</f>
        <v>1504.5292834282704</v>
      </c>
      <c r="AL18" s="9">
        <f>($AK$2+(M18+V18)*12*7.57%)*SUM(Fasering!$D$5:$D$9)</f>
        <v>2092.5483099471903</v>
      </c>
      <c r="AM18" s="9">
        <f>($AK$2+(N18+W18)*12*7.57%)*SUM(Fasering!$D$5:$D$10)</f>
        <v>2757.434819636012</v>
      </c>
      <c r="AN18" s="86">
        <f>($AK$2+(O18+X18)*12*7.57%)*SUM(Fasering!$D$5:$D$11)</f>
        <v>3502.1848933112001</v>
      </c>
      <c r="AO18" s="5">
        <f>($AK$2+(I18+AA18)*12*7.57%)*SUM(Fasering!$D$5)</f>
        <v>0</v>
      </c>
      <c r="AP18" s="9">
        <f>($AK$2+(J18+AB18)*12*7.57%)*SUM(Fasering!$D$5:$D$6)</f>
        <v>563.85234842360535</v>
      </c>
      <c r="AQ18" s="9">
        <f>($AK$2+(K18+AC18)*12*7.57%)*SUM(Fasering!$D$5:$D$7)</f>
        <v>994.96396292040879</v>
      </c>
      <c r="AR18" s="9">
        <f>($AK$2+(L18+AD18)*12*7.57%)*SUM(Fasering!$D$5:$D$8)</f>
        <v>1504.5292834282704</v>
      </c>
      <c r="AS18" s="9">
        <f>($AK$2+(M18+AE18)*12*7.57%)*SUM(Fasering!$D$5:$D$9)</f>
        <v>2092.5483099471903</v>
      </c>
      <c r="AT18" s="9">
        <f>($AK$2+(N18+AF18)*12*7.57%)*SUM(Fasering!$D$5:$D$10)</f>
        <v>2757.434819636012</v>
      </c>
      <c r="AU18" s="86">
        <f>($AK$2+(O18+AG18)*12*7.57%)*SUM(Fasering!$D$5:$D$11)</f>
        <v>3502.1848933112001</v>
      </c>
    </row>
    <row r="19" spans="1:47" x14ac:dyDescent="0.3">
      <c r="A19" s="32">
        <f t="shared" si="8"/>
        <v>11</v>
      </c>
      <c r="B19" s="125">
        <v>36077.79</v>
      </c>
      <c r="C19" s="126"/>
      <c r="D19" s="125">
        <f t="shared" si="0"/>
        <v>46670.229144000004</v>
      </c>
      <c r="E19" s="127">
        <f t="shared" si="1"/>
        <v>1156.9247604480925</v>
      </c>
      <c r="F19" s="125">
        <f t="shared" si="2"/>
        <v>3889.1857620000005</v>
      </c>
      <c r="G19" s="127">
        <f t="shared" si="3"/>
        <v>96.410396704007709</v>
      </c>
      <c r="H19" s="45">
        <f>'L4'!$H$10</f>
        <v>1641.55</v>
      </c>
      <c r="I19" s="45">
        <f>GEW!$E$12+($F19-GEW!$E$12)*SUM(Fasering!$D$5)</f>
        <v>1751.1635679999999</v>
      </c>
      <c r="J19" s="45">
        <f>GEW!$E$12+($F19-GEW!$E$12)*SUM(Fasering!$D$5:$D$6)</f>
        <v>2303.9784811881323</v>
      </c>
      <c r="K19" s="45">
        <f>GEW!$E$12+($F19-GEW!$E$12)*SUM(Fasering!$D$5:$D$7)</f>
        <v>2621.1625440609891</v>
      </c>
      <c r="L19" s="45">
        <f>GEW!$E$12+($F19-GEW!$E$12)*SUM(Fasering!$D$5:$D$8)</f>
        <v>2938.3466069338465</v>
      </c>
      <c r="M19" s="45">
        <f>GEW!$E$12+($F19-GEW!$E$12)*SUM(Fasering!$D$5:$D$9)</f>
        <v>3255.5306698067029</v>
      </c>
      <c r="N19" s="45">
        <f>GEW!$E$12+($F19-GEW!$E$12)*SUM(Fasering!$D$5:$D$10)</f>
        <v>3572.0016991271441</v>
      </c>
      <c r="O19" s="75">
        <f>GEW!$E$12+($F19-GEW!$E$12)*SUM(Fasering!$D$5:$D$11)</f>
        <v>3889.1857620000005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5">
        <f t="shared" si="6"/>
        <v>0</v>
      </c>
      <c r="Z19" s="127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574.53991512619291</v>
      </c>
      <c r="AJ19" s="9">
        <f>($AK$2+(K19+T19)*12*7.57%)*SUM(Fasering!$D$5:$D$7)</f>
        <v>1021.4341383991325</v>
      </c>
      <c r="AK19" s="9">
        <f>($AK$2+(L19+U19)*12*7.57%)*SUM(Fasering!$D$5:$D$8)</f>
        <v>1553.8188164978187</v>
      </c>
      <c r="AL19" s="9">
        <f>($AK$2+(M19+V19)*12*7.57%)*SUM(Fasering!$D$5:$D$9)</f>
        <v>2171.6939494222502</v>
      </c>
      <c r="AM19" s="9">
        <f>($AK$2+(N19+W19)*12*7.57%)*SUM(Fasering!$D$5:$D$10)</f>
        <v>2873.3824871858992</v>
      </c>
      <c r="AN19" s="86">
        <f>($AK$2+(O19+X19)*12*7.57%)*SUM(Fasering!$D$5:$D$11)</f>
        <v>3662.0463462008006</v>
      </c>
      <c r="AO19" s="5">
        <f>($AK$2+(I19+AA19)*12*7.57%)*SUM(Fasering!$D$5)</f>
        <v>0</v>
      </c>
      <c r="AP19" s="9">
        <f>($AK$2+(J19+AB19)*12*7.57%)*SUM(Fasering!$D$5:$D$6)</f>
        <v>574.53991512619291</v>
      </c>
      <c r="AQ19" s="9">
        <f>($AK$2+(K19+AC19)*12*7.57%)*SUM(Fasering!$D$5:$D$7)</f>
        <v>1021.4341383991325</v>
      </c>
      <c r="AR19" s="9">
        <f>($AK$2+(L19+AD19)*12*7.57%)*SUM(Fasering!$D$5:$D$8)</f>
        <v>1553.8188164978187</v>
      </c>
      <c r="AS19" s="9">
        <f>($AK$2+(M19+AE19)*12*7.57%)*SUM(Fasering!$D$5:$D$9)</f>
        <v>2171.6939494222502</v>
      </c>
      <c r="AT19" s="9">
        <f>($AK$2+(N19+AF19)*12*7.57%)*SUM(Fasering!$D$5:$D$10)</f>
        <v>2873.3824871858992</v>
      </c>
      <c r="AU19" s="86">
        <f>($AK$2+(O19+AG19)*12*7.57%)*SUM(Fasering!$D$5:$D$11)</f>
        <v>3662.0463462008006</v>
      </c>
    </row>
    <row r="20" spans="1:47" x14ac:dyDescent="0.3">
      <c r="A20" s="32">
        <f t="shared" si="8"/>
        <v>12</v>
      </c>
      <c r="B20" s="125">
        <v>36077.79</v>
      </c>
      <c r="C20" s="126"/>
      <c r="D20" s="125">
        <f t="shared" si="0"/>
        <v>46670.229144000004</v>
      </c>
      <c r="E20" s="127">
        <f t="shared" si="1"/>
        <v>1156.9247604480925</v>
      </c>
      <c r="F20" s="125">
        <f t="shared" si="2"/>
        <v>3889.1857620000005</v>
      </c>
      <c r="G20" s="127">
        <f t="shared" si="3"/>
        <v>96.410396704007709</v>
      </c>
      <c r="H20" s="45">
        <f>'L4'!$H$10</f>
        <v>1641.55</v>
      </c>
      <c r="I20" s="45">
        <f>GEW!$E$12+($F20-GEW!$E$12)*SUM(Fasering!$D$5)</f>
        <v>1751.1635679999999</v>
      </c>
      <c r="J20" s="45">
        <f>GEW!$E$12+($F20-GEW!$E$12)*SUM(Fasering!$D$5:$D$6)</f>
        <v>2303.9784811881323</v>
      </c>
      <c r="K20" s="45">
        <f>GEW!$E$12+($F20-GEW!$E$12)*SUM(Fasering!$D$5:$D$7)</f>
        <v>2621.1625440609891</v>
      </c>
      <c r="L20" s="45">
        <f>GEW!$E$12+($F20-GEW!$E$12)*SUM(Fasering!$D$5:$D$8)</f>
        <v>2938.3466069338465</v>
      </c>
      <c r="M20" s="45">
        <f>GEW!$E$12+($F20-GEW!$E$12)*SUM(Fasering!$D$5:$D$9)</f>
        <v>3255.5306698067029</v>
      </c>
      <c r="N20" s="45">
        <f>GEW!$E$12+($F20-GEW!$E$12)*SUM(Fasering!$D$5:$D$10)</f>
        <v>3572.0016991271441</v>
      </c>
      <c r="O20" s="75">
        <f>GEW!$E$12+($F20-GEW!$E$12)*SUM(Fasering!$D$5:$D$11)</f>
        <v>3889.1857620000005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5">
        <f t="shared" si="6"/>
        <v>0</v>
      </c>
      <c r="Z20" s="127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574.53991512619291</v>
      </c>
      <c r="AJ20" s="9">
        <f>($AK$2+(K20+T20)*12*7.57%)*SUM(Fasering!$D$5:$D$7)</f>
        <v>1021.4341383991325</v>
      </c>
      <c r="AK20" s="9">
        <f>($AK$2+(L20+U20)*12*7.57%)*SUM(Fasering!$D$5:$D$8)</f>
        <v>1553.8188164978187</v>
      </c>
      <c r="AL20" s="9">
        <f>($AK$2+(M20+V20)*12*7.57%)*SUM(Fasering!$D$5:$D$9)</f>
        <v>2171.6939494222502</v>
      </c>
      <c r="AM20" s="9">
        <f>($AK$2+(N20+W20)*12*7.57%)*SUM(Fasering!$D$5:$D$10)</f>
        <v>2873.3824871858992</v>
      </c>
      <c r="AN20" s="86">
        <f>($AK$2+(O20+X20)*12*7.57%)*SUM(Fasering!$D$5:$D$11)</f>
        <v>3662.0463462008006</v>
      </c>
      <c r="AO20" s="5">
        <f>($AK$2+(I20+AA20)*12*7.57%)*SUM(Fasering!$D$5)</f>
        <v>0</v>
      </c>
      <c r="AP20" s="9">
        <f>($AK$2+(J20+AB20)*12*7.57%)*SUM(Fasering!$D$5:$D$6)</f>
        <v>574.53991512619291</v>
      </c>
      <c r="AQ20" s="9">
        <f>($AK$2+(K20+AC20)*12*7.57%)*SUM(Fasering!$D$5:$D$7)</f>
        <v>1021.4341383991325</v>
      </c>
      <c r="AR20" s="9">
        <f>($AK$2+(L20+AD20)*12*7.57%)*SUM(Fasering!$D$5:$D$8)</f>
        <v>1553.8188164978187</v>
      </c>
      <c r="AS20" s="9">
        <f>($AK$2+(M20+AE20)*12*7.57%)*SUM(Fasering!$D$5:$D$9)</f>
        <v>2171.6939494222502</v>
      </c>
      <c r="AT20" s="9">
        <f>($AK$2+(N20+AF20)*12*7.57%)*SUM(Fasering!$D$5:$D$10)</f>
        <v>2873.3824871858992</v>
      </c>
      <c r="AU20" s="86">
        <f>($AK$2+(O20+AG20)*12*7.57%)*SUM(Fasering!$D$5:$D$11)</f>
        <v>3662.0463462008006</v>
      </c>
    </row>
    <row r="21" spans="1:47" x14ac:dyDescent="0.3">
      <c r="A21" s="32">
        <f t="shared" si="8"/>
        <v>13</v>
      </c>
      <c r="B21" s="125">
        <v>37547.019999999997</v>
      </c>
      <c r="C21" s="126"/>
      <c r="D21" s="125">
        <f t="shared" si="0"/>
        <v>48570.825072</v>
      </c>
      <c r="E21" s="127">
        <f t="shared" si="1"/>
        <v>1204.0393028242509</v>
      </c>
      <c r="F21" s="125">
        <f t="shared" si="2"/>
        <v>4047.5687560000001</v>
      </c>
      <c r="G21" s="127">
        <f t="shared" si="3"/>
        <v>100.33660856868758</v>
      </c>
      <c r="H21" s="45">
        <f>'L4'!$H$10</f>
        <v>1641.55</v>
      </c>
      <c r="I21" s="45">
        <f>GEW!$E$12+($F21-GEW!$E$12)*SUM(Fasering!$D$5)</f>
        <v>1751.1635679999999</v>
      </c>
      <c r="J21" s="45">
        <f>GEW!$E$12+($F21-GEW!$E$12)*SUM(Fasering!$D$5:$D$6)</f>
        <v>2344.9305729504626</v>
      </c>
      <c r="K21" s="45">
        <f>GEW!$E$12+($F21-GEW!$E$12)*SUM(Fasering!$D$5:$D$7)</f>
        <v>2685.6113804632337</v>
      </c>
      <c r="L21" s="45">
        <f>GEW!$E$12+($F21-GEW!$E$12)*SUM(Fasering!$D$5:$D$8)</f>
        <v>3026.2921879760047</v>
      </c>
      <c r="M21" s="45">
        <f>GEW!$E$12+($F21-GEW!$E$12)*SUM(Fasering!$D$5:$D$9)</f>
        <v>3366.9729954887757</v>
      </c>
      <c r="N21" s="45">
        <f>GEW!$E$12+($F21-GEW!$E$12)*SUM(Fasering!$D$5:$D$10)</f>
        <v>3706.8879484872296</v>
      </c>
      <c r="O21" s="75">
        <f>GEW!$E$12+($F21-GEW!$E$12)*SUM(Fasering!$D$5:$D$11)</f>
        <v>4047.5687560000001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5">
        <f t="shared" si="6"/>
        <v>0</v>
      </c>
      <c r="Z21" s="127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584.15871206486452</v>
      </c>
      <c r="AJ21" s="9">
        <f>($AK$2+(K21+T21)*12*7.57%)*SUM(Fasering!$D$5:$D$7)</f>
        <v>1045.2572639005816</v>
      </c>
      <c r="AK21" s="9">
        <f>($AK$2+(L21+U21)*12*7.57%)*SUM(Fasering!$D$5:$D$8)</f>
        <v>1598.1793358743323</v>
      </c>
      <c r="AL21" s="9">
        <f>($AK$2+(M21+V21)*12*7.57%)*SUM(Fasering!$D$5:$D$9)</f>
        <v>2242.9249279861174</v>
      </c>
      <c r="AM21" s="9">
        <f>($AK$2+(N21+W21)*12*7.57%)*SUM(Fasering!$D$5:$D$10)</f>
        <v>2977.7352459298463</v>
      </c>
      <c r="AN21" s="86">
        <f>($AK$2+(O21+X21)*12*7.57%)*SUM(Fasering!$D$5:$D$11)</f>
        <v>3805.9214579504001</v>
      </c>
      <c r="AO21" s="5">
        <f>($AK$2+(I21+AA21)*12*7.57%)*SUM(Fasering!$D$5)</f>
        <v>0</v>
      </c>
      <c r="AP21" s="9">
        <f>($AK$2+(J21+AB21)*12*7.57%)*SUM(Fasering!$D$5:$D$6)</f>
        <v>584.15871206486452</v>
      </c>
      <c r="AQ21" s="9">
        <f>($AK$2+(K21+AC21)*12*7.57%)*SUM(Fasering!$D$5:$D$7)</f>
        <v>1045.2572639005816</v>
      </c>
      <c r="AR21" s="9">
        <f>($AK$2+(L21+AD21)*12*7.57%)*SUM(Fasering!$D$5:$D$8)</f>
        <v>1598.1793358743323</v>
      </c>
      <c r="AS21" s="9">
        <f>($AK$2+(M21+AE21)*12*7.57%)*SUM(Fasering!$D$5:$D$9)</f>
        <v>2242.9249279861174</v>
      </c>
      <c r="AT21" s="9">
        <f>($AK$2+(N21+AF21)*12*7.57%)*SUM(Fasering!$D$5:$D$10)</f>
        <v>2977.7352459298463</v>
      </c>
      <c r="AU21" s="86">
        <f>($AK$2+(O21+AG21)*12*7.57%)*SUM(Fasering!$D$5:$D$11)</f>
        <v>3805.9214579504001</v>
      </c>
    </row>
    <row r="22" spans="1:47" x14ac:dyDescent="0.3">
      <c r="A22" s="32">
        <f t="shared" si="8"/>
        <v>14</v>
      </c>
      <c r="B22" s="125">
        <v>37547.019999999997</v>
      </c>
      <c r="C22" s="126"/>
      <c r="D22" s="125">
        <f t="shared" si="0"/>
        <v>48570.825072</v>
      </c>
      <c r="E22" s="127">
        <f t="shared" si="1"/>
        <v>1204.0393028242509</v>
      </c>
      <c r="F22" s="125">
        <f t="shared" si="2"/>
        <v>4047.5687560000001</v>
      </c>
      <c r="G22" s="127">
        <f t="shared" si="3"/>
        <v>100.33660856868758</v>
      </c>
      <c r="H22" s="45">
        <f>'L4'!$H$10</f>
        <v>1641.55</v>
      </c>
      <c r="I22" s="45">
        <f>GEW!$E$12+($F22-GEW!$E$12)*SUM(Fasering!$D$5)</f>
        <v>1751.1635679999999</v>
      </c>
      <c r="J22" s="45">
        <f>GEW!$E$12+($F22-GEW!$E$12)*SUM(Fasering!$D$5:$D$6)</f>
        <v>2344.9305729504626</v>
      </c>
      <c r="K22" s="45">
        <f>GEW!$E$12+($F22-GEW!$E$12)*SUM(Fasering!$D$5:$D$7)</f>
        <v>2685.6113804632337</v>
      </c>
      <c r="L22" s="45">
        <f>GEW!$E$12+($F22-GEW!$E$12)*SUM(Fasering!$D$5:$D$8)</f>
        <v>3026.2921879760047</v>
      </c>
      <c r="M22" s="45">
        <f>GEW!$E$12+($F22-GEW!$E$12)*SUM(Fasering!$D$5:$D$9)</f>
        <v>3366.9729954887757</v>
      </c>
      <c r="N22" s="45">
        <f>GEW!$E$12+($F22-GEW!$E$12)*SUM(Fasering!$D$5:$D$10)</f>
        <v>3706.8879484872296</v>
      </c>
      <c r="O22" s="75">
        <f>GEW!$E$12+($F22-GEW!$E$12)*SUM(Fasering!$D$5:$D$11)</f>
        <v>4047.5687560000001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5">
        <f t="shared" si="6"/>
        <v>0</v>
      </c>
      <c r="Z22" s="127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584.15871206486452</v>
      </c>
      <c r="AJ22" s="9">
        <f>($AK$2+(K22+T22)*12*7.57%)*SUM(Fasering!$D$5:$D$7)</f>
        <v>1045.2572639005816</v>
      </c>
      <c r="AK22" s="9">
        <f>($AK$2+(L22+U22)*12*7.57%)*SUM(Fasering!$D$5:$D$8)</f>
        <v>1598.1793358743323</v>
      </c>
      <c r="AL22" s="9">
        <f>($AK$2+(M22+V22)*12*7.57%)*SUM(Fasering!$D$5:$D$9)</f>
        <v>2242.9249279861174</v>
      </c>
      <c r="AM22" s="9">
        <f>($AK$2+(N22+W22)*12*7.57%)*SUM(Fasering!$D$5:$D$10)</f>
        <v>2977.7352459298463</v>
      </c>
      <c r="AN22" s="86">
        <f>($AK$2+(O22+X22)*12*7.57%)*SUM(Fasering!$D$5:$D$11)</f>
        <v>3805.9214579504001</v>
      </c>
      <c r="AO22" s="5">
        <f>($AK$2+(I22+AA22)*12*7.57%)*SUM(Fasering!$D$5)</f>
        <v>0</v>
      </c>
      <c r="AP22" s="9">
        <f>($AK$2+(J22+AB22)*12*7.57%)*SUM(Fasering!$D$5:$D$6)</f>
        <v>584.15871206486452</v>
      </c>
      <c r="AQ22" s="9">
        <f>($AK$2+(K22+AC22)*12*7.57%)*SUM(Fasering!$D$5:$D$7)</f>
        <v>1045.2572639005816</v>
      </c>
      <c r="AR22" s="9">
        <f>($AK$2+(L22+AD22)*12*7.57%)*SUM(Fasering!$D$5:$D$8)</f>
        <v>1598.1793358743323</v>
      </c>
      <c r="AS22" s="9">
        <f>($AK$2+(M22+AE22)*12*7.57%)*SUM(Fasering!$D$5:$D$9)</f>
        <v>2242.9249279861174</v>
      </c>
      <c r="AT22" s="9">
        <f>($AK$2+(N22+AF22)*12*7.57%)*SUM(Fasering!$D$5:$D$10)</f>
        <v>2977.7352459298463</v>
      </c>
      <c r="AU22" s="86">
        <f>($AK$2+(O22+AG22)*12*7.57%)*SUM(Fasering!$D$5:$D$11)</f>
        <v>3805.9214579504001</v>
      </c>
    </row>
    <row r="23" spans="1:47" x14ac:dyDescent="0.3">
      <c r="A23" s="32">
        <f t="shared" si="8"/>
        <v>15</v>
      </c>
      <c r="B23" s="125">
        <v>39016.26</v>
      </c>
      <c r="C23" s="126"/>
      <c r="D23" s="125">
        <f t="shared" si="0"/>
        <v>50471.433936000009</v>
      </c>
      <c r="E23" s="127">
        <f t="shared" si="1"/>
        <v>1251.1541658754734</v>
      </c>
      <c r="F23" s="125">
        <f t="shared" si="2"/>
        <v>4205.9528280000004</v>
      </c>
      <c r="G23" s="127">
        <f t="shared" si="3"/>
        <v>104.26284715628944</v>
      </c>
      <c r="H23" s="45">
        <f>'L4'!$H$10</f>
        <v>1641.55</v>
      </c>
      <c r="I23" s="45">
        <f>GEW!$E$12+($F23-GEW!$E$12)*SUM(Fasering!$D$5)</f>
        <v>1751.1635679999999</v>
      </c>
      <c r="J23" s="45">
        <f>GEW!$E$12+($F23-GEW!$E$12)*SUM(Fasering!$D$5:$D$6)</f>
        <v>2385.8829434444533</v>
      </c>
      <c r="K23" s="45">
        <f>GEW!$E$12+($F23-GEW!$E$12)*SUM(Fasering!$D$5:$D$7)</f>
        <v>2750.0606555227096</v>
      </c>
      <c r="L23" s="45">
        <f>GEW!$E$12+($F23-GEW!$E$12)*SUM(Fasering!$D$5:$D$8)</f>
        <v>3114.2383676009658</v>
      </c>
      <c r="M23" s="45">
        <f>GEW!$E$12+($F23-GEW!$E$12)*SUM(Fasering!$D$5:$D$9)</f>
        <v>3478.4160796792221</v>
      </c>
      <c r="N23" s="45">
        <f>GEW!$E$12+($F23-GEW!$E$12)*SUM(Fasering!$D$5:$D$10)</f>
        <v>3841.7751159217446</v>
      </c>
      <c r="O23" s="75">
        <f>GEW!$E$12+($F23-GEW!$E$12)*SUM(Fasering!$D$5:$D$11)</f>
        <v>4205.9528280000004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5">
        <f t="shared" si="6"/>
        <v>0</v>
      </c>
      <c r="Z23" s="127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593.77757447182194</v>
      </c>
      <c r="AJ23" s="9">
        <f>($AK$2+(K23+T23)*12*7.57%)*SUM(Fasering!$D$5:$D$7)</f>
        <v>1069.0805515490426</v>
      </c>
      <c r="AK23" s="9">
        <f>($AK$2+(L23+U23)*12*7.57%)*SUM(Fasering!$D$5:$D$8)</f>
        <v>1642.5401571812411</v>
      </c>
      <c r="AL23" s="9">
        <f>($AK$2+(M23+V23)*12*7.57%)*SUM(Fasering!$D$5:$D$9)</f>
        <v>2314.1563913684172</v>
      </c>
      <c r="AM23" s="9">
        <f>($AK$2+(N23+W23)*12*7.57%)*SUM(Fasering!$D$5:$D$10)</f>
        <v>3082.0887149285454</v>
      </c>
      <c r="AN23" s="86">
        <f>($AK$2+(O23+X23)*12*7.57%)*SUM(Fasering!$D$5:$D$11)</f>
        <v>3949.7975489552005</v>
      </c>
      <c r="AO23" s="5">
        <f>($AK$2+(I23+AA23)*12*7.57%)*SUM(Fasering!$D$5)</f>
        <v>0</v>
      </c>
      <c r="AP23" s="9">
        <f>($AK$2+(J23+AB23)*12*7.57%)*SUM(Fasering!$D$5:$D$6)</f>
        <v>593.77757447182194</v>
      </c>
      <c r="AQ23" s="9">
        <f>($AK$2+(K23+AC23)*12*7.57%)*SUM(Fasering!$D$5:$D$7)</f>
        <v>1069.0805515490426</v>
      </c>
      <c r="AR23" s="9">
        <f>($AK$2+(L23+AD23)*12*7.57%)*SUM(Fasering!$D$5:$D$8)</f>
        <v>1642.5401571812411</v>
      </c>
      <c r="AS23" s="9">
        <f>($AK$2+(M23+AE23)*12*7.57%)*SUM(Fasering!$D$5:$D$9)</f>
        <v>2314.1563913684172</v>
      </c>
      <c r="AT23" s="9">
        <f>($AK$2+(N23+AF23)*12*7.57%)*SUM(Fasering!$D$5:$D$10)</f>
        <v>3082.0887149285454</v>
      </c>
      <c r="AU23" s="86">
        <f>($AK$2+(O23+AG23)*12*7.57%)*SUM(Fasering!$D$5:$D$11)</f>
        <v>3949.7975489552005</v>
      </c>
    </row>
    <row r="24" spans="1:47" x14ac:dyDescent="0.3">
      <c r="A24" s="32">
        <f t="shared" si="8"/>
        <v>16</v>
      </c>
      <c r="B24" s="125">
        <v>39016.26</v>
      </c>
      <c r="C24" s="126"/>
      <c r="D24" s="125">
        <f t="shared" si="0"/>
        <v>50471.433936000009</v>
      </c>
      <c r="E24" s="127">
        <f t="shared" si="1"/>
        <v>1251.1541658754734</v>
      </c>
      <c r="F24" s="125">
        <f t="shared" si="2"/>
        <v>4205.9528280000004</v>
      </c>
      <c r="G24" s="127">
        <f t="shared" si="3"/>
        <v>104.26284715628944</v>
      </c>
      <c r="H24" s="45">
        <f>'L4'!$H$10</f>
        <v>1641.55</v>
      </c>
      <c r="I24" s="45">
        <f>GEW!$E$12+($F24-GEW!$E$12)*SUM(Fasering!$D$5)</f>
        <v>1751.1635679999999</v>
      </c>
      <c r="J24" s="45">
        <f>GEW!$E$12+($F24-GEW!$E$12)*SUM(Fasering!$D$5:$D$6)</f>
        <v>2385.8829434444533</v>
      </c>
      <c r="K24" s="45">
        <f>GEW!$E$12+($F24-GEW!$E$12)*SUM(Fasering!$D$5:$D$7)</f>
        <v>2750.0606555227096</v>
      </c>
      <c r="L24" s="45">
        <f>GEW!$E$12+($F24-GEW!$E$12)*SUM(Fasering!$D$5:$D$8)</f>
        <v>3114.2383676009658</v>
      </c>
      <c r="M24" s="45">
        <f>GEW!$E$12+($F24-GEW!$E$12)*SUM(Fasering!$D$5:$D$9)</f>
        <v>3478.4160796792221</v>
      </c>
      <c r="N24" s="45">
        <f>GEW!$E$12+($F24-GEW!$E$12)*SUM(Fasering!$D$5:$D$10)</f>
        <v>3841.7751159217446</v>
      </c>
      <c r="O24" s="75">
        <f>GEW!$E$12+($F24-GEW!$E$12)*SUM(Fasering!$D$5:$D$11)</f>
        <v>4205.9528280000004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6"/>
        <v>0</v>
      </c>
      <c r="Z24" s="127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593.77757447182194</v>
      </c>
      <c r="AJ24" s="9">
        <f>($AK$2+(K24+T24)*12*7.57%)*SUM(Fasering!$D$5:$D$7)</f>
        <v>1069.0805515490426</v>
      </c>
      <c r="AK24" s="9">
        <f>($AK$2+(L24+U24)*12*7.57%)*SUM(Fasering!$D$5:$D$8)</f>
        <v>1642.5401571812411</v>
      </c>
      <c r="AL24" s="9">
        <f>($AK$2+(M24+V24)*12*7.57%)*SUM(Fasering!$D$5:$D$9)</f>
        <v>2314.1563913684172</v>
      </c>
      <c r="AM24" s="9">
        <f>($AK$2+(N24+W24)*12*7.57%)*SUM(Fasering!$D$5:$D$10)</f>
        <v>3082.0887149285454</v>
      </c>
      <c r="AN24" s="86">
        <f>($AK$2+(O24+X24)*12*7.57%)*SUM(Fasering!$D$5:$D$11)</f>
        <v>3949.7975489552005</v>
      </c>
      <c r="AO24" s="5">
        <f>($AK$2+(I24+AA24)*12*7.57%)*SUM(Fasering!$D$5)</f>
        <v>0</v>
      </c>
      <c r="AP24" s="9">
        <f>($AK$2+(J24+AB24)*12*7.57%)*SUM(Fasering!$D$5:$D$6)</f>
        <v>593.77757447182194</v>
      </c>
      <c r="AQ24" s="9">
        <f>($AK$2+(K24+AC24)*12*7.57%)*SUM(Fasering!$D$5:$D$7)</f>
        <v>1069.0805515490426</v>
      </c>
      <c r="AR24" s="9">
        <f>($AK$2+(L24+AD24)*12*7.57%)*SUM(Fasering!$D$5:$D$8)</f>
        <v>1642.5401571812411</v>
      </c>
      <c r="AS24" s="9">
        <f>($AK$2+(M24+AE24)*12*7.57%)*SUM(Fasering!$D$5:$D$9)</f>
        <v>2314.1563913684172</v>
      </c>
      <c r="AT24" s="9">
        <f>($AK$2+(N24+AF24)*12*7.57%)*SUM(Fasering!$D$5:$D$10)</f>
        <v>3082.0887149285454</v>
      </c>
      <c r="AU24" s="86">
        <f>($AK$2+(O24+AG24)*12*7.57%)*SUM(Fasering!$D$5:$D$11)</f>
        <v>3949.7975489552005</v>
      </c>
    </row>
    <row r="25" spans="1:47" x14ac:dyDescent="0.3">
      <c r="A25" s="32">
        <f t="shared" si="8"/>
        <v>17</v>
      </c>
      <c r="B25" s="125">
        <v>40648.74</v>
      </c>
      <c r="C25" s="126"/>
      <c r="D25" s="125">
        <f t="shared" si="0"/>
        <v>52583.210063999999</v>
      </c>
      <c r="E25" s="127">
        <f t="shared" si="1"/>
        <v>1303.5037286656634</v>
      </c>
      <c r="F25" s="125">
        <f t="shared" si="2"/>
        <v>4381.9341720000002</v>
      </c>
      <c r="G25" s="127">
        <f t="shared" si="3"/>
        <v>108.62531072213864</v>
      </c>
      <c r="H25" s="45">
        <f>'L4'!$H$10</f>
        <v>1641.55</v>
      </c>
      <c r="I25" s="45">
        <f>GEW!$E$12+($F25-GEW!$E$12)*SUM(Fasering!$D$5)</f>
        <v>1751.1635679999999</v>
      </c>
      <c r="J25" s="45">
        <f>GEW!$E$12+($F25-GEW!$E$12)*SUM(Fasering!$D$5:$D$6)</f>
        <v>2431.3853295651888</v>
      </c>
      <c r="K25" s="45">
        <f>GEW!$E$12+($F25-GEW!$E$12)*SUM(Fasering!$D$5:$D$7)</f>
        <v>2821.6705712268104</v>
      </c>
      <c r="L25" s="45">
        <f>GEW!$E$12+($F25-GEW!$E$12)*SUM(Fasering!$D$5:$D$8)</f>
        <v>3211.9558128884314</v>
      </c>
      <c r="M25" s="45">
        <f>GEW!$E$12+($F25-GEW!$E$12)*SUM(Fasering!$D$5:$D$9)</f>
        <v>3602.2410545500525</v>
      </c>
      <c r="N25" s="45">
        <f>GEW!$E$12+($F25-GEW!$E$12)*SUM(Fasering!$D$5:$D$10)</f>
        <v>3991.6489303383792</v>
      </c>
      <c r="O25" s="75">
        <f>GEW!$E$12+($F25-GEW!$E$12)*SUM(Fasering!$D$5:$D$11)</f>
        <v>4381.9341720000002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6"/>
        <v>0</v>
      </c>
      <c r="Z25" s="127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604.46514117440938</v>
      </c>
      <c r="AJ25" s="9">
        <f>($AK$2+(K25+T25)*12*7.57%)*SUM(Fasering!$D$5:$D$7)</f>
        <v>1095.5507270277662</v>
      </c>
      <c r="AK25" s="9">
        <f>($AK$2+(L25+U25)*12*7.57%)*SUM(Fasering!$D$5:$D$8)</f>
        <v>1691.8296902507889</v>
      </c>
      <c r="AL25" s="9">
        <f>($AK$2+(M25+V25)*12*7.57%)*SUM(Fasering!$D$5:$D$9)</f>
        <v>2393.3020308434766</v>
      </c>
      <c r="AM25" s="9">
        <f>($AK$2+(N25+W25)*12*7.57%)*SUM(Fasering!$D$5:$D$10)</f>
        <v>3198.0363824784317</v>
      </c>
      <c r="AN25" s="86">
        <f>($AK$2+(O25+X25)*12*7.57%)*SUM(Fasering!$D$5:$D$11)</f>
        <v>4109.6590018447996</v>
      </c>
      <c r="AO25" s="5">
        <f>($AK$2+(I25+AA25)*12*7.57%)*SUM(Fasering!$D$5)</f>
        <v>0</v>
      </c>
      <c r="AP25" s="9">
        <f>($AK$2+(J25+AB25)*12*7.57%)*SUM(Fasering!$D$5:$D$6)</f>
        <v>604.46514117440938</v>
      </c>
      <c r="AQ25" s="9">
        <f>($AK$2+(K25+AC25)*12*7.57%)*SUM(Fasering!$D$5:$D$7)</f>
        <v>1095.5507270277662</v>
      </c>
      <c r="AR25" s="9">
        <f>($AK$2+(L25+AD25)*12*7.57%)*SUM(Fasering!$D$5:$D$8)</f>
        <v>1691.8296902507889</v>
      </c>
      <c r="AS25" s="9">
        <f>($AK$2+(M25+AE25)*12*7.57%)*SUM(Fasering!$D$5:$D$9)</f>
        <v>2393.3020308434766</v>
      </c>
      <c r="AT25" s="9">
        <f>($AK$2+(N25+AF25)*12*7.57%)*SUM(Fasering!$D$5:$D$10)</f>
        <v>3198.0363824784317</v>
      </c>
      <c r="AU25" s="86">
        <f>($AK$2+(O25+AG25)*12*7.57%)*SUM(Fasering!$D$5:$D$11)</f>
        <v>4109.6590018447996</v>
      </c>
    </row>
    <row r="26" spans="1:47" x14ac:dyDescent="0.3">
      <c r="A26" s="32">
        <f t="shared" si="8"/>
        <v>18</v>
      </c>
      <c r="B26" s="125">
        <v>40648.74</v>
      </c>
      <c r="C26" s="126"/>
      <c r="D26" s="125">
        <f t="shared" si="0"/>
        <v>52583.210063999999</v>
      </c>
      <c r="E26" s="127">
        <f t="shared" si="1"/>
        <v>1303.5037286656634</v>
      </c>
      <c r="F26" s="125">
        <f t="shared" si="2"/>
        <v>4381.9341720000002</v>
      </c>
      <c r="G26" s="127">
        <f t="shared" si="3"/>
        <v>108.62531072213864</v>
      </c>
      <c r="H26" s="45">
        <f>'L4'!$H$10</f>
        <v>1641.55</v>
      </c>
      <c r="I26" s="45">
        <f>GEW!$E$12+($F26-GEW!$E$12)*SUM(Fasering!$D$5)</f>
        <v>1751.1635679999999</v>
      </c>
      <c r="J26" s="45">
        <f>GEW!$E$12+($F26-GEW!$E$12)*SUM(Fasering!$D$5:$D$6)</f>
        <v>2431.3853295651888</v>
      </c>
      <c r="K26" s="45">
        <f>GEW!$E$12+($F26-GEW!$E$12)*SUM(Fasering!$D$5:$D$7)</f>
        <v>2821.6705712268104</v>
      </c>
      <c r="L26" s="45">
        <f>GEW!$E$12+($F26-GEW!$E$12)*SUM(Fasering!$D$5:$D$8)</f>
        <v>3211.9558128884314</v>
      </c>
      <c r="M26" s="45">
        <f>GEW!$E$12+($F26-GEW!$E$12)*SUM(Fasering!$D$5:$D$9)</f>
        <v>3602.2410545500525</v>
      </c>
      <c r="N26" s="45">
        <f>GEW!$E$12+($F26-GEW!$E$12)*SUM(Fasering!$D$5:$D$10)</f>
        <v>3991.6489303383792</v>
      </c>
      <c r="O26" s="75">
        <f>GEW!$E$12+($F26-GEW!$E$12)*SUM(Fasering!$D$5:$D$11)</f>
        <v>4381.9341720000002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6"/>
        <v>0</v>
      </c>
      <c r="Z26" s="127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604.46514117440938</v>
      </c>
      <c r="AJ26" s="9">
        <f>($AK$2+(K26+T26)*12*7.57%)*SUM(Fasering!$D$5:$D$7)</f>
        <v>1095.5507270277662</v>
      </c>
      <c r="AK26" s="9">
        <f>($AK$2+(L26+U26)*12*7.57%)*SUM(Fasering!$D$5:$D$8)</f>
        <v>1691.8296902507889</v>
      </c>
      <c r="AL26" s="9">
        <f>($AK$2+(M26+V26)*12*7.57%)*SUM(Fasering!$D$5:$D$9)</f>
        <v>2393.3020308434766</v>
      </c>
      <c r="AM26" s="9">
        <f>($AK$2+(N26+W26)*12*7.57%)*SUM(Fasering!$D$5:$D$10)</f>
        <v>3198.0363824784317</v>
      </c>
      <c r="AN26" s="86">
        <f>($AK$2+(O26+X26)*12*7.57%)*SUM(Fasering!$D$5:$D$11)</f>
        <v>4109.6590018447996</v>
      </c>
      <c r="AO26" s="5">
        <f>($AK$2+(I26+AA26)*12*7.57%)*SUM(Fasering!$D$5)</f>
        <v>0</v>
      </c>
      <c r="AP26" s="9">
        <f>($AK$2+(J26+AB26)*12*7.57%)*SUM(Fasering!$D$5:$D$6)</f>
        <v>604.46514117440938</v>
      </c>
      <c r="AQ26" s="9">
        <f>($AK$2+(K26+AC26)*12*7.57%)*SUM(Fasering!$D$5:$D$7)</f>
        <v>1095.5507270277662</v>
      </c>
      <c r="AR26" s="9">
        <f>($AK$2+(L26+AD26)*12*7.57%)*SUM(Fasering!$D$5:$D$8)</f>
        <v>1691.8296902507889</v>
      </c>
      <c r="AS26" s="9">
        <f>($AK$2+(M26+AE26)*12*7.57%)*SUM(Fasering!$D$5:$D$9)</f>
        <v>2393.3020308434766</v>
      </c>
      <c r="AT26" s="9">
        <f>($AK$2+(N26+AF26)*12*7.57%)*SUM(Fasering!$D$5:$D$10)</f>
        <v>3198.0363824784317</v>
      </c>
      <c r="AU26" s="86">
        <f>($AK$2+(O26+AG26)*12*7.57%)*SUM(Fasering!$D$5:$D$11)</f>
        <v>4109.6590018447996</v>
      </c>
    </row>
    <row r="27" spans="1:47" x14ac:dyDescent="0.3">
      <c r="A27" s="32">
        <f t="shared" si="8"/>
        <v>19</v>
      </c>
      <c r="B27" s="125">
        <v>40648.74</v>
      </c>
      <c r="C27" s="126"/>
      <c r="D27" s="125">
        <f t="shared" si="0"/>
        <v>52583.210063999999</v>
      </c>
      <c r="E27" s="127">
        <f t="shared" si="1"/>
        <v>1303.5037286656634</v>
      </c>
      <c r="F27" s="125">
        <f t="shared" si="2"/>
        <v>4381.9341720000002</v>
      </c>
      <c r="G27" s="127">
        <f t="shared" si="3"/>
        <v>108.62531072213864</v>
      </c>
      <c r="H27" s="45">
        <f>'L4'!$H$10</f>
        <v>1641.55</v>
      </c>
      <c r="I27" s="45">
        <f>GEW!$E$12+($F27-GEW!$E$12)*SUM(Fasering!$D$5)</f>
        <v>1751.1635679999999</v>
      </c>
      <c r="J27" s="45">
        <f>GEW!$E$12+($F27-GEW!$E$12)*SUM(Fasering!$D$5:$D$6)</f>
        <v>2431.3853295651888</v>
      </c>
      <c r="K27" s="45">
        <f>GEW!$E$12+($F27-GEW!$E$12)*SUM(Fasering!$D$5:$D$7)</f>
        <v>2821.6705712268104</v>
      </c>
      <c r="L27" s="45">
        <f>GEW!$E$12+($F27-GEW!$E$12)*SUM(Fasering!$D$5:$D$8)</f>
        <v>3211.9558128884314</v>
      </c>
      <c r="M27" s="45">
        <f>GEW!$E$12+($F27-GEW!$E$12)*SUM(Fasering!$D$5:$D$9)</f>
        <v>3602.2410545500525</v>
      </c>
      <c r="N27" s="45">
        <f>GEW!$E$12+($F27-GEW!$E$12)*SUM(Fasering!$D$5:$D$10)</f>
        <v>3991.6489303383792</v>
      </c>
      <c r="O27" s="75">
        <f>GEW!$E$12+($F27-GEW!$E$12)*SUM(Fasering!$D$5:$D$11)</f>
        <v>4381.9341720000002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6"/>
        <v>0</v>
      </c>
      <c r="Z27" s="127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604.46514117440938</v>
      </c>
      <c r="AJ27" s="9">
        <f>($AK$2+(K27+T27)*12*7.57%)*SUM(Fasering!$D$5:$D$7)</f>
        <v>1095.5507270277662</v>
      </c>
      <c r="AK27" s="9">
        <f>($AK$2+(L27+U27)*12*7.57%)*SUM(Fasering!$D$5:$D$8)</f>
        <v>1691.8296902507889</v>
      </c>
      <c r="AL27" s="9">
        <f>($AK$2+(M27+V27)*12*7.57%)*SUM(Fasering!$D$5:$D$9)</f>
        <v>2393.3020308434766</v>
      </c>
      <c r="AM27" s="9">
        <f>($AK$2+(N27+W27)*12*7.57%)*SUM(Fasering!$D$5:$D$10)</f>
        <v>3198.0363824784317</v>
      </c>
      <c r="AN27" s="86">
        <f>($AK$2+(O27+X27)*12*7.57%)*SUM(Fasering!$D$5:$D$11)</f>
        <v>4109.6590018447996</v>
      </c>
      <c r="AO27" s="5">
        <f>($AK$2+(I27+AA27)*12*7.57%)*SUM(Fasering!$D$5)</f>
        <v>0</v>
      </c>
      <c r="AP27" s="9">
        <f>($AK$2+(J27+AB27)*12*7.57%)*SUM(Fasering!$D$5:$D$6)</f>
        <v>604.46514117440938</v>
      </c>
      <c r="AQ27" s="9">
        <f>($AK$2+(K27+AC27)*12*7.57%)*SUM(Fasering!$D$5:$D$7)</f>
        <v>1095.5507270277662</v>
      </c>
      <c r="AR27" s="9">
        <f>($AK$2+(L27+AD27)*12*7.57%)*SUM(Fasering!$D$5:$D$8)</f>
        <v>1691.8296902507889</v>
      </c>
      <c r="AS27" s="9">
        <f>($AK$2+(M27+AE27)*12*7.57%)*SUM(Fasering!$D$5:$D$9)</f>
        <v>2393.3020308434766</v>
      </c>
      <c r="AT27" s="9">
        <f>($AK$2+(N27+AF27)*12*7.57%)*SUM(Fasering!$D$5:$D$10)</f>
        <v>3198.0363824784317</v>
      </c>
      <c r="AU27" s="86">
        <f>($AK$2+(O27+AG27)*12*7.57%)*SUM(Fasering!$D$5:$D$11)</f>
        <v>4109.6590018447996</v>
      </c>
    </row>
    <row r="28" spans="1:47" x14ac:dyDescent="0.3">
      <c r="A28" s="32">
        <f t="shared" si="8"/>
        <v>20</v>
      </c>
      <c r="B28" s="125">
        <v>42117.95</v>
      </c>
      <c r="C28" s="126"/>
      <c r="D28" s="125">
        <f t="shared" si="0"/>
        <v>54483.780120000003</v>
      </c>
      <c r="E28" s="127">
        <f t="shared" si="1"/>
        <v>1350.6176296916949</v>
      </c>
      <c r="F28" s="125">
        <f t="shared" si="2"/>
        <v>4540.3150100000003</v>
      </c>
      <c r="G28" s="127">
        <f t="shared" si="3"/>
        <v>112.55146914097458</v>
      </c>
      <c r="H28" s="45">
        <f>'L4'!$H$10</f>
        <v>1641.55</v>
      </c>
      <c r="I28" s="45">
        <f>GEW!$E$12+($F28-GEW!$E$12)*SUM(Fasering!$D$5)</f>
        <v>1751.1635679999999</v>
      </c>
      <c r="J28" s="45">
        <f>GEW!$E$12+($F28-GEW!$E$12)*SUM(Fasering!$D$5:$D$6)</f>
        <v>2472.3368638641982</v>
      </c>
      <c r="K28" s="45">
        <f>GEW!$E$12+($F28-GEW!$E$12)*SUM(Fasering!$D$5:$D$7)</f>
        <v>2886.1185303145921</v>
      </c>
      <c r="L28" s="45">
        <f>GEW!$E$12+($F28-GEW!$E$12)*SUM(Fasering!$D$5:$D$8)</f>
        <v>3299.9001967649856</v>
      </c>
      <c r="M28" s="45">
        <f>GEW!$E$12+($F28-GEW!$E$12)*SUM(Fasering!$D$5:$D$9)</f>
        <v>3713.68186321538</v>
      </c>
      <c r="N28" s="45">
        <f>GEW!$E$12+($F28-GEW!$E$12)*SUM(Fasering!$D$5:$D$10)</f>
        <v>4126.5333435496068</v>
      </c>
      <c r="O28" s="75">
        <f>GEW!$E$12+($F28-GEW!$E$12)*SUM(Fasering!$D$5:$D$11)</f>
        <v>4540.3150100000003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6"/>
        <v>0</v>
      </c>
      <c r="Z28" s="127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614.08380717650959</v>
      </c>
      <c r="AJ28" s="9">
        <f>($AK$2+(K28+T28)*12*7.57%)*SUM(Fasering!$D$5:$D$7)</f>
        <v>1119.3735282351904</v>
      </c>
      <c r="AK28" s="9">
        <f>($AK$2+(L28+U28)*12*7.57%)*SUM(Fasering!$D$5:$D$8)</f>
        <v>1736.1896057665133</v>
      </c>
      <c r="AL28" s="9">
        <f>($AK$2+(M28+V28)*12*7.57%)*SUM(Fasering!$D$5:$D$9)</f>
        <v>2464.5320397704791</v>
      </c>
      <c r="AM28" s="9">
        <f>($AK$2+(N28+W28)*12*7.57%)*SUM(Fasering!$D$5:$D$10)</f>
        <v>3302.387720712878</v>
      </c>
      <c r="AN28" s="86">
        <f>($AK$2+(O28+X28)*12*7.57%)*SUM(Fasering!$D$5:$D$11)</f>
        <v>4253.5321550839999</v>
      </c>
      <c r="AO28" s="5">
        <f>($AK$2+(I28+AA28)*12*7.57%)*SUM(Fasering!$D$5)</f>
        <v>0</v>
      </c>
      <c r="AP28" s="9">
        <f>($AK$2+(J28+AB28)*12*7.57%)*SUM(Fasering!$D$5:$D$6)</f>
        <v>614.08380717650959</v>
      </c>
      <c r="AQ28" s="9">
        <f>($AK$2+(K28+AC28)*12*7.57%)*SUM(Fasering!$D$5:$D$7)</f>
        <v>1119.3735282351904</v>
      </c>
      <c r="AR28" s="9">
        <f>($AK$2+(L28+AD28)*12*7.57%)*SUM(Fasering!$D$5:$D$8)</f>
        <v>1736.1896057665133</v>
      </c>
      <c r="AS28" s="9">
        <f>($AK$2+(M28+AE28)*12*7.57%)*SUM(Fasering!$D$5:$D$9)</f>
        <v>2464.5320397704791</v>
      </c>
      <c r="AT28" s="9">
        <f>($AK$2+(N28+AF28)*12*7.57%)*SUM(Fasering!$D$5:$D$10)</f>
        <v>3302.387720712878</v>
      </c>
      <c r="AU28" s="86">
        <f>($AK$2+(O28+AG28)*12*7.57%)*SUM(Fasering!$D$5:$D$11)</f>
        <v>4253.5321550839999</v>
      </c>
    </row>
    <row r="29" spans="1:47" x14ac:dyDescent="0.3">
      <c r="A29" s="32">
        <f t="shared" si="8"/>
        <v>21</v>
      </c>
      <c r="B29" s="125">
        <v>42117.95</v>
      </c>
      <c r="C29" s="126"/>
      <c r="D29" s="125">
        <f t="shared" si="0"/>
        <v>54483.780120000003</v>
      </c>
      <c r="E29" s="127">
        <f t="shared" si="1"/>
        <v>1350.6176296916949</v>
      </c>
      <c r="F29" s="125">
        <f t="shared" si="2"/>
        <v>4540.3150100000003</v>
      </c>
      <c r="G29" s="127">
        <f t="shared" si="3"/>
        <v>112.55146914097458</v>
      </c>
      <c r="H29" s="45">
        <f>'L4'!$H$10</f>
        <v>1641.55</v>
      </c>
      <c r="I29" s="45">
        <f>GEW!$E$12+($F29-GEW!$E$12)*SUM(Fasering!$D$5)</f>
        <v>1751.1635679999999</v>
      </c>
      <c r="J29" s="45">
        <f>GEW!$E$12+($F29-GEW!$E$12)*SUM(Fasering!$D$5:$D$6)</f>
        <v>2472.3368638641982</v>
      </c>
      <c r="K29" s="45">
        <f>GEW!$E$12+($F29-GEW!$E$12)*SUM(Fasering!$D$5:$D$7)</f>
        <v>2886.1185303145921</v>
      </c>
      <c r="L29" s="45">
        <f>GEW!$E$12+($F29-GEW!$E$12)*SUM(Fasering!$D$5:$D$8)</f>
        <v>3299.9001967649856</v>
      </c>
      <c r="M29" s="45">
        <f>GEW!$E$12+($F29-GEW!$E$12)*SUM(Fasering!$D$5:$D$9)</f>
        <v>3713.68186321538</v>
      </c>
      <c r="N29" s="45">
        <f>GEW!$E$12+($F29-GEW!$E$12)*SUM(Fasering!$D$5:$D$10)</f>
        <v>4126.5333435496068</v>
      </c>
      <c r="O29" s="75">
        <f>GEW!$E$12+($F29-GEW!$E$12)*SUM(Fasering!$D$5:$D$11)</f>
        <v>4540.3150100000003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6"/>
        <v>0</v>
      </c>
      <c r="Z29" s="127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614.08380717650959</v>
      </c>
      <c r="AJ29" s="9">
        <f>($AK$2+(K29+T29)*12*7.57%)*SUM(Fasering!$D$5:$D$7)</f>
        <v>1119.3735282351904</v>
      </c>
      <c r="AK29" s="9">
        <f>($AK$2+(L29+U29)*12*7.57%)*SUM(Fasering!$D$5:$D$8)</f>
        <v>1736.1896057665133</v>
      </c>
      <c r="AL29" s="9">
        <f>($AK$2+(M29+V29)*12*7.57%)*SUM(Fasering!$D$5:$D$9)</f>
        <v>2464.5320397704791</v>
      </c>
      <c r="AM29" s="9">
        <f>($AK$2+(N29+W29)*12*7.57%)*SUM(Fasering!$D$5:$D$10)</f>
        <v>3302.387720712878</v>
      </c>
      <c r="AN29" s="86">
        <f>($AK$2+(O29+X29)*12*7.57%)*SUM(Fasering!$D$5:$D$11)</f>
        <v>4253.5321550839999</v>
      </c>
      <c r="AO29" s="5">
        <f>($AK$2+(I29+AA29)*12*7.57%)*SUM(Fasering!$D$5)</f>
        <v>0</v>
      </c>
      <c r="AP29" s="9">
        <f>($AK$2+(J29+AB29)*12*7.57%)*SUM(Fasering!$D$5:$D$6)</f>
        <v>614.08380717650959</v>
      </c>
      <c r="AQ29" s="9">
        <f>($AK$2+(K29+AC29)*12*7.57%)*SUM(Fasering!$D$5:$D$7)</f>
        <v>1119.3735282351904</v>
      </c>
      <c r="AR29" s="9">
        <f>($AK$2+(L29+AD29)*12*7.57%)*SUM(Fasering!$D$5:$D$8)</f>
        <v>1736.1896057665133</v>
      </c>
      <c r="AS29" s="9">
        <f>($AK$2+(M29+AE29)*12*7.57%)*SUM(Fasering!$D$5:$D$9)</f>
        <v>2464.5320397704791</v>
      </c>
      <c r="AT29" s="9">
        <f>($AK$2+(N29+AF29)*12*7.57%)*SUM(Fasering!$D$5:$D$10)</f>
        <v>3302.387720712878</v>
      </c>
      <c r="AU29" s="86">
        <f>($AK$2+(O29+AG29)*12*7.57%)*SUM(Fasering!$D$5:$D$11)</f>
        <v>4253.5321550839999</v>
      </c>
    </row>
    <row r="30" spans="1:47" x14ac:dyDescent="0.3">
      <c r="A30" s="32">
        <f t="shared" si="8"/>
        <v>22</v>
      </c>
      <c r="B30" s="125">
        <v>43750.42</v>
      </c>
      <c r="C30" s="126"/>
      <c r="D30" s="125">
        <f t="shared" si="0"/>
        <v>56595.543312000002</v>
      </c>
      <c r="E30" s="127">
        <f t="shared" si="1"/>
        <v>1402.9668718068215</v>
      </c>
      <c r="F30" s="125">
        <f t="shared" si="2"/>
        <v>4716.2952760000007</v>
      </c>
      <c r="G30" s="127">
        <f t="shared" si="3"/>
        <v>116.91390598390181</v>
      </c>
      <c r="H30" s="45">
        <f>'L4'!$H$10</f>
        <v>1641.55</v>
      </c>
      <c r="I30" s="45">
        <f>GEW!$E$12+($F30-GEW!$E$12)*SUM(Fasering!$D$5)</f>
        <v>1751.1635679999999</v>
      </c>
      <c r="J30" s="45">
        <f>GEW!$E$12+($F30-GEW!$E$12)*SUM(Fasering!$D$5:$D$6)</f>
        <v>2517.8389712532735</v>
      </c>
      <c r="K30" s="45">
        <f>GEW!$E$12+($F30-GEW!$E$12)*SUM(Fasering!$D$5:$D$7)</f>
        <v>2957.728007361462</v>
      </c>
      <c r="L30" s="45">
        <f>GEW!$E$12+($F30-GEW!$E$12)*SUM(Fasering!$D$5:$D$8)</f>
        <v>3397.6170434696496</v>
      </c>
      <c r="M30" s="45">
        <f>GEW!$E$12+($F30-GEW!$E$12)*SUM(Fasering!$D$5:$D$9)</f>
        <v>3837.5060795778377</v>
      </c>
      <c r="N30" s="45">
        <f>GEW!$E$12+($F30-GEW!$E$12)*SUM(Fasering!$D$5:$D$10)</f>
        <v>4276.4062398918131</v>
      </c>
      <c r="O30" s="75">
        <f>GEW!$E$12+($F30-GEW!$E$12)*SUM(Fasering!$D$5:$D$11)</f>
        <v>4716.2952760000007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6"/>
        <v>0</v>
      </c>
      <c r="Z30" s="127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624.77130841081146</v>
      </c>
      <c r="AJ30" s="9">
        <f>($AK$2+(K30+T30)*12*7.57%)*SUM(Fasering!$D$5:$D$7)</f>
        <v>1145.8435415669019</v>
      </c>
      <c r="AK30" s="9">
        <f>($AK$2+(L30+U30)*12*7.57%)*SUM(Fasering!$D$5:$D$8)</f>
        <v>1785.4788369056664</v>
      </c>
      <c r="AL30" s="9">
        <f>($AK$2+(M30+V30)*12*7.57%)*SUM(Fasering!$D$5:$D$9)</f>
        <v>2543.6771944271068</v>
      </c>
      <c r="AM30" s="9">
        <f>($AK$2+(N30+W30)*12*7.57%)*SUM(Fasering!$D$5:$D$10)</f>
        <v>3418.3346780080142</v>
      </c>
      <c r="AN30" s="86">
        <f>($AK$2+(O30+X30)*12*7.57%)*SUM(Fasering!$D$5:$D$11)</f>
        <v>4413.3926287184004</v>
      </c>
      <c r="AO30" s="5">
        <f>($AK$2+(I30+AA30)*12*7.57%)*SUM(Fasering!$D$5)</f>
        <v>0</v>
      </c>
      <c r="AP30" s="9">
        <f>($AK$2+(J30+AB30)*12*7.57%)*SUM(Fasering!$D$5:$D$6)</f>
        <v>624.77130841081146</v>
      </c>
      <c r="AQ30" s="9">
        <f>($AK$2+(K30+AC30)*12*7.57%)*SUM(Fasering!$D$5:$D$7)</f>
        <v>1145.8435415669019</v>
      </c>
      <c r="AR30" s="9">
        <f>($AK$2+(L30+AD30)*12*7.57%)*SUM(Fasering!$D$5:$D$8)</f>
        <v>1785.4788369056664</v>
      </c>
      <c r="AS30" s="9">
        <f>($AK$2+(M30+AE30)*12*7.57%)*SUM(Fasering!$D$5:$D$9)</f>
        <v>2543.6771944271068</v>
      </c>
      <c r="AT30" s="9">
        <f>($AK$2+(N30+AF30)*12*7.57%)*SUM(Fasering!$D$5:$D$10)</f>
        <v>3418.3346780080142</v>
      </c>
      <c r="AU30" s="86">
        <f>($AK$2+(O30+AG30)*12*7.57%)*SUM(Fasering!$D$5:$D$11)</f>
        <v>4413.3926287184004</v>
      </c>
    </row>
    <row r="31" spans="1:47" x14ac:dyDescent="0.3">
      <c r="A31" s="32">
        <f t="shared" si="8"/>
        <v>23</v>
      </c>
      <c r="B31" s="125">
        <v>45382.93</v>
      </c>
      <c r="C31" s="126"/>
      <c r="D31" s="125">
        <f t="shared" si="0"/>
        <v>58707.358248000004</v>
      </c>
      <c r="E31" s="127">
        <f t="shared" si="1"/>
        <v>1455.317396622203</v>
      </c>
      <c r="F31" s="125">
        <f t="shared" si="2"/>
        <v>4892.2798540000003</v>
      </c>
      <c r="G31" s="127">
        <f t="shared" si="3"/>
        <v>121.27644971851691</v>
      </c>
      <c r="H31" s="45">
        <f>'L4'!$H$10</f>
        <v>1641.55</v>
      </c>
      <c r="I31" s="45">
        <f>GEW!$E$12+($F31-GEW!$E$12)*SUM(Fasering!$D$5)</f>
        <v>1751.1635679999999</v>
      </c>
      <c r="J31" s="45">
        <f>GEW!$E$12+($F31-GEW!$E$12)*SUM(Fasering!$D$5:$D$6)</f>
        <v>2563.3421935689912</v>
      </c>
      <c r="K31" s="45">
        <f>GEW!$E$12+($F31-GEW!$E$12)*SUM(Fasering!$D$5:$D$7)</f>
        <v>3029.3392390372564</v>
      </c>
      <c r="L31" s="45">
        <f>GEW!$E$12+($F31-GEW!$E$12)*SUM(Fasering!$D$5:$D$8)</f>
        <v>3495.3362845055217</v>
      </c>
      <c r="M31" s="45">
        <f>GEW!$E$12+($F31-GEW!$E$12)*SUM(Fasering!$D$5:$D$9)</f>
        <v>3961.3333299737874</v>
      </c>
      <c r="N31" s="45">
        <f>GEW!$E$12+($F31-GEW!$E$12)*SUM(Fasering!$D$5:$D$10)</f>
        <v>4426.2828085317351</v>
      </c>
      <c r="O31" s="75">
        <f>GEW!$E$12+($F31-GEW!$E$12)*SUM(Fasering!$D$5:$D$11)</f>
        <v>4892.2798540000003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6"/>
        <v>0</v>
      </c>
      <c r="Z31" s="127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635.45907151825611</v>
      </c>
      <c r="AJ31" s="9">
        <f>($AK$2+(K31+T31)*12*7.57%)*SUM(Fasering!$D$5:$D$7)</f>
        <v>1172.3142034866623</v>
      </c>
      <c r="AK31" s="9">
        <f>($AK$2+(L31+U31)*12*7.57%)*SUM(Fasering!$D$5:$D$8)</f>
        <v>1834.7692757663983</v>
      </c>
      <c r="AL31" s="9">
        <f>($AK$2+(M31+V31)*12*7.57%)*SUM(Fasering!$D$5:$D$9)</f>
        <v>2622.824288357464</v>
      </c>
      <c r="AM31" s="9">
        <f>($AK$2+(N31+W31)*12*7.57%)*SUM(Fasering!$D$5:$D$10)</f>
        <v>3534.2844763221524</v>
      </c>
      <c r="AN31" s="86">
        <f>($AK$2+(O31+X31)*12*7.57%)*SUM(Fasering!$D$5:$D$11)</f>
        <v>4573.2570193736001</v>
      </c>
      <c r="AO31" s="5">
        <f>($AK$2+(I31+AA31)*12*7.57%)*SUM(Fasering!$D$5)</f>
        <v>0</v>
      </c>
      <c r="AP31" s="9">
        <f>($AK$2+(J31+AB31)*12*7.57%)*SUM(Fasering!$D$5:$D$6)</f>
        <v>635.45907151825611</v>
      </c>
      <c r="AQ31" s="9">
        <f>($AK$2+(K31+AC31)*12*7.57%)*SUM(Fasering!$D$5:$D$7)</f>
        <v>1172.3142034866623</v>
      </c>
      <c r="AR31" s="9">
        <f>($AK$2+(L31+AD31)*12*7.57%)*SUM(Fasering!$D$5:$D$8)</f>
        <v>1834.7692757663983</v>
      </c>
      <c r="AS31" s="9">
        <f>($AK$2+(M31+AE31)*12*7.57%)*SUM(Fasering!$D$5:$D$9)</f>
        <v>2622.824288357464</v>
      </c>
      <c r="AT31" s="9">
        <f>($AK$2+(N31+AF31)*12*7.57%)*SUM(Fasering!$D$5:$D$10)</f>
        <v>3534.2844763221524</v>
      </c>
      <c r="AU31" s="86">
        <f>($AK$2+(O31+AG31)*12*7.57%)*SUM(Fasering!$D$5:$D$11)</f>
        <v>4573.2570193736001</v>
      </c>
    </row>
    <row r="32" spans="1:47" x14ac:dyDescent="0.3">
      <c r="A32" s="32">
        <f t="shared" si="8"/>
        <v>24</v>
      </c>
      <c r="B32" s="125">
        <v>46688.9</v>
      </c>
      <c r="C32" s="126"/>
      <c r="D32" s="125">
        <f t="shared" si="0"/>
        <v>60396.761040000005</v>
      </c>
      <c r="E32" s="127">
        <f t="shared" si="1"/>
        <v>1497.1965979092661</v>
      </c>
      <c r="F32" s="125">
        <f t="shared" si="2"/>
        <v>5033.0634200000004</v>
      </c>
      <c r="G32" s="127">
        <f t="shared" si="3"/>
        <v>124.76638315910552</v>
      </c>
      <c r="H32" s="45">
        <f>'L4'!$H$10</f>
        <v>1641.55</v>
      </c>
      <c r="I32" s="45">
        <f>GEW!$E$12+($F32-GEW!$E$12)*SUM(Fasering!$D$5)</f>
        <v>1751.1635679999999</v>
      </c>
      <c r="J32" s="45">
        <f>GEW!$E$12+($F32-GEW!$E$12)*SUM(Fasering!$D$5:$D$6)</f>
        <v>2599.7437122412548</v>
      </c>
      <c r="K32" s="45">
        <f>GEW!$E$12+($F32-GEW!$E$12)*SUM(Fasering!$D$5:$D$7)</f>
        <v>3086.6265574804129</v>
      </c>
      <c r="L32" s="45">
        <f>GEW!$E$12+($F32-GEW!$E$12)*SUM(Fasering!$D$5:$D$8)</f>
        <v>3573.5094027195714</v>
      </c>
      <c r="M32" s="45">
        <f>GEW!$E$12+($F32-GEW!$E$12)*SUM(Fasering!$D$5:$D$9)</f>
        <v>4060.3922479587295</v>
      </c>
      <c r="N32" s="45">
        <f>GEW!$E$12+($F32-GEW!$E$12)*SUM(Fasering!$D$5:$D$10)</f>
        <v>4546.1805747608432</v>
      </c>
      <c r="O32" s="75">
        <f>GEW!$E$12+($F32-GEW!$E$12)*SUM(Fasering!$D$5:$D$11)</f>
        <v>5033.0634200000004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6"/>
        <v>0</v>
      </c>
      <c r="Z32" s="127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644.00903322472607</v>
      </c>
      <c r="AJ32" s="9">
        <f>($AK$2+(K32+T32)*12*7.57%)*SUM(Fasering!$D$5:$D$7)</f>
        <v>1193.4901168638239</v>
      </c>
      <c r="AK32" s="9">
        <f>($AK$2+(L32+U32)*12*7.57%)*SUM(Fasering!$D$5:$D$8)</f>
        <v>1874.2004795194839</v>
      </c>
      <c r="AL32" s="9">
        <f>($AK$2+(M32+V32)*12*7.57%)*SUM(Fasering!$D$5:$D$9)</f>
        <v>2686.1401211917059</v>
      </c>
      <c r="AM32" s="9">
        <f>($AK$2+(N32+W32)*12*7.57%)*SUM(Fasering!$D$5:$D$10)</f>
        <v>3627.0416160054115</v>
      </c>
      <c r="AN32" s="86">
        <f>($AK$2+(O32+X32)*12*7.57%)*SUM(Fasering!$D$5:$D$11)</f>
        <v>4701.1448107280003</v>
      </c>
      <c r="AO32" s="5">
        <f>($AK$2+(I32+AA32)*12*7.57%)*SUM(Fasering!$D$5)</f>
        <v>0</v>
      </c>
      <c r="AP32" s="9">
        <f>($AK$2+(J32+AB32)*12*7.57%)*SUM(Fasering!$D$5:$D$6)</f>
        <v>644.00903322472607</v>
      </c>
      <c r="AQ32" s="9">
        <f>($AK$2+(K32+AC32)*12*7.57%)*SUM(Fasering!$D$5:$D$7)</f>
        <v>1193.4901168638239</v>
      </c>
      <c r="AR32" s="9">
        <f>($AK$2+(L32+AD32)*12*7.57%)*SUM(Fasering!$D$5:$D$8)</f>
        <v>1874.2004795194839</v>
      </c>
      <c r="AS32" s="9">
        <f>($AK$2+(M32+AE32)*12*7.57%)*SUM(Fasering!$D$5:$D$9)</f>
        <v>2686.1401211917059</v>
      </c>
      <c r="AT32" s="9">
        <f>($AK$2+(N32+AF32)*12*7.57%)*SUM(Fasering!$D$5:$D$10)</f>
        <v>3627.0416160054115</v>
      </c>
      <c r="AU32" s="86">
        <f>($AK$2+(O32+AG32)*12*7.57%)*SUM(Fasering!$D$5:$D$11)</f>
        <v>4701.1448107280003</v>
      </c>
    </row>
    <row r="33" spans="1:47" x14ac:dyDescent="0.3">
      <c r="A33" s="32">
        <f t="shared" si="8"/>
        <v>25</v>
      </c>
      <c r="B33" s="125">
        <v>46688.9</v>
      </c>
      <c r="C33" s="126"/>
      <c r="D33" s="125">
        <f t="shared" si="0"/>
        <v>60396.761040000005</v>
      </c>
      <c r="E33" s="127">
        <f t="shared" si="1"/>
        <v>1497.1965979092661</v>
      </c>
      <c r="F33" s="125">
        <f t="shared" si="2"/>
        <v>5033.0634200000004</v>
      </c>
      <c r="G33" s="127">
        <f t="shared" si="3"/>
        <v>124.76638315910552</v>
      </c>
      <c r="H33" s="45">
        <f>'L4'!$H$10</f>
        <v>1641.55</v>
      </c>
      <c r="I33" s="45">
        <f>GEW!$E$12+($F33-GEW!$E$12)*SUM(Fasering!$D$5)</f>
        <v>1751.1635679999999</v>
      </c>
      <c r="J33" s="45">
        <f>GEW!$E$12+($F33-GEW!$E$12)*SUM(Fasering!$D$5:$D$6)</f>
        <v>2599.7437122412548</v>
      </c>
      <c r="K33" s="45">
        <f>GEW!$E$12+($F33-GEW!$E$12)*SUM(Fasering!$D$5:$D$7)</f>
        <v>3086.6265574804129</v>
      </c>
      <c r="L33" s="45">
        <f>GEW!$E$12+($F33-GEW!$E$12)*SUM(Fasering!$D$5:$D$8)</f>
        <v>3573.5094027195714</v>
      </c>
      <c r="M33" s="45">
        <f>GEW!$E$12+($F33-GEW!$E$12)*SUM(Fasering!$D$5:$D$9)</f>
        <v>4060.3922479587295</v>
      </c>
      <c r="N33" s="45">
        <f>GEW!$E$12+($F33-GEW!$E$12)*SUM(Fasering!$D$5:$D$10)</f>
        <v>4546.1805747608432</v>
      </c>
      <c r="O33" s="75">
        <f>GEW!$E$12+($F33-GEW!$E$12)*SUM(Fasering!$D$5:$D$11)</f>
        <v>5033.0634200000004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6"/>
        <v>0</v>
      </c>
      <c r="Z33" s="127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644.00903322472607</v>
      </c>
      <c r="AJ33" s="9">
        <f>($AK$2+(K33+T33)*12*7.57%)*SUM(Fasering!$D$5:$D$7)</f>
        <v>1193.4901168638239</v>
      </c>
      <c r="AK33" s="9">
        <f>($AK$2+(L33+U33)*12*7.57%)*SUM(Fasering!$D$5:$D$8)</f>
        <v>1874.2004795194839</v>
      </c>
      <c r="AL33" s="9">
        <f>($AK$2+(M33+V33)*12*7.57%)*SUM(Fasering!$D$5:$D$9)</f>
        <v>2686.1401211917059</v>
      </c>
      <c r="AM33" s="9">
        <f>($AK$2+(N33+W33)*12*7.57%)*SUM(Fasering!$D$5:$D$10)</f>
        <v>3627.0416160054115</v>
      </c>
      <c r="AN33" s="86">
        <f>($AK$2+(O33+X33)*12*7.57%)*SUM(Fasering!$D$5:$D$11)</f>
        <v>4701.1448107280003</v>
      </c>
      <c r="AO33" s="5">
        <f>($AK$2+(I33+AA33)*12*7.57%)*SUM(Fasering!$D$5)</f>
        <v>0</v>
      </c>
      <c r="AP33" s="9">
        <f>($AK$2+(J33+AB33)*12*7.57%)*SUM(Fasering!$D$5:$D$6)</f>
        <v>644.00903322472607</v>
      </c>
      <c r="AQ33" s="9">
        <f>($AK$2+(K33+AC33)*12*7.57%)*SUM(Fasering!$D$5:$D$7)</f>
        <v>1193.4901168638239</v>
      </c>
      <c r="AR33" s="9">
        <f>($AK$2+(L33+AD33)*12*7.57%)*SUM(Fasering!$D$5:$D$8)</f>
        <v>1874.2004795194839</v>
      </c>
      <c r="AS33" s="9">
        <f>($AK$2+(M33+AE33)*12*7.57%)*SUM(Fasering!$D$5:$D$9)</f>
        <v>2686.1401211917059</v>
      </c>
      <c r="AT33" s="9">
        <f>($AK$2+(N33+AF33)*12*7.57%)*SUM(Fasering!$D$5:$D$10)</f>
        <v>3627.0416160054115</v>
      </c>
      <c r="AU33" s="86">
        <f>($AK$2+(O33+AG33)*12*7.57%)*SUM(Fasering!$D$5:$D$11)</f>
        <v>4701.1448107280003</v>
      </c>
    </row>
    <row r="34" spans="1:47" x14ac:dyDescent="0.3">
      <c r="A34" s="32">
        <f t="shared" si="8"/>
        <v>26</v>
      </c>
      <c r="B34" s="125">
        <v>46688.9</v>
      </c>
      <c r="C34" s="126"/>
      <c r="D34" s="125">
        <f t="shared" si="0"/>
        <v>60396.761040000005</v>
      </c>
      <c r="E34" s="127">
        <f t="shared" si="1"/>
        <v>1497.1965979092661</v>
      </c>
      <c r="F34" s="125">
        <f t="shared" si="2"/>
        <v>5033.0634200000004</v>
      </c>
      <c r="G34" s="127">
        <f t="shared" si="3"/>
        <v>124.76638315910552</v>
      </c>
      <c r="H34" s="45">
        <f>'L4'!$H$10</f>
        <v>1641.55</v>
      </c>
      <c r="I34" s="45">
        <f>GEW!$E$12+($F34-GEW!$E$12)*SUM(Fasering!$D$5)</f>
        <v>1751.1635679999999</v>
      </c>
      <c r="J34" s="45">
        <f>GEW!$E$12+($F34-GEW!$E$12)*SUM(Fasering!$D$5:$D$6)</f>
        <v>2599.7437122412548</v>
      </c>
      <c r="K34" s="45">
        <f>GEW!$E$12+($F34-GEW!$E$12)*SUM(Fasering!$D$5:$D$7)</f>
        <v>3086.6265574804129</v>
      </c>
      <c r="L34" s="45">
        <f>GEW!$E$12+($F34-GEW!$E$12)*SUM(Fasering!$D$5:$D$8)</f>
        <v>3573.5094027195714</v>
      </c>
      <c r="M34" s="45">
        <f>GEW!$E$12+($F34-GEW!$E$12)*SUM(Fasering!$D$5:$D$9)</f>
        <v>4060.3922479587295</v>
      </c>
      <c r="N34" s="45">
        <f>GEW!$E$12+($F34-GEW!$E$12)*SUM(Fasering!$D$5:$D$10)</f>
        <v>4546.1805747608432</v>
      </c>
      <c r="O34" s="75">
        <f>GEW!$E$12+($F34-GEW!$E$12)*SUM(Fasering!$D$5:$D$11)</f>
        <v>5033.0634200000004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6"/>
        <v>0</v>
      </c>
      <c r="Z34" s="127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644.00903322472607</v>
      </c>
      <c r="AJ34" s="9">
        <f>($AK$2+(K34+T34)*12*7.57%)*SUM(Fasering!$D$5:$D$7)</f>
        <v>1193.4901168638239</v>
      </c>
      <c r="AK34" s="9">
        <f>($AK$2+(L34+U34)*12*7.57%)*SUM(Fasering!$D$5:$D$8)</f>
        <v>1874.2004795194839</v>
      </c>
      <c r="AL34" s="9">
        <f>($AK$2+(M34+V34)*12*7.57%)*SUM(Fasering!$D$5:$D$9)</f>
        <v>2686.1401211917059</v>
      </c>
      <c r="AM34" s="9">
        <f>($AK$2+(N34+W34)*12*7.57%)*SUM(Fasering!$D$5:$D$10)</f>
        <v>3627.0416160054115</v>
      </c>
      <c r="AN34" s="86">
        <f>($AK$2+(O34+X34)*12*7.57%)*SUM(Fasering!$D$5:$D$11)</f>
        <v>4701.1448107280003</v>
      </c>
      <c r="AO34" s="5">
        <f>($AK$2+(I34+AA34)*12*7.57%)*SUM(Fasering!$D$5)</f>
        <v>0</v>
      </c>
      <c r="AP34" s="9">
        <f>($AK$2+(J34+AB34)*12*7.57%)*SUM(Fasering!$D$5:$D$6)</f>
        <v>644.00903322472607</v>
      </c>
      <c r="AQ34" s="9">
        <f>($AK$2+(K34+AC34)*12*7.57%)*SUM(Fasering!$D$5:$D$7)</f>
        <v>1193.4901168638239</v>
      </c>
      <c r="AR34" s="9">
        <f>($AK$2+(L34+AD34)*12*7.57%)*SUM(Fasering!$D$5:$D$8)</f>
        <v>1874.2004795194839</v>
      </c>
      <c r="AS34" s="9">
        <f>($AK$2+(M34+AE34)*12*7.57%)*SUM(Fasering!$D$5:$D$9)</f>
        <v>2686.1401211917059</v>
      </c>
      <c r="AT34" s="9">
        <f>($AK$2+(N34+AF34)*12*7.57%)*SUM(Fasering!$D$5:$D$10)</f>
        <v>3627.0416160054115</v>
      </c>
      <c r="AU34" s="86">
        <f>($AK$2+(O34+AG34)*12*7.57%)*SUM(Fasering!$D$5:$D$11)</f>
        <v>4701.1448107280003</v>
      </c>
    </row>
    <row r="35" spans="1:47" x14ac:dyDescent="0.3">
      <c r="A35" s="32">
        <f t="shared" si="8"/>
        <v>27</v>
      </c>
      <c r="B35" s="125">
        <v>46688.9</v>
      </c>
      <c r="C35" s="126"/>
      <c r="D35" s="125">
        <f t="shared" si="0"/>
        <v>60396.761040000005</v>
      </c>
      <c r="E35" s="127">
        <f t="shared" si="1"/>
        <v>1497.1965979092661</v>
      </c>
      <c r="F35" s="125">
        <f t="shared" si="2"/>
        <v>5033.0634200000004</v>
      </c>
      <c r="G35" s="127">
        <f t="shared" si="3"/>
        <v>124.76638315910552</v>
      </c>
      <c r="H35" s="45">
        <f>'L4'!$H$10</f>
        <v>1641.55</v>
      </c>
      <c r="I35" s="45">
        <f>GEW!$E$12+($F35-GEW!$E$12)*SUM(Fasering!$D$5)</f>
        <v>1751.1635679999999</v>
      </c>
      <c r="J35" s="45">
        <f>GEW!$E$12+($F35-GEW!$E$12)*SUM(Fasering!$D$5:$D$6)</f>
        <v>2599.7437122412548</v>
      </c>
      <c r="K35" s="45">
        <f>GEW!$E$12+($F35-GEW!$E$12)*SUM(Fasering!$D$5:$D$7)</f>
        <v>3086.6265574804129</v>
      </c>
      <c r="L35" s="45">
        <f>GEW!$E$12+($F35-GEW!$E$12)*SUM(Fasering!$D$5:$D$8)</f>
        <v>3573.5094027195714</v>
      </c>
      <c r="M35" s="45">
        <f>GEW!$E$12+($F35-GEW!$E$12)*SUM(Fasering!$D$5:$D$9)</f>
        <v>4060.3922479587295</v>
      </c>
      <c r="N35" s="45">
        <f>GEW!$E$12+($F35-GEW!$E$12)*SUM(Fasering!$D$5:$D$10)</f>
        <v>4546.1805747608432</v>
      </c>
      <c r="O35" s="75">
        <f>GEW!$E$12+($F35-GEW!$E$12)*SUM(Fasering!$D$5:$D$11)</f>
        <v>5033.0634200000004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6"/>
        <v>0</v>
      </c>
      <c r="Z35" s="127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644.00903322472607</v>
      </c>
      <c r="AJ35" s="9">
        <f>($AK$2+(K35+T35)*12*7.57%)*SUM(Fasering!$D$5:$D$7)</f>
        <v>1193.4901168638239</v>
      </c>
      <c r="AK35" s="9">
        <f>($AK$2+(L35+U35)*12*7.57%)*SUM(Fasering!$D$5:$D$8)</f>
        <v>1874.2004795194839</v>
      </c>
      <c r="AL35" s="9">
        <f>($AK$2+(M35+V35)*12*7.57%)*SUM(Fasering!$D$5:$D$9)</f>
        <v>2686.1401211917059</v>
      </c>
      <c r="AM35" s="9">
        <f>($AK$2+(N35+W35)*12*7.57%)*SUM(Fasering!$D$5:$D$10)</f>
        <v>3627.0416160054115</v>
      </c>
      <c r="AN35" s="86">
        <f>($AK$2+(O35+X35)*12*7.57%)*SUM(Fasering!$D$5:$D$11)</f>
        <v>4701.1448107280003</v>
      </c>
      <c r="AO35" s="5">
        <f>($AK$2+(I35+AA35)*12*7.57%)*SUM(Fasering!$D$5)</f>
        <v>0</v>
      </c>
      <c r="AP35" s="9">
        <f>($AK$2+(J35+AB35)*12*7.57%)*SUM(Fasering!$D$5:$D$6)</f>
        <v>644.00903322472607</v>
      </c>
      <c r="AQ35" s="9">
        <f>($AK$2+(K35+AC35)*12*7.57%)*SUM(Fasering!$D$5:$D$7)</f>
        <v>1193.4901168638239</v>
      </c>
      <c r="AR35" s="9">
        <f>($AK$2+(L35+AD35)*12*7.57%)*SUM(Fasering!$D$5:$D$8)</f>
        <v>1874.2004795194839</v>
      </c>
      <c r="AS35" s="9">
        <f>($AK$2+(M35+AE35)*12*7.57%)*SUM(Fasering!$D$5:$D$9)</f>
        <v>2686.1401211917059</v>
      </c>
      <c r="AT35" s="9">
        <f>($AK$2+(N35+AF35)*12*7.57%)*SUM(Fasering!$D$5:$D$10)</f>
        <v>3627.0416160054115</v>
      </c>
      <c r="AU35" s="86">
        <f>($AK$2+(O35+AG35)*12*7.57%)*SUM(Fasering!$D$5:$D$11)</f>
        <v>4701.1448107280003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73"/>
      <c r="P36" s="128"/>
      <c r="Q36" s="129"/>
      <c r="R36" s="46"/>
      <c r="S36" s="46"/>
      <c r="T36" s="46"/>
      <c r="U36" s="46"/>
      <c r="V36" s="46"/>
      <c r="W36" s="46"/>
      <c r="X36" s="73"/>
      <c r="Y36" s="128"/>
      <c r="Z36" s="129"/>
      <c r="AA36" s="72"/>
      <c r="AB36" s="46"/>
      <c r="AC36" s="46"/>
      <c r="AD36" s="46"/>
      <c r="AE36" s="46"/>
      <c r="AF36" s="46"/>
      <c r="AG36" s="73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77</v>
      </c>
      <c r="B1" s="21" t="s">
        <v>19</v>
      </c>
      <c r="C1" s="21" t="s">
        <v>78</v>
      </c>
      <c r="D1" s="21"/>
      <c r="E1" s="70"/>
      <c r="G1" s="56"/>
      <c r="H1" s="56"/>
      <c r="I1" s="21"/>
      <c r="L1" s="104">
        <f>D6</f>
        <v>42552</v>
      </c>
      <c r="O1" s="23" t="s">
        <v>79</v>
      </c>
      <c r="Y1"/>
      <c r="Z1"/>
      <c r="AA1"/>
      <c r="AB1"/>
      <c r="AC1"/>
      <c r="AD1"/>
      <c r="AH1" s="80" t="str">
        <f>'L4'!$AH$2</f>
        <v>Berekening eindejaarspremie 2015:</v>
      </c>
      <c r="AR1"/>
    </row>
    <row r="2" spans="1:47" ht="16.5" x14ac:dyDescent="0.3">
      <c r="A2" s="21"/>
      <c r="B2" s="21"/>
      <c r="C2" s="67"/>
      <c r="D2" s="68"/>
      <c r="E2" s="68"/>
      <c r="F2" s="68"/>
      <c r="G2" s="68"/>
      <c r="H2" s="68"/>
      <c r="I2" s="67"/>
      <c r="J2" s="68"/>
      <c r="K2" s="69"/>
      <c r="L2" s="69"/>
      <c r="N2" s="23" t="s">
        <v>21</v>
      </c>
      <c r="O2" s="25">
        <f>'L4'!O3</f>
        <v>1.2936000000000001</v>
      </c>
      <c r="AH2" s="81" t="s">
        <v>94</v>
      </c>
      <c r="AK2" s="82">
        <f>'L4'!$AK$3</f>
        <v>129.11000000000001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81" t="s">
        <v>49</v>
      </c>
    </row>
    <row r="4" spans="1:47" x14ac:dyDescent="0.3">
      <c r="A4" s="28"/>
      <c r="B4" s="134" t="s">
        <v>22</v>
      </c>
      <c r="C4" s="149"/>
      <c r="D4" s="149"/>
      <c r="E4" s="135"/>
      <c r="F4" s="134" t="s">
        <v>23</v>
      </c>
      <c r="G4" s="135"/>
      <c r="H4" s="146" t="s">
        <v>38</v>
      </c>
      <c r="I4" s="147"/>
      <c r="J4" s="147"/>
      <c r="K4" s="147"/>
      <c r="L4" s="147"/>
      <c r="M4" s="147"/>
      <c r="N4" s="147"/>
      <c r="O4" s="148"/>
      <c r="P4" s="134" t="s">
        <v>24</v>
      </c>
      <c r="Q4" s="137"/>
      <c r="R4" s="146" t="s">
        <v>39</v>
      </c>
      <c r="S4" s="147"/>
      <c r="T4" s="147"/>
      <c r="U4" s="147"/>
      <c r="V4" s="147"/>
      <c r="W4" s="147"/>
      <c r="X4" s="148"/>
      <c r="Y4" s="134" t="s">
        <v>25</v>
      </c>
      <c r="Z4" s="135"/>
      <c r="AA4" s="146" t="s">
        <v>40</v>
      </c>
      <c r="AB4" s="147"/>
      <c r="AC4" s="147"/>
      <c r="AD4" s="147"/>
      <c r="AE4" s="147"/>
      <c r="AF4" s="147"/>
      <c r="AG4" s="148"/>
      <c r="AH4" s="146" t="s">
        <v>101</v>
      </c>
      <c r="AI4" s="147"/>
      <c r="AJ4" s="147"/>
      <c r="AK4" s="147"/>
      <c r="AL4" s="147"/>
      <c r="AM4" s="147"/>
      <c r="AN4" s="148"/>
      <c r="AO4" s="146" t="s">
        <v>102</v>
      </c>
      <c r="AP4" s="147"/>
      <c r="AQ4" s="147"/>
      <c r="AR4" s="147"/>
      <c r="AS4" s="147"/>
      <c r="AT4" s="147"/>
      <c r="AU4" s="148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0"/>
      <c r="Q5" s="151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2" t="s">
        <v>27</v>
      </c>
      <c r="Z5" s="151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38" t="s">
        <v>30</v>
      </c>
      <c r="C6" s="139"/>
      <c r="D6" s="144">
        <f>'L4'!$D$8</f>
        <v>42552</v>
      </c>
      <c r="E6" s="143"/>
      <c r="F6" s="144">
        <f>D6</f>
        <v>42552</v>
      </c>
      <c r="G6" s="145"/>
      <c r="H6" s="111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2"/>
      <c r="Q6" s="143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2"/>
      <c r="Z6" s="143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4"/>
      <c r="C7" s="135"/>
      <c r="D7" s="136"/>
      <c r="E7" s="137"/>
      <c r="F7" s="136"/>
      <c r="G7" s="137"/>
      <c r="H7" s="44"/>
      <c r="I7" s="44"/>
      <c r="J7" s="44"/>
      <c r="K7" s="44"/>
      <c r="L7" s="44"/>
      <c r="M7" s="44"/>
      <c r="N7" s="44"/>
      <c r="O7" s="78"/>
      <c r="P7" s="136"/>
      <c r="Q7" s="137"/>
      <c r="R7" s="44"/>
      <c r="S7" s="44"/>
      <c r="T7" s="44"/>
      <c r="U7" s="44"/>
      <c r="V7" s="44"/>
      <c r="W7" s="44"/>
      <c r="X7" s="78"/>
      <c r="Y7" s="136"/>
      <c r="Z7" s="137"/>
      <c r="AA7" s="77"/>
      <c r="AB7" s="44"/>
      <c r="AC7" s="44"/>
      <c r="AD7" s="44"/>
      <c r="AE7" s="44"/>
      <c r="AF7" s="44"/>
      <c r="AG7" s="78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5">
        <v>31377.86</v>
      </c>
      <c r="C8" s="126"/>
      <c r="D8" s="125">
        <f t="shared" ref="D8:D35" si="0">B8*$O$2</f>
        <v>40590.399696</v>
      </c>
      <c r="E8" s="127">
        <f t="shared" ref="E8:E35" si="1">D8/40.3399</f>
        <v>1006.2097252596066</v>
      </c>
      <c r="F8" s="125">
        <f t="shared" ref="F8:F35" si="2">B8/12*$O$2</f>
        <v>3382.5333080000005</v>
      </c>
      <c r="G8" s="127">
        <f t="shared" ref="G8:G35" si="3">F8/40.3399</f>
        <v>83.850810438300556</v>
      </c>
      <c r="H8" s="45">
        <f>'L4'!$H$10</f>
        <v>1641.55</v>
      </c>
      <c r="I8" s="45">
        <f>GEW!$E$12+($F8-GEW!$E$12)*SUM(Fasering!$D$5)</f>
        <v>1751.1635679999999</v>
      </c>
      <c r="J8" s="45">
        <f>GEW!$E$12+($F8-GEW!$E$12)*SUM(Fasering!$D$5:$D$6)</f>
        <v>2172.9765518533595</v>
      </c>
      <c r="K8" s="45">
        <f>GEW!$E$12+($F8-GEW!$E$12)*SUM(Fasering!$D$5:$D$7)</f>
        <v>2414.9967159251623</v>
      </c>
      <c r="L8" s="45">
        <f>GEW!$E$12+($F8-GEW!$E$12)*SUM(Fasering!$D$5:$D$8)</f>
        <v>2657.0168799969656</v>
      </c>
      <c r="M8" s="45">
        <f>GEW!$E$12+($F8-GEW!$E$12)*SUM(Fasering!$D$5:$D$9)</f>
        <v>2899.0370440687684</v>
      </c>
      <c r="N8" s="45">
        <f>GEW!$E$12+($F8-GEW!$E$12)*SUM(Fasering!$D$5:$D$10)</f>
        <v>3140.5131439281977</v>
      </c>
      <c r="O8" s="75">
        <f>GEW!$E$12+($F8-GEW!$E$12)*SUM(Fasering!$D$5:$D$11)</f>
        <v>3382.5333080000005</v>
      </c>
      <c r="P8" s="125">
        <f t="shared" ref="P8:P35" si="4">((B8&lt;19968.2)*913.03+(B8&gt;19968.2)*(B8&lt;20424.71)*(20424.71-B8+456.51)+(B8&gt;20424.71)*(B8&lt;22659.62)*456.51+(B8&gt;22659.62)*(B8&lt;23116.13)*(23116.13-B8))/12*$O$2</f>
        <v>0</v>
      </c>
      <c r="Q8" s="127">
        <f t="shared" ref="Q8:Q35" si="5">P8/40.3399</f>
        <v>0</v>
      </c>
      <c r="R8" s="45">
        <f>$P8*SUM(Fasering!$D$5)</f>
        <v>0</v>
      </c>
      <c r="S8" s="45">
        <f>$P8*SUM(Fasering!$D$5:$D$6)</f>
        <v>0</v>
      </c>
      <c r="T8" s="45">
        <f>$P8*SUM(Fasering!$D$5:$D$7)</f>
        <v>0</v>
      </c>
      <c r="U8" s="45">
        <f>$P8*SUM(Fasering!$D$5:$D$8)</f>
        <v>0</v>
      </c>
      <c r="V8" s="45">
        <f>$P8*SUM(Fasering!$D$5:$D$9)</f>
        <v>0</v>
      </c>
      <c r="W8" s="45">
        <f>$P8*SUM(Fasering!$D$5:$D$10)</f>
        <v>0</v>
      </c>
      <c r="X8" s="75">
        <f>$P8*SUM(Fasering!$D$5:$D$11)</f>
        <v>0</v>
      </c>
      <c r="Y8" s="125">
        <f t="shared" ref="Y8:Y35" si="6">((B8&lt;19968.2)*456.51+(B8&gt;19968.2)*(B8&lt;20196.46)*(20196.46-B8+228.26)+(B8&gt;20196.46)*(B8&lt;22659.62)*228.26+(B8&gt;22659.62)*(B8&lt;22887.88)*(22887.88-B8))/12*$O$2</f>
        <v>0</v>
      </c>
      <c r="Z8" s="127">
        <f t="shared" ref="Z8:Z35" si="7">Y8/40.3399</f>
        <v>0</v>
      </c>
      <c r="AA8" s="74">
        <f>$Y8*SUM(Fasering!$D$5)</f>
        <v>0</v>
      </c>
      <c r="AB8" s="45">
        <f>$Y8*SUM(Fasering!$D$5:$D$6)</f>
        <v>0</v>
      </c>
      <c r="AC8" s="45">
        <f>$Y8*SUM(Fasering!$D$5:$D$7)</f>
        <v>0</v>
      </c>
      <c r="AD8" s="45">
        <f>$Y8*SUM(Fasering!$D$5:$D$8)</f>
        <v>0</v>
      </c>
      <c r="AE8" s="45">
        <f>$Y8*SUM(Fasering!$D$5:$D$9)</f>
        <v>0</v>
      </c>
      <c r="AF8" s="45">
        <f>$Y8*SUM(Fasering!$D$5:$D$10)</f>
        <v>0</v>
      </c>
      <c r="AG8" s="75">
        <f>$Y8*SUM(Fasering!$D$5:$D$11)</f>
        <v>0</v>
      </c>
      <c r="AH8" s="5">
        <f>($AK$2+(I8+R8)*12*7.57%)*SUM(Fasering!$D$5)</f>
        <v>0</v>
      </c>
      <c r="AI8" s="9">
        <f>($AK$2+(J8+S8)*12*7.57%)*SUM(Fasering!$D$5:$D$6)</f>
        <v>543.77027912912581</v>
      </c>
      <c r="AJ8" s="9">
        <f>($AK$2+(K8+T8)*12*7.57%)*SUM(Fasering!$D$5:$D$7)</f>
        <v>945.22617760468643</v>
      </c>
      <c r="AK8" s="9">
        <f>($AK$2+(L8+U8)*12*7.57%)*SUM(Fasering!$D$5:$D$8)</f>
        <v>1411.9136445143581</v>
      </c>
      <c r="AL8" s="9">
        <f>($AK$2+(M8+V8)*12*7.57%)*SUM(Fasering!$D$5:$D$9)</f>
        <v>1943.8326798581404</v>
      </c>
      <c r="AM8" s="9">
        <f>($AK$2+(N8+W8)*12*7.57%)*SUM(Fasering!$D$5:$D$10)</f>
        <v>2539.5677261182359</v>
      </c>
      <c r="AN8" s="86">
        <f>($AK$2+(O8+X8)*12*7.57%)*SUM(Fasering!$D$5:$D$11)</f>
        <v>3201.8032569872007</v>
      </c>
      <c r="AO8" s="5">
        <f>($AK$2+(I8+AA8)*12*7.57%)*SUM(Fasering!$D$5)</f>
        <v>0</v>
      </c>
      <c r="AP8" s="9">
        <f>($AK$2+(J8+AB8)*12*7.57%)*SUM(Fasering!$D$5:$D$6)</f>
        <v>543.77027912912581</v>
      </c>
      <c r="AQ8" s="9">
        <f>($AK$2+(K8+AC8)*12*7.57%)*SUM(Fasering!$D$5:$D$7)</f>
        <v>945.22617760468643</v>
      </c>
      <c r="AR8" s="9">
        <f>($AK$2+(L8+AD8)*12*7.57%)*SUM(Fasering!$D$5:$D$8)</f>
        <v>1411.9136445143581</v>
      </c>
      <c r="AS8" s="9">
        <f>($AK$2+(M8+AE8)*12*7.57%)*SUM(Fasering!$D$5:$D$9)</f>
        <v>1943.8326798581404</v>
      </c>
      <c r="AT8" s="9">
        <f>($AK$2+(N8+AF8)*12*7.57%)*SUM(Fasering!$D$5:$D$10)</f>
        <v>2539.5677261182359</v>
      </c>
      <c r="AU8" s="86">
        <f>($AK$2+(O8+AG8)*12*7.57%)*SUM(Fasering!$D$5:$D$11)</f>
        <v>3201.8032569872007</v>
      </c>
    </row>
    <row r="9" spans="1:47" x14ac:dyDescent="0.3">
      <c r="A9" s="32">
        <f t="shared" ref="A9:A35" si="8">+A8+1</f>
        <v>1</v>
      </c>
      <c r="B9" s="125">
        <v>32139.07</v>
      </c>
      <c r="C9" s="126"/>
      <c r="D9" s="125">
        <f t="shared" si="0"/>
        <v>41575.100952000001</v>
      </c>
      <c r="E9" s="127">
        <f t="shared" si="1"/>
        <v>1030.6198317794542</v>
      </c>
      <c r="F9" s="125">
        <f t="shared" si="2"/>
        <v>3464.5917460000001</v>
      </c>
      <c r="G9" s="127">
        <f t="shared" si="3"/>
        <v>85.88498598162117</v>
      </c>
      <c r="H9" s="45">
        <f>'L4'!$H$10</f>
        <v>1641.55</v>
      </c>
      <c r="I9" s="45">
        <f>GEW!$E$12+($F9-GEW!$E$12)*SUM(Fasering!$D$5)</f>
        <v>1751.1635679999999</v>
      </c>
      <c r="J9" s="45">
        <f>GEW!$E$12+($F9-GEW!$E$12)*SUM(Fasering!$D$5:$D$6)</f>
        <v>2194.1938845857453</v>
      </c>
      <c r="K9" s="45">
        <f>GEW!$E$12+($F9-GEW!$E$12)*SUM(Fasering!$D$5:$D$7)</f>
        <v>2448.3877430330708</v>
      </c>
      <c r="L9" s="45">
        <f>GEW!$E$12+($F9-GEW!$E$12)*SUM(Fasering!$D$5:$D$8)</f>
        <v>2702.5816014803963</v>
      </c>
      <c r="M9" s="45">
        <f>GEW!$E$12+($F9-GEW!$E$12)*SUM(Fasering!$D$5:$D$9)</f>
        <v>2956.7754599277223</v>
      </c>
      <c r="N9" s="45">
        <f>GEW!$E$12+($F9-GEW!$E$12)*SUM(Fasering!$D$5:$D$10)</f>
        <v>3210.3978875526745</v>
      </c>
      <c r="O9" s="75">
        <f>GEW!$E$12+($F9-GEW!$E$12)*SUM(Fasering!$D$5:$D$11)</f>
        <v>3464.5917460000001</v>
      </c>
      <c r="P9" s="125">
        <f t="shared" si="4"/>
        <v>0</v>
      </c>
      <c r="Q9" s="127">
        <f t="shared" si="5"/>
        <v>0</v>
      </c>
      <c r="R9" s="45">
        <f>$P9*SUM(Fasering!$D$5)</f>
        <v>0</v>
      </c>
      <c r="S9" s="45">
        <f>$P9*SUM(Fasering!$D$5:$D$6)</f>
        <v>0</v>
      </c>
      <c r="T9" s="45">
        <f>$P9*SUM(Fasering!$D$5:$D$7)</f>
        <v>0</v>
      </c>
      <c r="U9" s="45">
        <f>$P9*SUM(Fasering!$D$5:$D$8)</f>
        <v>0</v>
      </c>
      <c r="V9" s="45">
        <f>$P9*SUM(Fasering!$D$5:$D$9)</f>
        <v>0</v>
      </c>
      <c r="W9" s="45">
        <f>$P9*SUM(Fasering!$D$5:$D$10)</f>
        <v>0</v>
      </c>
      <c r="X9" s="75">
        <f>$P9*SUM(Fasering!$D$5:$D$11)</f>
        <v>0</v>
      </c>
      <c r="Y9" s="125">
        <f t="shared" si="6"/>
        <v>0</v>
      </c>
      <c r="Z9" s="127">
        <f t="shared" si="7"/>
        <v>0</v>
      </c>
      <c r="AA9" s="74">
        <f>$Y9*SUM(Fasering!$D$5)</f>
        <v>0</v>
      </c>
      <c r="AB9" s="45">
        <f>$Y9*SUM(Fasering!$D$5:$D$6)</f>
        <v>0</v>
      </c>
      <c r="AC9" s="45">
        <f>$Y9*SUM(Fasering!$D$5:$D$7)</f>
        <v>0</v>
      </c>
      <c r="AD9" s="45">
        <f>$Y9*SUM(Fasering!$D$5:$D$8)</f>
        <v>0</v>
      </c>
      <c r="AE9" s="45">
        <f>$Y9*SUM(Fasering!$D$5:$D$9)</f>
        <v>0</v>
      </c>
      <c r="AF9" s="45">
        <f>$Y9*SUM(Fasering!$D$5:$D$10)</f>
        <v>0</v>
      </c>
      <c r="AG9" s="75">
        <f>$Y9*SUM(Fasering!$D$5:$D$11)</f>
        <v>0</v>
      </c>
      <c r="AH9" s="5">
        <f>($AK$2+(I9+R9)*12*7.57%)*SUM(Fasering!$D$5)</f>
        <v>0</v>
      </c>
      <c r="AI9" s="9">
        <f>($AK$2+(J9+S9)*12*7.57%)*SUM(Fasering!$D$5:$D$6)</f>
        <v>548.75379050425852</v>
      </c>
      <c r="AJ9" s="9">
        <f>($AK$2+(K9+T9)*12*7.57%)*SUM(Fasering!$D$5:$D$7)</f>
        <v>957.56897033486348</v>
      </c>
      <c r="AK9" s="9">
        <f>($AK$2+(L9+U9)*12*7.57%)*SUM(Fasering!$D$5:$D$8)</f>
        <v>1434.8968880872471</v>
      </c>
      <c r="AL9" s="9">
        <f>($AK$2+(M9+V9)*12*7.57%)*SUM(Fasering!$D$5:$D$9)</f>
        <v>1980.7375437614105</v>
      </c>
      <c r="AM9" s="9">
        <f>($AK$2+(N9+W9)*12*7.57%)*SUM(Fasering!$D$5:$D$10)</f>
        <v>2593.6330279998201</v>
      </c>
      <c r="AN9" s="86">
        <f>($AK$2+(O9+X9)*12*7.57%)*SUM(Fasering!$D$5:$D$11)</f>
        <v>3276.3451420664005</v>
      </c>
      <c r="AO9" s="5">
        <f>($AK$2+(I9+AA9)*12*7.57%)*SUM(Fasering!$D$5)</f>
        <v>0</v>
      </c>
      <c r="AP9" s="9">
        <f>($AK$2+(J9+AB9)*12*7.57%)*SUM(Fasering!$D$5:$D$6)</f>
        <v>548.75379050425852</v>
      </c>
      <c r="AQ9" s="9">
        <f>($AK$2+(K9+AC9)*12*7.57%)*SUM(Fasering!$D$5:$D$7)</f>
        <v>957.56897033486348</v>
      </c>
      <c r="AR9" s="9">
        <f>($AK$2+(L9+AD9)*12*7.57%)*SUM(Fasering!$D$5:$D$8)</f>
        <v>1434.8968880872471</v>
      </c>
      <c r="AS9" s="9">
        <f>($AK$2+(M9+AE9)*12*7.57%)*SUM(Fasering!$D$5:$D$9)</f>
        <v>1980.7375437614105</v>
      </c>
      <c r="AT9" s="9">
        <f>($AK$2+(N9+AF9)*12*7.57%)*SUM(Fasering!$D$5:$D$10)</f>
        <v>2593.6330279998201</v>
      </c>
      <c r="AU9" s="86">
        <f>($AK$2+(O9+AG9)*12*7.57%)*SUM(Fasering!$D$5:$D$11)</f>
        <v>3276.3451420664005</v>
      </c>
    </row>
    <row r="10" spans="1:47" x14ac:dyDescent="0.3">
      <c r="A10" s="32">
        <f t="shared" si="8"/>
        <v>2</v>
      </c>
      <c r="B10" s="125">
        <v>32900.239999999998</v>
      </c>
      <c r="C10" s="126"/>
      <c r="D10" s="125">
        <f t="shared" si="0"/>
        <v>42559.750463999997</v>
      </c>
      <c r="E10" s="127">
        <f t="shared" si="1"/>
        <v>1055.0286555990469</v>
      </c>
      <c r="F10" s="125">
        <f t="shared" si="2"/>
        <v>3546.6458720000001</v>
      </c>
      <c r="G10" s="127">
        <f t="shared" si="3"/>
        <v>87.919054633253921</v>
      </c>
      <c r="H10" s="45">
        <f>'L4'!$H$10</f>
        <v>1641.55</v>
      </c>
      <c r="I10" s="45">
        <f>GEW!$E$12+($F10-GEW!$E$12)*SUM(Fasering!$D$5)</f>
        <v>1751.1635679999999</v>
      </c>
      <c r="J10" s="45">
        <f>GEW!$E$12+($F10-GEW!$E$12)*SUM(Fasering!$D$5:$D$6)</f>
        <v>2215.4101023914891</v>
      </c>
      <c r="K10" s="45">
        <f>GEW!$E$12+($F10-GEW!$E$12)*SUM(Fasering!$D$5:$D$7)</f>
        <v>2481.7770155120543</v>
      </c>
      <c r="L10" s="45">
        <f>GEW!$E$12+($F10-GEW!$E$12)*SUM(Fasering!$D$5:$D$8)</f>
        <v>2748.143928632619</v>
      </c>
      <c r="M10" s="45">
        <f>GEW!$E$12+($F10-GEW!$E$12)*SUM(Fasering!$D$5:$D$9)</f>
        <v>3014.5108417531837</v>
      </c>
      <c r="N10" s="45">
        <f>GEW!$E$12+($F10-GEW!$E$12)*SUM(Fasering!$D$5:$D$10)</f>
        <v>3280.2789588794353</v>
      </c>
      <c r="O10" s="75">
        <f>GEW!$E$12+($F10-GEW!$E$12)*SUM(Fasering!$D$5:$D$11)</f>
        <v>3546.6458720000001</v>
      </c>
      <c r="P10" s="125">
        <f t="shared" si="4"/>
        <v>0</v>
      </c>
      <c r="Q10" s="127">
        <f t="shared" si="5"/>
        <v>0</v>
      </c>
      <c r="R10" s="45">
        <f>$P10*SUM(Fasering!$D$5)</f>
        <v>0</v>
      </c>
      <c r="S10" s="45">
        <f>$P10*SUM(Fasering!$D$5:$D$6)</f>
        <v>0</v>
      </c>
      <c r="T10" s="45">
        <f>$P10*SUM(Fasering!$D$5:$D$7)</f>
        <v>0</v>
      </c>
      <c r="U10" s="45">
        <f>$P10*SUM(Fasering!$D$5:$D$8)</f>
        <v>0</v>
      </c>
      <c r="V10" s="45">
        <f>$P10*SUM(Fasering!$D$5:$D$9)</f>
        <v>0</v>
      </c>
      <c r="W10" s="45">
        <f>$P10*SUM(Fasering!$D$5:$D$10)</f>
        <v>0</v>
      </c>
      <c r="X10" s="75">
        <f>$P10*SUM(Fasering!$D$5:$D$11)</f>
        <v>0</v>
      </c>
      <c r="Y10" s="125">
        <f t="shared" si="6"/>
        <v>0</v>
      </c>
      <c r="Z10" s="127">
        <f t="shared" si="7"/>
        <v>0</v>
      </c>
      <c r="AA10" s="74">
        <f>$Y10*SUM(Fasering!$D$5)</f>
        <v>0</v>
      </c>
      <c r="AB10" s="45">
        <f>$Y10*SUM(Fasering!$D$5:$D$6)</f>
        <v>0</v>
      </c>
      <c r="AC10" s="45">
        <f>$Y10*SUM(Fasering!$D$5:$D$7)</f>
        <v>0</v>
      </c>
      <c r="AD10" s="45">
        <f>$Y10*SUM(Fasering!$D$5:$D$8)</f>
        <v>0</v>
      </c>
      <c r="AE10" s="45">
        <f>$Y10*SUM(Fasering!$D$5:$D$9)</f>
        <v>0</v>
      </c>
      <c r="AF10" s="45">
        <f>$Y10*SUM(Fasering!$D$5:$D$10)</f>
        <v>0</v>
      </c>
      <c r="AG10" s="75">
        <f>$Y10*SUM(Fasering!$D$5:$D$11)</f>
        <v>0</v>
      </c>
      <c r="AH10" s="5">
        <f>($AK$2+(I10+R10)*12*7.57%)*SUM(Fasering!$D$5)</f>
        <v>0</v>
      </c>
      <c r="AI10" s="9">
        <f>($AK$2+(J10+S10)*12*7.57%)*SUM(Fasering!$D$5:$D$6)</f>
        <v>553.73704000624844</v>
      </c>
      <c r="AJ10" s="9">
        <f>($AK$2+(K10+T10)*12*7.57%)*SUM(Fasering!$D$5:$D$7)</f>
        <v>969.91111447699086</v>
      </c>
      <c r="AK10" s="9">
        <f>($AK$2+(L10+U10)*12*7.57%)*SUM(Fasering!$D$5:$D$8)</f>
        <v>1457.878923938558</v>
      </c>
      <c r="AL10" s="9">
        <f>($AK$2+(M10+V10)*12*7.57%)*SUM(Fasering!$D$5:$D$9)</f>
        <v>2017.64046839095</v>
      </c>
      <c r="AM10" s="9">
        <f>($AK$2+(N10+W10)*12*7.57%)*SUM(Fasering!$D$5:$D$10)</f>
        <v>2647.6954888624018</v>
      </c>
      <c r="AN10" s="86">
        <f>($AK$2+(O10+X10)*12*7.57%)*SUM(Fasering!$D$5:$D$11)</f>
        <v>3350.8831101248002</v>
      </c>
      <c r="AO10" s="5">
        <f>($AK$2+(I10+AA10)*12*7.57%)*SUM(Fasering!$D$5)</f>
        <v>0</v>
      </c>
      <c r="AP10" s="9">
        <f>($AK$2+(J10+AB10)*12*7.57%)*SUM(Fasering!$D$5:$D$6)</f>
        <v>553.73704000624844</v>
      </c>
      <c r="AQ10" s="9">
        <f>($AK$2+(K10+AC10)*12*7.57%)*SUM(Fasering!$D$5:$D$7)</f>
        <v>969.91111447699086</v>
      </c>
      <c r="AR10" s="9">
        <f>($AK$2+(L10+AD10)*12*7.57%)*SUM(Fasering!$D$5:$D$8)</f>
        <v>1457.878923938558</v>
      </c>
      <c r="AS10" s="9">
        <f>($AK$2+(M10+AE10)*12*7.57%)*SUM(Fasering!$D$5:$D$9)</f>
        <v>2017.64046839095</v>
      </c>
      <c r="AT10" s="9">
        <f>($AK$2+(N10+AF10)*12*7.57%)*SUM(Fasering!$D$5:$D$10)</f>
        <v>2647.6954888624018</v>
      </c>
      <c r="AU10" s="86">
        <f>($AK$2+(O10+AG10)*12*7.57%)*SUM(Fasering!$D$5:$D$11)</f>
        <v>3350.8831101248002</v>
      </c>
    </row>
    <row r="11" spans="1:47" x14ac:dyDescent="0.3">
      <c r="A11" s="32">
        <f t="shared" si="8"/>
        <v>3</v>
      </c>
      <c r="B11" s="125">
        <v>33661.06</v>
      </c>
      <c r="C11" s="126"/>
      <c r="D11" s="125">
        <f t="shared" si="0"/>
        <v>43543.947216</v>
      </c>
      <c r="E11" s="127">
        <f t="shared" si="1"/>
        <v>1079.4262557914126</v>
      </c>
      <c r="F11" s="125">
        <f t="shared" si="2"/>
        <v>3628.662268</v>
      </c>
      <c r="G11" s="127">
        <f t="shared" si="3"/>
        <v>89.952187982617701</v>
      </c>
      <c r="H11" s="45">
        <f>'L4'!$H$10</f>
        <v>1641.55</v>
      </c>
      <c r="I11" s="45">
        <f>GEW!$E$12+($F11-GEW!$E$12)*SUM(Fasering!$D$5)</f>
        <v>1751.1635679999999</v>
      </c>
      <c r="J11" s="45">
        <f>GEW!$E$12+($F11-GEW!$E$12)*SUM(Fasering!$D$5:$D$6)</f>
        <v>2236.6165645891138</v>
      </c>
      <c r="K11" s="45">
        <f>GEW!$E$12+($F11-GEW!$E$12)*SUM(Fasering!$D$5:$D$7)</f>
        <v>2515.1509349879398</v>
      </c>
      <c r="L11" s="45">
        <f>GEW!$E$12+($F11-GEW!$E$12)*SUM(Fasering!$D$5:$D$8)</f>
        <v>2793.6853053867658</v>
      </c>
      <c r="M11" s="45">
        <f>GEW!$E$12+($F11-GEW!$E$12)*SUM(Fasering!$D$5:$D$9)</f>
        <v>3072.2196757855918</v>
      </c>
      <c r="N11" s="45">
        <f>GEW!$E$12+($F11-GEW!$E$12)*SUM(Fasering!$D$5:$D$10)</f>
        <v>3350.127897601174</v>
      </c>
      <c r="O11" s="75">
        <f>GEW!$E$12+($F11-GEW!$E$12)*SUM(Fasering!$D$5:$D$11)</f>
        <v>3628.662268</v>
      </c>
      <c r="P11" s="125">
        <f t="shared" si="4"/>
        <v>0</v>
      </c>
      <c r="Q11" s="127">
        <f t="shared" si="5"/>
        <v>0</v>
      </c>
      <c r="R11" s="45">
        <f>$P11*SUM(Fasering!$D$5)</f>
        <v>0</v>
      </c>
      <c r="S11" s="45">
        <f>$P11*SUM(Fasering!$D$5:$D$6)</f>
        <v>0</v>
      </c>
      <c r="T11" s="45">
        <f>$P11*SUM(Fasering!$D$5:$D$7)</f>
        <v>0</v>
      </c>
      <c r="U11" s="45">
        <f>$P11*SUM(Fasering!$D$5:$D$8)</f>
        <v>0</v>
      </c>
      <c r="V11" s="45">
        <f>$P11*SUM(Fasering!$D$5:$D$9)</f>
        <v>0</v>
      </c>
      <c r="W11" s="45">
        <f>$P11*SUM(Fasering!$D$5:$D$10)</f>
        <v>0</v>
      </c>
      <c r="X11" s="75">
        <f>$P11*SUM(Fasering!$D$5:$D$11)</f>
        <v>0</v>
      </c>
      <c r="Y11" s="125">
        <f t="shared" si="6"/>
        <v>0</v>
      </c>
      <c r="Z11" s="127">
        <f t="shared" si="7"/>
        <v>0</v>
      </c>
      <c r="AA11" s="74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75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558.71799811823917</v>
      </c>
      <c r="AJ11" s="9">
        <f>($AK$2+(K11+T11)*12*7.57%)*SUM(Fasering!$D$5:$D$7)</f>
        <v>982.24758347368436</v>
      </c>
      <c r="AK11" s="9">
        <f>($AK$2+(L11+U11)*12*7.57%)*SUM(Fasering!$D$5:$D$8)</f>
        <v>1480.8503922260552</v>
      </c>
      <c r="AL11" s="9">
        <f>($AK$2+(M11+V11)*12*7.57%)*SUM(Fasering!$D$5:$D$9)</f>
        <v>2054.5264243753509</v>
      </c>
      <c r="AM11" s="9">
        <f>($AK$2+(N11+W11)*12*7.57%)*SUM(Fasering!$D$5:$D$10)</f>
        <v>2701.7330908087069</v>
      </c>
      <c r="AN11" s="86">
        <f>($AK$2+(O11+X11)*12*7.57%)*SUM(Fasering!$D$5:$D$11)</f>
        <v>3425.3868042512004</v>
      </c>
      <c r="AO11" s="5">
        <f>($AK$2+(I11+AA11)*12*7.57%)*SUM(Fasering!$D$5)</f>
        <v>0</v>
      </c>
      <c r="AP11" s="9">
        <f>($AK$2+(J11+AB11)*12*7.57%)*SUM(Fasering!$D$5:$D$6)</f>
        <v>558.71799811823917</v>
      </c>
      <c r="AQ11" s="9">
        <f>($AK$2+(K11+AC11)*12*7.57%)*SUM(Fasering!$D$5:$D$7)</f>
        <v>982.24758347368436</v>
      </c>
      <c r="AR11" s="9">
        <f>($AK$2+(L11+AD11)*12*7.57%)*SUM(Fasering!$D$5:$D$8)</f>
        <v>1480.8503922260552</v>
      </c>
      <c r="AS11" s="9">
        <f>($AK$2+(M11+AE11)*12*7.57%)*SUM(Fasering!$D$5:$D$9)</f>
        <v>2054.5264243753509</v>
      </c>
      <c r="AT11" s="9">
        <f>($AK$2+(N11+AF11)*12*7.57%)*SUM(Fasering!$D$5:$D$10)</f>
        <v>2701.7330908087069</v>
      </c>
      <c r="AU11" s="86">
        <f>($AK$2+(O11+AG11)*12*7.57%)*SUM(Fasering!$D$5:$D$11)</f>
        <v>3425.3868042512004</v>
      </c>
    </row>
    <row r="12" spans="1:47" x14ac:dyDescent="0.3">
      <c r="A12" s="32">
        <f t="shared" si="8"/>
        <v>4</v>
      </c>
      <c r="B12" s="125">
        <v>33661.06</v>
      </c>
      <c r="C12" s="126"/>
      <c r="D12" s="125">
        <f t="shared" si="0"/>
        <v>43543.947216</v>
      </c>
      <c r="E12" s="127">
        <f t="shared" si="1"/>
        <v>1079.4262557914126</v>
      </c>
      <c r="F12" s="125">
        <f t="shared" si="2"/>
        <v>3628.662268</v>
      </c>
      <c r="G12" s="127">
        <f t="shared" si="3"/>
        <v>89.952187982617701</v>
      </c>
      <c r="H12" s="45">
        <f>'L4'!$H$10</f>
        <v>1641.55</v>
      </c>
      <c r="I12" s="45">
        <f>GEW!$E$12+($F12-GEW!$E$12)*SUM(Fasering!$D$5)</f>
        <v>1751.1635679999999</v>
      </c>
      <c r="J12" s="45">
        <f>GEW!$E$12+($F12-GEW!$E$12)*SUM(Fasering!$D$5:$D$6)</f>
        <v>2236.6165645891138</v>
      </c>
      <c r="K12" s="45">
        <f>GEW!$E$12+($F12-GEW!$E$12)*SUM(Fasering!$D$5:$D$7)</f>
        <v>2515.1509349879398</v>
      </c>
      <c r="L12" s="45">
        <f>GEW!$E$12+($F12-GEW!$E$12)*SUM(Fasering!$D$5:$D$8)</f>
        <v>2793.6853053867658</v>
      </c>
      <c r="M12" s="45">
        <f>GEW!$E$12+($F12-GEW!$E$12)*SUM(Fasering!$D$5:$D$9)</f>
        <v>3072.2196757855918</v>
      </c>
      <c r="N12" s="45">
        <f>GEW!$E$12+($F12-GEW!$E$12)*SUM(Fasering!$D$5:$D$10)</f>
        <v>3350.127897601174</v>
      </c>
      <c r="O12" s="75">
        <f>GEW!$E$12+($F12-GEW!$E$12)*SUM(Fasering!$D$5:$D$11)</f>
        <v>3628.662268</v>
      </c>
      <c r="P12" s="125">
        <f t="shared" si="4"/>
        <v>0</v>
      </c>
      <c r="Q12" s="127">
        <f t="shared" si="5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75">
        <f>$P12*SUM(Fasering!$D$5:$D$11)</f>
        <v>0</v>
      </c>
      <c r="Y12" s="125">
        <f t="shared" si="6"/>
        <v>0</v>
      </c>
      <c r="Z12" s="127">
        <f t="shared" si="7"/>
        <v>0</v>
      </c>
      <c r="AA12" s="74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75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558.71799811823917</v>
      </c>
      <c r="AJ12" s="9">
        <f>($AK$2+(K12+T12)*12*7.57%)*SUM(Fasering!$D$5:$D$7)</f>
        <v>982.24758347368436</v>
      </c>
      <c r="AK12" s="9">
        <f>($AK$2+(L12+U12)*12*7.57%)*SUM(Fasering!$D$5:$D$8)</f>
        <v>1480.8503922260552</v>
      </c>
      <c r="AL12" s="9">
        <f>($AK$2+(M12+V12)*12*7.57%)*SUM(Fasering!$D$5:$D$9)</f>
        <v>2054.5264243753509</v>
      </c>
      <c r="AM12" s="9">
        <f>($AK$2+(N12+W12)*12*7.57%)*SUM(Fasering!$D$5:$D$10)</f>
        <v>2701.7330908087069</v>
      </c>
      <c r="AN12" s="86">
        <f>($AK$2+(O12+X12)*12*7.57%)*SUM(Fasering!$D$5:$D$11)</f>
        <v>3425.3868042512004</v>
      </c>
      <c r="AO12" s="5">
        <f>($AK$2+(I12+AA12)*12*7.57%)*SUM(Fasering!$D$5)</f>
        <v>0</v>
      </c>
      <c r="AP12" s="9">
        <f>($AK$2+(J12+AB12)*12*7.57%)*SUM(Fasering!$D$5:$D$6)</f>
        <v>558.71799811823917</v>
      </c>
      <c r="AQ12" s="9">
        <f>($AK$2+(K12+AC12)*12*7.57%)*SUM(Fasering!$D$5:$D$7)</f>
        <v>982.24758347368436</v>
      </c>
      <c r="AR12" s="9">
        <f>($AK$2+(L12+AD12)*12*7.57%)*SUM(Fasering!$D$5:$D$8)</f>
        <v>1480.8503922260552</v>
      </c>
      <c r="AS12" s="9">
        <f>($AK$2+(M12+AE12)*12*7.57%)*SUM(Fasering!$D$5:$D$9)</f>
        <v>2054.5264243753509</v>
      </c>
      <c r="AT12" s="9">
        <f>($AK$2+(N12+AF12)*12*7.57%)*SUM(Fasering!$D$5:$D$10)</f>
        <v>2701.7330908087069</v>
      </c>
      <c r="AU12" s="86">
        <f>($AK$2+(O12+AG12)*12*7.57%)*SUM(Fasering!$D$5:$D$11)</f>
        <v>3425.3868042512004</v>
      </c>
    </row>
    <row r="13" spans="1:47" x14ac:dyDescent="0.3">
      <c r="A13" s="32">
        <f t="shared" si="8"/>
        <v>5</v>
      </c>
      <c r="B13" s="125">
        <v>34992.94</v>
      </c>
      <c r="C13" s="126"/>
      <c r="D13" s="125">
        <f t="shared" si="0"/>
        <v>45266.867184000002</v>
      </c>
      <c r="E13" s="127">
        <f t="shared" si="1"/>
        <v>1122.1363261683841</v>
      </c>
      <c r="F13" s="125">
        <f t="shared" si="2"/>
        <v>3772.2389320000002</v>
      </c>
      <c r="G13" s="127">
        <f t="shared" si="3"/>
        <v>93.51136051403202</v>
      </c>
      <c r="H13" s="45">
        <f>'L4'!$H$10</f>
        <v>1641.55</v>
      </c>
      <c r="I13" s="45">
        <f>GEW!$E$12+($F13-GEW!$E$12)*SUM(Fasering!$D$5)</f>
        <v>1751.1635679999999</v>
      </c>
      <c r="J13" s="45">
        <f>GEW!$E$12+($F13-GEW!$E$12)*SUM(Fasering!$D$5:$D$6)</f>
        <v>2273.7402769938508</v>
      </c>
      <c r="K13" s="45">
        <f>GEW!$E$12+($F13-GEW!$E$12)*SUM(Fasering!$D$5:$D$7)</f>
        <v>2573.5748143175351</v>
      </c>
      <c r="L13" s="45">
        <f>GEW!$E$12+($F13-GEW!$E$12)*SUM(Fasering!$D$5:$D$8)</f>
        <v>2873.4093516412195</v>
      </c>
      <c r="M13" s="45">
        <f>GEW!$E$12+($F13-GEW!$E$12)*SUM(Fasering!$D$5:$D$9)</f>
        <v>3173.2438889649034</v>
      </c>
      <c r="N13" s="45">
        <f>GEW!$E$12+($F13-GEW!$E$12)*SUM(Fasering!$D$5:$D$10)</f>
        <v>3472.4043946763163</v>
      </c>
      <c r="O13" s="75">
        <f>GEW!$E$12+($F13-GEW!$E$12)*SUM(Fasering!$D$5:$D$11)</f>
        <v>3772.2389320000002</v>
      </c>
      <c r="P13" s="125">
        <f t="shared" si="4"/>
        <v>0</v>
      </c>
      <c r="Q13" s="127">
        <f t="shared" si="5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75">
        <f>$P13*SUM(Fasering!$D$5:$D$11)</f>
        <v>0</v>
      </c>
      <c r="Y13" s="125">
        <f t="shared" si="6"/>
        <v>0</v>
      </c>
      <c r="Z13" s="127">
        <f t="shared" si="7"/>
        <v>0</v>
      </c>
      <c r="AA13" s="74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75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567.4375881529362</v>
      </c>
      <c r="AJ13" s="9">
        <f>($AK$2+(K13+T13)*12*7.57%)*SUM(Fasering!$D$5:$D$7)</f>
        <v>1003.8436197599499</v>
      </c>
      <c r="AK13" s="9">
        <f>($AK$2+(L13+U13)*12*7.57%)*SUM(Fasering!$D$5:$D$8)</f>
        <v>1521.0638976317382</v>
      </c>
      <c r="AL13" s="9">
        <f>($AK$2+(M13+V13)*12*7.57%)*SUM(Fasering!$D$5:$D$9)</f>
        <v>2119.0984217683008</v>
      </c>
      <c r="AM13" s="9">
        <f>($AK$2+(N13+W13)*12*7.57%)*SUM(Fasering!$D$5:$D$10)</f>
        <v>2796.3305005511502</v>
      </c>
      <c r="AN13" s="86">
        <f>($AK$2+(O13+X13)*12*7.57%)*SUM(Fasering!$D$5:$D$11)</f>
        <v>3555.8118458288004</v>
      </c>
      <c r="AO13" s="5">
        <f>($AK$2+(I13+AA13)*12*7.57%)*SUM(Fasering!$D$5)</f>
        <v>0</v>
      </c>
      <c r="AP13" s="9">
        <f>($AK$2+(J13+AB13)*12*7.57%)*SUM(Fasering!$D$5:$D$6)</f>
        <v>567.4375881529362</v>
      </c>
      <c r="AQ13" s="9">
        <f>($AK$2+(K13+AC13)*12*7.57%)*SUM(Fasering!$D$5:$D$7)</f>
        <v>1003.8436197599499</v>
      </c>
      <c r="AR13" s="9">
        <f>($AK$2+(L13+AD13)*12*7.57%)*SUM(Fasering!$D$5:$D$8)</f>
        <v>1521.0638976317382</v>
      </c>
      <c r="AS13" s="9">
        <f>($AK$2+(M13+AE13)*12*7.57%)*SUM(Fasering!$D$5:$D$9)</f>
        <v>2119.0984217683008</v>
      </c>
      <c r="AT13" s="9">
        <f>($AK$2+(N13+AF13)*12*7.57%)*SUM(Fasering!$D$5:$D$10)</f>
        <v>2796.3305005511502</v>
      </c>
      <c r="AU13" s="86">
        <f>($AK$2+(O13+AG13)*12*7.57%)*SUM(Fasering!$D$5:$D$11)</f>
        <v>3555.8118458288004</v>
      </c>
    </row>
    <row r="14" spans="1:47" x14ac:dyDescent="0.3">
      <c r="A14" s="32">
        <f t="shared" si="8"/>
        <v>6</v>
      </c>
      <c r="B14" s="125">
        <v>34992.94</v>
      </c>
      <c r="C14" s="126"/>
      <c r="D14" s="125">
        <f t="shared" si="0"/>
        <v>45266.867184000002</v>
      </c>
      <c r="E14" s="127">
        <f t="shared" si="1"/>
        <v>1122.1363261683841</v>
      </c>
      <c r="F14" s="125">
        <f t="shared" si="2"/>
        <v>3772.2389320000002</v>
      </c>
      <c r="G14" s="127">
        <f t="shared" si="3"/>
        <v>93.51136051403202</v>
      </c>
      <c r="H14" s="45">
        <f>'L4'!$H$10</f>
        <v>1641.55</v>
      </c>
      <c r="I14" s="45">
        <f>GEW!$E$12+($F14-GEW!$E$12)*SUM(Fasering!$D$5)</f>
        <v>1751.1635679999999</v>
      </c>
      <c r="J14" s="45">
        <f>GEW!$E$12+($F14-GEW!$E$12)*SUM(Fasering!$D$5:$D$6)</f>
        <v>2273.7402769938508</v>
      </c>
      <c r="K14" s="45">
        <f>GEW!$E$12+($F14-GEW!$E$12)*SUM(Fasering!$D$5:$D$7)</f>
        <v>2573.5748143175351</v>
      </c>
      <c r="L14" s="45">
        <f>GEW!$E$12+($F14-GEW!$E$12)*SUM(Fasering!$D$5:$D$8)</f>
        <v>2873.4093516412195</v>
      </c>
      <c r="M14" s="45">
        <f>GEW!$E$12+($F14-GEW!$E$12)*SUM(Fasering!$D$5:$D$9)</f>
        <v>3173.2438889649034</v>
      </c>
      <c r="N14" s="45">
        <f>GEW!$E$12+($F14-GEW!$E$12)*SUM(Fasering!$D$5:$D$10)</f>
        <v>3472.4043946763163</v>
      </c>
      <c r="O14" s="75">
        <f>GEW!$E$12+($F14-GEW!$E$12)*SUM(Fasering!$D$5:$D$11)</f>
        <v>3772.2389320000002</v>
      </c>
      <c r="P14" s="125">
        <f t="shared" si="4"/>
        <v>0</v>
      </c>
      <c r="Q14" s="127">
        <f t="shared" si="5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75">
        <f>$P14*SUM(Fasering!$D$5:$D$11)</f>
        <v>0</v>
      </c>
      <c r="Y14" s="125">
        <f t="shared" si="6"/>
        <v>0</v>
      </c>
      <c r="Z14" s="127">
        <f t="shared" si="7"/>
        <v>0</v>
      </c>
      <c r="AA14" s="74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75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567.4375881529362</v>
      </c>
      <c r="AJ14" s="9">
        <f>($AK$2+(K14+T14)*12*7.57%)*SUM(Fasering!$D$5:$D$7)</f>
        <v>1003.8436197599499</v>
      </c>
      <c r="AK14" s="9">
        <f>($AK$2+(L14+U14)*12*7.57%)*SUM(Fasering!$D$5:$D$8)</f>
        <v>1521.0638976317382</v>
      </c>
      <c r="AL14" s="9">
        <f>($AK$2+(M14+V14)*12*7.57%)*SUM(Fasering!$D$5:$D$9)</f>
        <v>2119.0984217683008</v>
      </c>
      <c r="AM14" s="9">
        <f>($AK$2+(N14+W14)*12*7.57%)*SUM(Fasering!$D$5:$D$10)</f>
        <v>2796.3305005511502</v>
      </c>
      <c r="AN14" s="86">
        <f>($AK$2+(O14+X14)*12*7.57%)*SUM(Fasering!$D$5:$D$11)</f>
        <v>3555.8118458288004</v>
      </c>
      <c r="AO14" s="5">
        <f>($AK$2+(I14+AA14)*12*7.57%)*SUM(Fasering!$D$5)</f>
        <v>0</v>
      </c>
      <c r="AP14" s="9">
        <f>($AK$2+(J14+AB14)*12*7.57%)*SUM(Fasering!$D$5:$D$6)</f>
        <v>567.4375881529362</v>
      </c>
      <c r="AQ14" s="9">
        <f>($AK$2+(K14+AC14)*12*7.57%)*SUM(Fasering!$D$5:$D$7)</f>
        <v>1003.8436197599499</v>
      </c>
      <c r="AR14" s="9">
        <f>($AK$2+(L14+AD14)*12*7.57%)*SUM(Fasering!$D$5:$D$8)</f>
        <v>1521.0638976317382</v>
      </c>
      <c r="AS14" s="9">
        <f>($AK$2+(M14+AE14)*12*7.57%)*SUM(Fasering!$D$5:$D$9)</f>
        <v>2119.0984217683008</v>
      </c>
      <c r="AT14" s="9">
        <f>($AK$2+(N14+AF14)*12*7.57%)*SUM(Fasering!$D$5:$D$10)</f>
        <v>2796.3305005511502</v>
      </c>
      <c r="AU14" s="86">
        <f>($AK$2+(O14+AG14)*12*7.57%)*SUM(Fasering!$D$5:$D$11)</f>
        <v>3555.8118458288004</v>
      </c>
    </row>
    <row r="15" spans="1:47" x14ac:dyDescent="0.3">
      <c r="A15" s="32">
        <f t="shared" si="8"/>
        <v>7</v>
      </c>
      <c r="B15" s="125">
        <v>36324.839999999997</v>
      </c>
      <c r="C15" s="126"/>
      <c r="D15" s="125">
        <f t="shared" si="0"/>
        <v>46989.813023999995</v>
      </c>
      <c r="E15" s="127">
        <f t="shared" si="1"/>
        <v>1164.847037895483</v>
      </c>
      <c r="F15" s="125">
        <f t="shared" si="2"/>
        <v>3915.8177519999999</v>
      </c>
      <c r="G15" s="127">
        <f t="shared" si="3"/>
        <v>97.070586491290257</v>
      </c>
      <c r="H15" s="45">
        <f>'L4'!$H$10</f>
        <v>1641.55</v>
      </c>
      <c r="I15" s="45">
        <f>GEW!$E$12+($F15-GEW!$E$12)*SUM(Fasering!$D$5)</f>
        <v>1751.1635679999999</v>
      </c>
      <c r="J15" s="45">
        <f>GEW!$E$12+($F15-GEW!$E$12)*SUM(Fasering!$D$5:$D$6)</f>
        <v>2310.8645468619097</v>
      </c>
      <c r="K15" s="45">
        <f>GEW!$E$12+($F15-GEW!$E$12)*SUM(Fasering!$D$5:$D$7)</f>
        <v>2631.9995709615932</v>
      </c>
      <c r="L15" s="45">
        <f>GEW!$E$12+($F15-GEW!$E$12)*SUM(Fasering!$D$5:$D$8)</f>
        <v>2953.1345950612767</v>
      </c>
      <c r="M15" s="45">
        <f>GEW!$E$12+($F15-GEW!$E$12)*SUM(Fasering!$D$5:$D$9)</f>
        <v>3274.2696191609602</v>
      </c>
      <c r="N15" s="45">
        <f>GEW!$E$12+($F15-GEW!$E$12)*SUM(Fasering!$D$5:$D$10)</f>
        <v>3594.6827279003164</v>
      </c>
      <c r="O15" s="75">
        <f>GEW!$E$12+($F15-GEW!$E$12)*SUM(Fasering!$D$5:$D$11)</f>
        <v>3915.8177519999999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5">
        <f t="shared" si="6"/>
        <v>0</v>
      </c>
      <c r="Z15" s="127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576.15730912420486</v>
      </c>
      <c r="AJ15" s="9">
        <f>($AK$2+(K15+T15)*12*7.57%)*SUM(Fasering!$D$5:$D$7)</f>
        <v>1025.43998034024</v>
      </c>
      <c r="AK15" s="9">
        <f>($AK$2+(L15+U15)*12*7.57%)*SUM(Fasering!$D$5:$D$8)</f>
        <v>1561.2780068982099</v>
      </c>
      <c r="AL15" s="9">
        <f>($AK$2+(M15+V15)*12*7.57%)*SUM(Fasering!$D$5:$D$9)</f>
        <v>2183.6713887981155</v>
      </c>
      <c r="AM15" s="9">
        <f>($AK$2+(N15+W15)*12*7.57%)*SUM(Fasering!$D$5:$D$10)</f>
        <v>2890.9293308030942</v>
      </c>
      <c r="AN15" s="86">
        <f>($AK$2+(O15+X15)*12*7.57%)*SUM(Fasering!$D$5:$D$11)</f>
        <v>3686.2388459168005</v>
      </c>
      <c r="AO15" s="5">
        <f>($AK$2+(I15+AA15)*12*7.57%)*SUM(Fasering!$D$5)</f>
        <v>0</v>
      </c>
      <c r="AP15" s="9">
        <f>($AK$2+(J15+AB15)*12*7.57%)*SUM(Fasering!$D$5:$D$6)</f>
        <v>576.15730912420486</v>
      </c>
      <c r="AQ15" s="9">
        <f>($AK$2+(K15+AC15)*12*7.57%)*SUM(Fasering!$D$5:$D$7)</f>
        <v>1025.43998034024</v>
      </c>
      <c r="AR15" s="9">
        <f>($AK$2+(L15+AD15)*12*7.57%)*SUM(Fasering!$D$5:$D$8)</f>
        <v>1561.2780068982099</v>
      </c>
      <c r="AS15" s="9">
        <f>($AK$2+(M15+AE15)*12*7.57%)*SUM(Fasering!$D$5:$D$9)</f>
        <v>2183.6713887981155</v>
      </c>
      <c r="AT15" s="9">
        <f>($AK$2+(N15+AF15)*12*7.57%)*SUM(Fasering!$D$5:$D$10)</f>
        <v>2890.9293308030942</v>
      </c>
      <c r="AU15" s="86">
        <f>($AK$2+(O15+AG15)*12*7.57%)*SUM(Fasering!$D$5:$D$11)</f>
        <v>3686.2388459168005</v>
      </c>
    </row>
    <row r="16" spans="1:47" x14ac:dyDescent="0.3">
      <c r="A16" s="32">
        <f t="shared" si="8"/>
        <v>8</v>
      </c>
      <c r="B16" s="125">
        <v>36324.839999999997</v>
      </c>
      <c r="C16" s="126"/>
      <c r="D16" s="125">
        <f t="shared" si="0"/>
        <v>46989.813023999995</v>
      </c>
      <c r="E16" s="127">
        <f t="shared" si="1"/>
        <v>1164.847037895483</v>
      </c>
      <c r="F16" s="125">
        <f t="shared" si="2"/>
        <v>3915.8177519999999</v>
      </c>
      <c r="G16" s="127">
        <f t="shared" si="3"/>
        <v>97.070586491290257</v>
      </c>
      <c r="H16" s="45">
        <f>'L4'!$H$10</f>
        <v>1641.55</v>
      </c>
      <c r="I16" s="45">
        <f>GEW!$E$12+($F16-GEW!$E$12)*SUM(Fasering!$D$5)</f>
        <v>1751.1635679999999</v>
      </c>
      <c r="J16" s="45">
        <f>GEW!$E$12+($F16-GEW!$E$12)*SUM(Fasering!$D$5:$D$6)</f>
        <v>2310.8645468619097</v>
      </c>
      <c r="K16" s="45">
        <f>GEW!$E$12+($F16-GEW!$E$12)*SUM(Fasering!$D$5:$D$7)</f>
        <v>2631.9995709615932</v>
      </c>
      <c r="L16" s="45">
        <f>GEW!$E$12+($F16-GEW!$E$12)*SUM(Fasering!$D$5:$D$8)</f>
        <v>2953.1345950612767</v>
      </c>
      <c r="M16" s="45">
        <f>GEW!$E$12+($F16-GEW!$E$12)*SUM(Fasering!$D$5:$D$9)</f>
        <v>3274.2696191609602</v>
      </c>
      <c r="N16" s="45">
        <f>GEW!$E$12+($F16-GEW!$E$12)*SUM(Fasering!$D$5:$D$10)</f>
        <v>3594.6827279003164</v>
      </c>
      <c r="O16" s="75">
        <f>GEW!$E$12+($F16-GEW!$E$12)*SUM(Fasering!$D$5:$D$11)</f>
        <v>3915.8177519999999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5">
        <f t="shared" si="6"/>
        <v>0</v>
      </c>
      <c r="Z16" s="127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576.15730912420486</v>
      </c>
      <c r="AJ16" s="9">
        <f>($AK$2+(K16+T16)*12*7.57%)*SUM(Fasering!$D$5:$D$7)</f>
        <v>1025.43998034024</v>
      </c>
      <c r="AK16" s="9">
        <f>($AK$2+(L16+U16)*12*7.57%)*SUM(Fasering!$D$5:$D$8)</f>
        <v>1561.2780068982099</v>
      </c>
      <c r="AL16" s="9">
        <f>($AK$2+(M16+V16)*12*7.57%)*SUM(Fasering!$D$5:$D$9)</f>
        <v>2183.6713887981155</v>
      </c>
      <c r="AM16" s="9">
        <f>($AK$2+(N16+W16)*12*7.57%)*SUM(Fasering!$D$5:$D$10)</f>
        <v>2890.9293308030942</v>
      </c>
      <c r="AN16" s="86">
        <f>($AK$2+(O16+X16)*12*7.57%)*SUM(Fasering!$D$5:$D$11)</f>
        <v>3686.2388459168005</v>
      </c>
      <c r="AO16" s="5">
        <f>($AK$2+(I16+AA16)*12*7.57%)*SUM(Fasering!$D$5)</f>
        <v>0</v>
      </c>
      <c r="AP16" s="9">
        <f>($AK$2+(J16+AB16)*12*7.57%)*SUM(Fasering!$D$5:$D$6)</f>
        <v>576.15730912420486</v>
      </c>
      <c r="AQ16" s="9">
        <f>($AK$2+(K16+AC16)*12*7.57%)*SUM(Fasering!$D$5:$D$7)</f>
        <v>1025.43998034024</v>
      </c>
      <c r="AR16" s="9">
        <f>($AK$2+(L16+AD16)*12*7.57%)*SUM(Fasering!$D$5:$D$8)</f>
        <v>1561.2780068982099</v>
      </c>
      <c r="AS16" s="9">
        <f>($AK$2+(M16+AE16)*12*7.57%)*SUM(Fasering!$D$5:$D$9)</f>
        <v>2183.6713887981155</v>
      </c>
      <c r="AT16" s="9">
        <f>($AK$2+(N16+AF16)*12*7.57%)*SUM(Fasering!$D$5:$D$10)</f>
        <v>2890.9293308030942</v>
      </c>
      <c r="AU16" s="86">
        <f>($AK$2+(O16+AG16)*12*7.57%)*SUM(Fasering!$D$5:$D$11)</f>
        <v>3686.2388459168005</v>
      </c>
    </row>
    <row r="17" spans="1:47" x14ac:dyDescent="0.3">
      <c r="A17" s="32">
        <f t="shared" si="8"/>
        <v>9</v>
      </c>
      <c r="B17" s="125">
        <v>37656.75</v>
      </c>
      <c r="C17" s="126"/>
      <c r="D17" s="125">
        <f t="shared" si="0"/>
        <v>48712.771800000002</v>
      </c>
      <c r="E17" s="127">
        <f t="shared" si="1"/>
        <v>1207.5580702976458</v>
      </c>
      <c r="F17" s="125">
        <f t="shared" si="2"/>
        <v>4059.3976500000003</v>
      </c>
      <c r="G17" s="127">
        <f t="shared" si="3"/>
        <v>100.62983919147048</v>
      </c>
      <c r="H17" s="45">
        <f>'L4'!$H$10</f>
        <v>1641.55</v>
      </c>
      <c r="I17" s="45">
        <f>GEW!$E$12+($F17-GEW!$E$12)*SUM(Fasering!$D$5)</f>
        <v>1751.1635679999999</v>
      </c>
      <c r="J17" s="45">
        <f>GEW!$E$12+($F17-GEW!$E$12)*SUM(Fasering!$D$5:$D$6)</f>
        <v>2347.9890954616285</v>
      </c>
      <c r="K17" s="45">
        <f>GEW!$E$12+($F17-GEW!$E$12)*SUM(Fasering!$D$5:$D$7)</f>
        <v>2690.4247662628827</v>
      </c>
      <c r="L17" s="45">
        <f>GEW!$E$12+($F17-GEW!$E$12)*SUM(Fasering!$D$5:$D$8)</f>
        <v>3032.8604370641369</v>
      </c>
      <c r="M17" s="45">
        <f>GEW!$E$12+($F17-GEW!$E$12)*SUM(Fasering!$D$5:$D$9)</f>
        <v>3375.2961078653907</v>
      </c>
      <c r="N17" s="45">
        <f>GEW!$E$12+($F17-GEW!$E$12)*SUM(Fasering!$D$5:$D$10)</f>
        <v>3716.9619791987466</v>
      </c>
      <c r="O17" s="75">
        <f>GEW!$E$12+($F17-GEW!$E$12)*SUM(Fasering!$D$5:$D$11)</f>
        <v>4059.3976500000003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5">
        <f t="shared" si="6"/>
        <v>0</v>
      </c>
      <c r="Z17" s="127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584.87709556375887</v>
      </c>
      <c r="AJ17" s="9">
        <f>($AK$2+(K17+T17)*12*7.57%)*SUM(Fasering!$D$5:$D$7)</f>
        <v>1047.0365030675425</v>
      </c>
      <c r="AK17" s="9">
        <f>($AK$2+(L17+U17)*12*7.57%)*SUM(Fasering!$D$5:$D$8)</f>
        <v>1601.4924180950773</v>
      </c>
      <c r="AL17" s="9">
        <f>($AK$2+(M17+V17)*12*7.57%)*SUM(Fasering!$D$5:$D$9)</f>
        <v>2248.2448406463636</v>
      </c>
      <c r="AM17" s="9">
        <f>($AK$2+(N17+W17)*12*7.57%)*SUM(Fasering!$D$5:$D$10)</f>
        <v>2985.5288713097898</v>
      </c>
      <c r="AN17" s="86">
        <f>($AK$2+(O17+X17)*12*7.57%)*SUM(Fasering!$D$5:$D$11)</f>
        <v>3816.6668252600007</v>
      </c>
      <c r="AO17" s="5">
        <f>($AK$2+(I17+AA17)*12*7.57%)*SUM(Fasering!$D$5)</f>
        <v>0</v>
      </c>
      <c r="AP17" s="9">
        <f>($AK$2+(J17+AB17)*12*7.57%)*SUM(Fasering!$D$5:$D$6)</f>
        <v>584.87709556375887</v>
      </c>
      <c r="AQ17" s="9">
        <f>($AK$2+(K17+AC17)*12*7.57%)*SUM(Fasering!$D$5:$D$7)</f>
        <v>1047.0365030675425</v>
      </c>
      <c r="AR17" s="9">
        <f>($AK$2+(L17+AD17)*12*7.57%)*SUM(Fasering!$D$5:$D$8)</f>
        <v>1601.4924180950773</v>
      </c>
      <c r="AS17" s="9">
        <f>($AK$2+(M17+AE17)*12*7.57%)*SUM(Fasering!$D$5:$D$9)</f>
        <v>2248.2448406463636</v>
      </c>
      <c r="AT17" s="9">
        <f>($AK$2+(N17+AF17)*12*7.57%)*SUM(Fasering!$D$5:$D$10)</f>
        <v>2985.5288713097898</v>
      </c>
      <c r="AU17" s="86">
        <f>($AK$2+(O17+AG17)*12*7.57%)*SUM(Fasering!$D$5:$D$11)</f>
        <v>3816.6668252600007</v>
      </c>
    </row>
    <row r="18" spans="1:47" x14ac:dyDescent="0.3">
      <c r="A18" s="32">
        <f t="shared" si="8"/>
        <v>10</v>
      </c>
      <c r="B18" s="125">
        <v>37656.75</v>
      </c>
      <c r="C18" s="126"/>
      <c r="D18" s="125">
        <f t="shared" si="0"/>
        <v>48712.771800000002</v>
      </c>
      <c r="E18" s="127">
        <f t="shared" si="1"/>
        <v>1207.5580702976458</v>
      </c>
      <c r="F18" s="125">
        <f t="shared" si="2"/>
        <v>4059.3976500000003</v>
      </c>
      <c r="G18" s="127">
        <f t="shared" si="3"/>
        <v>100.62983919147048</v>
      </c>
      <c r="H18" s="45">
        <f>'L4'!$H$10</f>
        <v>1641.55</v>
      </c>
      <c r="I18" s="45">
        <f>GEW!$E$12+($F18-GEW!$E$12)*SUM(Fasering!$D$5)</f>
        <v>1751.1635679999999</v>
      </c>
      <c r="J18" s="45">
        <f>GEW!$E$12+($F18-GEW!$E$12)*SUM(Fasering!$D$5:$D$6)</f>
        <v>2347.9890954616285</v>
      </c>
      <c r="K18" s="45">
        <f>GEW!$E$12+($F18-GEW!$E$12)*SUM(Fasering!$D$5:$D$7)</f>
        <v>2690.4247662628827</v>
      </c>
      <c r="L18" s="45">
        <f>GEW!$E$12+($F18-GEW!$E$12)*SUM(Fasering!$D$5:$D$8)</f>
        <v>3032.8604370641369</v>
      </c>
      <c r="M18" s="45">
        <f>GEW!$E$12+($F18-GEW!$E$12)*SUM(Fasering!$D$5:$D$9)</f>
        <v>3375.2961078653907</v>
      </c>
      <c r="N18" s="45">
        <f>GEW!$E$12+($F18-GEW!$E$12)*SUM(Fasering!$D$5:$D$10)</f>
        <v>3716.9619791987466</v>
      </c>
      <c r="O18" s="75">
        <f>GEW!$E$12+($F18-GEW!$E$12)*SUM(Fasering!$D$5:$D$11)</f>
        <v>4059.3976500000003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5">
        <f t="shared" si="6"/>
        <v>0</v>
      </c>
      <c r="Z18" s="127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584.87709556375887</v>
      </c>
      <c r="AJ18" s="9">
        <f>($AK$2+(K18+T18)*12*7.57%)*SUM(Fasering!$D$5:$D$7)</f>
        <v>1047.0365030675425</v>
      </c>
      <c r="AK18" s="9">
        <f>($AK$2+(L18+U18)*12*7.57%)*SUM(Fasering!$D$5:$D$8)</f>
        <v>1601.4924180950773</v>
      </c>
      <c r="AL18" s="9">
        <f>($AK$2+(M18+V18)*12*7.57%)*SUM(Fasering!$D$5:$D$9)</f>
        <v>2248.2448406463636</v>
      </c>
      <c r="AM18" s="9">
        <f>($AK$2+(N18+W18)*12*7.57%)*SUM(Fasering!$D$5:$D$10)</f>
        <v>2985.5288713097898</v>
      </c>
      <c r="AN18" s="86">
        <f>($AK$2+(O18+X18)*12*7.57%)*SUM(Fasering!$D$5:$D$11)</f>
        <v>3816.6668252600007</v>
      </c>
      <c r="AO18" s="5">
        <f>($AK$2+(I18+AA18)*12*7.57%)*SUM(Fasering!$D$5)</f>
        <v>0</v>
      </c>
      <c r="AP18" s="9">
        <f>($AK$2+(J18+AB18)*12*7.57%)*SUM(Fasering!$D$5:$D$6)</f>
        <v>584.87709556375887</v>
      </c>
      <c r="AQ18" s="9">
        <f>($AK$2+(K18+AC18)*12*7.57%)*SUM(Fasering!$D$5:$D$7)</f>
        <v>1047.0365030675425</v>
      </c>
      <c r="AR18" s="9">
        <f>($AK$2+(L18+AD18)*12*7.57%)*SUM(Fasering!$D$5:$D$8)</f>
        <v>1601.4924180950773</v>
      </c>
      <c r="AS18" s="9">
        <f>($AK$2+(M18+AE18)*12*7.57%)*SUM(Fasering!$D$5:$D$9)</f>
        <v>2248.2448406463636</v>
      </c>
      <c r="AT18" s="9">
        <f>($AK$2+(N18+AF18)*12*7.57%)*SUM(Fasering!$D$5:$D$10)</f>
        <v>2985.5288713097898</v>
      </c>
      <c r="AU18" s="86">
        <f>($AK$2+(O18+AG18)*12*7.57%)*SUM(Fasering!$D$5:$D$11)</f>
        <v>3816.6668252600007</v>
      </c>
    </row>
    <row r="19" spans="1:47" x14ac:dyDescent="0.3">
      <c r="A19" s="32">
        <f t="shared" si="8"/>
        <v>11</v>
      </c>
      <c r="B19" s="125">
        <v>38988.629999999997</v>
      </c>
      <c r="C19" s="126"/>
      <c r="D19" s="125">
        <f t="shared" si="0"/>
        <v>50435.691767999997</v>
      </c>
      <c r="E19" s="127">
        <f t="shared" si="1"/>
        <v>1250.2681406746174</v>
      </c>
      <c r="F19" s="125">
        <f t="shared" si="2"/>
        <v>4202.974314</v>
      </c>
      <c r="G19" s="127">
        <f t="shared" si="3"/>
        <v>104.18901172288479</v>
      </c>
      <c r="H19" s="45">
        <f>'L4'!$H$10</f>
        <v>1641.55</v>
      </c>
      <c r="I19" s="45">
        <f>GEW!$E$12+($F19-GEW!$E$12)*SUM(Fasering!$D$5)</f>
        <v>1751.1635679999999</v>
      </c>
      <c r="J19" s="45">
        <f>GEW!$E$12+($F19-GEW!$E$12)*SUM(Fasering!$D$5:$D$6)</f>
        <v>2385.112807866366</v>
      </c>
      <c r="K19" s="45">
        <f>GEW!$E$12+($F19-GEW!$E$12)*SUM(Fasering!$D$5:$D$7)</f>
        <v>2748.8486455924776</v>
      </c>
      <c r="L19" s="45">
        <f>GEW!$E$12+($F19-GEW!$E$12)*SUM(Fasering!$D$5:$D$8)</f>
        <v>3112.5844833185902</v>
      </c>
      <c r="M19" s="45">
        <f>GEW!$E$12+($F19-GEW!$E$12)*SUM(Fasering!$D$5:$D$9)</f>
        <v>3476.3203210447018</v>
      </c>
      <c r="N19" s="45">
        <f>GEW!$E$12+($F19-GEW!$E$12)*SUM(Fasering!$D$5:$D$10)</f>
        <v>3839.2384762738884</v>
      </c>
      <c r="O19" s="75">
        <f>GEW!$E$12+($F19-GEW!$E$12)*SUM(Fasering!$D$5:$D$11)</f>
        <v>4202.974314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5">
        <f t="shared" si="6"/>
        <v>0</v>
      </c>
      <c r="Z19" s="127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593.59668559845591</v>
      </c>
      <c r="AJ19" s="9">
        <f>($AK$2+(K19+T19)*12*7.57%)*SUM(Fasering!$D$5:$D$7)</f>
        <v>1068.6325393538077</v>
      </c>
      <c r="AK19" s="9">
        <f>($AK$2+(L19+U19)*12*7.57%)*SUM(Fasering!$D$5:$D$8)</f>
        <v>1641.70592350076</v>
      </c>
      <c r="AL19" s="9">
        <f>($AK$2+(M19+V19)*12*7.57%)*SUM(Fasering!$D$5:$D$9)</f>
        <v>2312.8168380393126</v>
      </c>
      <c r="AM19" s="9">
        <f>($AK$2+(N19+W19)*12*7.57%)*SUM(Fasering!$D$5:$D$10)</f>
        <v>3080.1262810522321</v>
      </c>
      <c r="AN19" s="86">
        <f>($AK$2+(O19+X19)*12*7.57%)*SUM(Fasering!$D$5:$D$11)</f>
        <v>3947.0918668376007</v>
      </c>
      <c r="AO19" s="5">
        <f>($AK$2+(I19+AA19)*12*7.57%)*SUM(Fasering!$D$5)</f>
        <v>0</v>
      </c>
      <c r="AP19" s="9">
        <f>($AK$2+(J19+AB19)*12*7.57%)*SUM(Fasering!$D$5:$D$6)</f>
        <v>593.59668559845591</v>
      </c>
      <c r="AQ19" s="9">
        <f>($AK$2+(K19+AC19)*12*7.57%)*SUM(Fasering!$D$5:$D$7)</f>
        <v>1068.6325393538077</v>
      </c>
      <c r="AR19" s="9">
        <f>($AK$2+(L19+AD19)*12*7.57%)*SUM(Fasering!$D$5:$D$8)</f>
        <v>1641.70592350076</v>
      </c>
      <c r="AS19" s="9">
        <f>($AK$2+(M19+AE19)*12*7.57%)*SUM(Fasering!$D$5:$D$9)</f>
        <v>2312.8168380393126</v>
      </c>
      <c r="AT19" s="9">
        <f>($AK$2+(N19+AF19)*12*7.57%)*SUM(Fasering!$D$5:$D$10)</f>
        <v>3080.1262810522321</v>
      </c>
      <c r="AU19" s="86">
        <f>($AK$2+(O19+AG19)*12*7.57%)*SUM(Fasering!$D$5:$D$11)</f>
        <v>3947.0918668376007</v>
      </c>
    </row>
    <row r="20" spans="1:47" x14ac:dyDescent="0.3">
      <c r="A20" s="32">
        <f t="shared" si="8"/>
        <v>12</v>
      </c>
      <c r="B20" s="125">
        <v>38988.629999999997</v>
      </c>
      <c r="C20" s="126"/>
      <c r="D20" s="125">
        <f t="shared" si="0"/>
        <v>50435.691767999997</v>
      </c>
      <c r="E20" s="127">
        <f t="shared" si="1"/>
        <v>1250.2681406746174</v>
      </c>
      <c r="F20" s="125">
        <f t="shared" si="2"/>
        <v>4202.974314</v>
      </c>
      <c r="G20" s="127">
        <f t="shared" si="3"/>
        <v>104.18901172288479</v>
      </c>
      <c r="H20" s="45">
        <f>'L4'!$H$10</f>
        <v>1641.55</v>
      </c>
      <c r="I20" s="45">
        <f>GEW!$E$12+($F20-GEW!$E$12)*SUM(Fasering!$D$5)</f>
        <v>1751.1635679999999</v>
      </c>
      <c r="J20" s="45">
        <f>GEW!$E$12+($F20-GEW!$E$12)*SUM(Fasering!$D$5:$D$6)</f>
        <v>2385.112807866366</v>
      </c>
      <c r="K20" s="45">
        <f>GEW!$E$12+($F20-GEW!$E$12)*SUM(Fasering!$D$5:$D$7)</f>
        <v>2748.8486455924776</v>
      </c>
      <c r="L20" s="45">
        <f>GEW!$E$12+($F20-GEW!$E$12)*SUM(Fasering!$D$5:$D$8)</f>
        <v>3112.5844833185902</v>
      </c>
      <c r="M20" s="45">
        <f>GEW!$E$12+($F20-GEW!$E$12)*SUM(Fasering!$D$5:$D$9)</f>
        <v>3476.3203210447018</v>
      </c>
      <c r="N20" s="45">
        <f>GEW!$E$12+($F20-GEW!$E$12)*SUM(Fasering!$D$5:$D$10)</f>
        <v>3839.2384762738884</v>
      </c>
      <c r="O20" s="75">
        <f>GEW!$E$12+($F20-GEW!$E$12)*SUM(Fasering!$D$5:$D$11)</f>
        <v>4202.974314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5">
        <f t="shared" si="6"/>
        <v>0</v>
      </c>
      <c r="Z20" s="127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593.59668559845591</v>
      </c>
      <c r="AJ20" s="9">
        <f>($AK$2+(K20+T20)*12*7.57%)*SUM(Fasering!$D$5:$D$7)</f>
        <v>1068.6325393538077</v>
      </c>
      <c r="AK20" s="9">
        <f>($AK$2+(L20+U20)*12*7.57%)*SUM(Fasering!$D$5:$D$8)</f>
        <v>1641.70592350076</v>
      </c>
      <c r="AL20" s="9">
        <f>($AK$2+(M20+V20)*12*7.57%)*SUM(Fasering!$D$5:$D$9)</f>
        <v>2312.8168380393126</v>
      </c>
      <c r="AM20" s="9">
        <f>($AK$2+(N20+W20)*12*7.57%)*SUM(Fasering!$D$5:$D$10)</f>
        <v>3080.1262810522321</v>
      </c>
      <c r="AN20" s="86">
        <f>($AK$2+(O20+X20)*12*7.57%)*SUM(Fasering!$D$5:$D$11)</f>
        <v>3947.0918668376007</v>
      </c>
      <c r="AO20" s="5">
        <f>($AK$2+(I20+AA20)*12*7.57%)*SUM(Fasering!$D$5)</f>
        <v>0</v>
      </c>
      <c r="AP20" s="9">
        <f>($AK$2+(J20+AB20)*12*7.57%)*SUM(Fasering!$D$5:$D$6)</f>
        <v>593.59668559845591</v>
      </c>
      <c r="AQ20" s="9">
        <f>($AK$2+(K20+AC20)*12*7.57%)*SUM(Fasering!$D$5:$D$7)</f>
        <v>1068.6325393538077</v>
      </c>
      <c r="AR20" s="9">
        <f>($AK$2+(L20+AD20)*12*7.57%)*SUM(Fasering!$D$5:$D$8)</f>
        <v>1641.70592350076</v>
      </c>
      <c r="AS20" s="9">
        <f>($AK$2+(M20+AE20)*12*7.57%)*SUM(Fasering!$D$5:$D$9)</f>
        <v>2312.8168380393126</v>
      </c>
      <c r="AT20" s="9">
        <f>($AK$2+(N20+AF20)*12*7.57%)*SUM(Fasering!$D$5:$D$10)</f>
        <v>3080.1262810522321</v>
      </c>
      <c r="AU20" s="86">
        <f>($AK$2+(O20+AG20)*12*7.57%)*SUM(Fasering!$D$5:$D$11)</f>
        <v>3947.0918668376007</v>
      </c>
    </row>
    <row r="21" spans="1:47" x14ac:dyDescent="0.3">
      <c r="A21" s="32">
        <f t="shared" si="8"/>
        <v>13</v>
      </c>
      <c r="B21" s="125">
        <v>40320.53</v>
      </c>
      <c r="C21" s="126"/>
      <c r="D21" s="125">
        <f t="shared" si="0"/>
        <v>52158.637608000005</v>
      </c>
      <c r="E21" s="127">
        <f t="shared" si="1"/>
        <v>1292.9788524017165</v>
      </c>
      <c r="F21" s="125">
        <f t="shared" si="2"/>
        <v>4346.5531339999998</v>
      </c>
      <c r="G21" s="127">
        <f t="shared" si="3"/>
        <v>107.74823770014302</v>
      </c>
      <c r="H21" s="45">
        <f>'L4'!$H$10</f>
        <v>1641.55</v>
      </c>
      <c r="I21" s="45">
        <f>GEW!$E$12+($F21-GEW!$E$12)*SUM(Fasering!$D$5)</f>
        <v>1751.1635679999999</v>
      </c>
      <c r="J21" s="45">
        <f>GEW!$E$12+($F21-GEW!$E$12)*SUM(Fasering!$D$5:$D$6)</f>
        <v>2422.237077734424</v>
      </c>
      <c r="K21" s="45">
        <f>GEW!$E$12+($F21-GEW!$E$12)*SUM(Fasering!$D$5:$D$7)</f>
        <v>2807.2734022365357</v>
      </c>
      <c r="L21" s="45">
        <f>GEW!$E$12+($F21-GEW!$E$12)*SUM(Fasering!$D$5:$D$8)</f>
        <v>3192.3097267386474</v>
      </c>
      <c r="M21" s="45">
        <f>GEW!$E$12+($F21-GEW!$E$12)*SUM(Fasering!$D$5:$D$9)</f>
        <v>3577.3460512407592</v>
      </c>
      <c r="N21" s="45">
        <f>GEW!$E$12+($F21-GEW!$E$12)*SUM(Fasering!$D$5:$D$10)</f>
        <v>3961.5168094978885</v>
      </c>
      <c r="O21" s="75">
        <f>GEW!$E$12+($F21-GEW!$E$12)*SUM(Fasering!$D$5:$D$11)</f>
        <v>4346.5531339999998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5">
        <f t="shared" si="6"/>
        <v>0</v>
      </c>
      <c r="Z21" s="127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602.31640656972422</v>
      </c>
      <c r="AJ21" s="9">
        <f>($AK$2+(K21+T21)*12*7.57%)*SUM(Fasering!$D$5:$D$7)</f>
        <v>1090.2288999340976</v>
      </c>
      <c r="AK21" s="9">
        <f>($AK$2+(L21+U21)*12*7.57%)*SUM(Fasering!$D$5:$D$8)</f>
        <v>1681.9200327672322</v>
      </c>
      <c r="AL21" s="9">
        <f>($AK$2+(M21+V21)*12*7.57%)*SUM(Fasering!$D$5:$D$9)</f>
        <v>2377.3898050691282</v>
      </c>
      <c r="AM21" s="9">
        <f>($AK$2+(N21+W21)*12*7.57%)*SUM(Fasering!$D$5:$D$10)</f>
        <v>3174.7251113041762</v>
      </c>
      <c r="AN21" s="86">
        <f>($AK$2+(O21+X21)*12*7.57%)*SUM(Fasering!$D$5:$D$11)</f>
        <v>4077.5188669255999</v>
      </c>
      <c r="AO21" s="5">
        <f>($AK$2+(I21+AA21)*12*7.57%)*SUM(Fasering!$D$5)</f>
        <v>0</v>
      </c>
      <c r="AP21" s="9">
        <f>($AK$2+(J21+AB21)*12*7.57%)*SUM(Fasering!$D$5:$D$6)</f>
        <v>602.31640656972422</v>
      </c>
      <c r="AQ21" s="9">
        <f>($AK$2+(K21+AC21)*12*7.57%)*SUM(Fasering!$D$5:$D$7)</f>
        <v>1090.2288999340976</v>
      </c>
      <c r="AR21" s="9">
        <f>($AK$2+(L21+AD21)*12*7.57%)*SUM(Fasering!$D$5:$D$8)</f>
        <v>1681.9200327672322</v>
      </c>
      <c r="AS21" s="9">
        <f>($AK$2+(M21+AE21)*12*7.57%)*SUM(Fasering!$D$5:$D$9)</f>
        <v>2377.3898050691282</v>
      </c>
      <c r="AT21" s="9">
        <f>($AK$2+(N21+AF21)*12*7.57%)*SUM(Fasering!$D$5:$D$10)</f>
        <v>3174.7251113041762</v>
      </c>
      <c r="AU21" s="86">
        <f>($AK$2+(O21+AG21)*12*7.57%)*SUM(Fasering!$D$5:$D$11)</f>
        <v>4077.5188669255999</v>
      </c>
    </row>
    <row r="22" spans="1:47" x14ac:dyDescent="0.3">
      <c r="A22" s="32">
        <f t="shared" si="8"/>
        <v>14</v>
      </c>
      <c r="B22" s="125">
        <v>40320.53</v>
      </c>
      <c r="C22" s="126"/>
      <c r="D22" s="125">
        <f t="shared" si="0"/>
        <v>52158.637608000005</v>
      </c>
      <c r="E22" s="127">
        <f t="shared" si="1"/>
        <v>1292.9788524017165</v>
      </c>
      <c r="F22" s="125">
        <f t="shared" si="2"/>
        <v>4346.5531339999998</v>
      </c>
      <c r="G22" s="127">
        <f t="shared" si="3"/>
        <v>107.74823770014302</v>
      </c>
      <c r="H22" s="45">
        <f>'L4'!$H$10</f>
        <v>1641.55</v>
      </c>
      <c r="I22" s="45">
        <f>GEW!$E$12+($F22-GEW!$E$12)*SUM(Fasering!$D$5)</f>
        <v>1751.1635679999999</v>
      </c>
      <c r="J22" s="45">
        <f>GEW!$E$12+($F22-GEW!$E$12)*SUM(Fasering!$D$5:$D$6)</f>
        <v>2422.237077734424</v>
      </c>
      <c r="K22" s="45">
        <f>GEW!$E$12+($F22-GEW!$E$12)*SUM(Fasering!$D$5:$D$7)</f>
        <v>2807.2734022365357</v>
      </c>
      <c r="L22" s="45">
        <f>GEW!$E$12+($F22-GEW!$E$12)*SUM(Fasering!$D$5:$D$8)</f>
        <v>3192.3097267386474</v>
      </c>
      <c r="M22" s="45">
        <f>GEW!$E$12+($F22-GEW!$E$12)*SUM(Fasering!$D$5:$D$9)</f>
        <v>3577.3460512407592</v>
      </c>
      <c r="N22" s="45">
        <f>GEW!$E$12+($F22-GEW!$E$12)*SUM(Fasering!$D$5:$D$10)</f>
        <v>3961.5168094978885</v>
      </c>
      <c r="O22" s="75">
        <f>GEW!$E$12+($F22-GEW!$E$12)*SUM(Fasering!$D$5:$D$11)</f>
        <v>4346.5531339999998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5">
        <f t="shared" si="6"/>
        <v>0</v>
      </c>
      <c r="Z22" s="127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602.31640656972422</v>
      </c>
      <c r="AJ22" s="9">
        <f>($AK$2+(K22+T22)*12*7.57%)*SUM(Fasering!$D$5:$D$7)</f>
        <v>1090.2288999340976</v>
      </c>
      <c r="AK22" s="9">
        <f>($AK$2+(L22+U22)*12*7.57%)*SUM(Fasering!$D$5:$D$8)</f>
        <v>1681.9200327672322</v>
      </c>
      <c r="AL22" s="9">
        <f>($AK$2+(M22+V22)*12*7.57%)*SUM(Fasering!$D$5:$D$9)</f>
        <v>2377.3898050691282</v>
      </c>
      <c r="AM22" s="9">
        <f>($AK$2+(N22+W22)*12*7.57%)*SUM(Fasering!$D$5:$D$10)</f>
        <v>3174.7251113041762</v>
      </c>
      <c r="AN22" s="86">
        <f>($AK$2+(O22+X22)*12*7.57%)*SUM(Fasering!$D$5:$D$11)</f>
        <v>4077.5188669255999</v>
      </c>
      <c r="AO22" s="5">
        <f>($AK$2+(I22+AA22)*12*7.57%)*SUM(Fasering!$D$5)</f>
        <v>0</v>
      </c>
      <c r="AP22" s="9">
        <f>($AK$2+(J22+AB22)*12*7.57%)*SUM(Fasering!$D$5:$D$6)</f>
        <v>602.31640656972422</v>
      </c>
      <c r="AQ22" s="9">
        <f>($AK$2+(K22+AC22)*12*7.57%)*SUM(Fasering!$D$5:$D$7)</f>
        <v>1090.2288999340976</v>
      </c>
      <c r="AR22" s="9">
        <f>($AK$2+(L22+AD22)*12*7.57%)*SUM(Fasering!$D$5:$D$8)</f>
        <v>1681.9200327672322</v>
      </c>
      <c r="AS22" s="9">
        <f>($AK$2+(M22+AE22)*12*7.57%)*SUM(Fasering!$D$5:$D$9)</f>
        <v>2377.3898050691282</v>
      </c>
      <c r="AT22" s="9">
        <f>($AK$2+(N22+AF22)*12*7.57%)*SUM(Fasering!$D$5:$D$10)</f>
        <v>3174.7251113041762</v>
      </c>
      <c r="AU22" s="86">
        <f>($AK$2+(O22+AG22)*12*7.57%)*SUM(Fasering!$D$5:$D$11)</f>
        <v>4077.5188669255999</v>
      </c>
    </row>
    <row r="23" spans="1:47" x14ac:dyDescent="0.3">
      <c r="A23" s="32">
        <f t="shared" si="8"/>
        <v>15</v>
      </c>
      <c r="B23" s="125">
        <v>41652.03</v>
      </c>
      <c r="C23" s="126"/>
      <c r="D23" s="125">
        <f t="shared" si="0"/>
        <v>53881.066008000002</v>
      </c>
      <c r="E23" s="127">
        <f t="shared" si="1"/>
        <v>1335.6767371262695</v>
      </c>
      <c r="F23" s="125">
        <f t="shared" si="2"/>
        <v>4490.0888340000001</v>
      </c>
      <c r="G23" s="127">
        <f t="shared" si="3"/>
        <v>111.30639476052247</v>
      </c>
      <c r="H23" s="45">
        <f>'L4'!$H$10</f>
        <v>1641.55</v>
      </c>
      <c r="I23" s="45">
        <f>GEW!$E$12+($F23-GEW!$E$12)*SUM(Fasering!$D$5)</f>
        <v>1751.1635679999999</v>
      </c>
      <c r="J23" s="45">
        <f>GEW!$E$12+($F23-GEW!$E$12)*SUM(Fasering!$D$5:$D$6)</f>
        <v>2459.3501983360611</v>
      </c>
      <c r="K23" s="45">
        <f>GEW!$E$12+($F23-GEW!$E$12)*SUM(Fasering!$D$5:$D$7)</f>
        <v>2865.6806125913399</v>
      </c>
      <c r="L23" s="45">
        <f>GEW!$E$12+($F23-GEW!$E$12)*SUM(Fasering!$D$5:$D$8)</f>
        <v>3272.0110268466187</v>
      </c>
      <c r="M23" s="45">
        <f>GEW!$E$12+($F23-GEW!$E$12)*SUM(Fasering!$D$5:$D$9)</f>
        <v>3678.3414411018975</v>
      </c>
      <c r="N23" s="45">
        <f>GEW!$E$12+($F23-GEW!$E$12)*SUM(Fasering!$D$5:$D$10)</f>
        <v>4083.7584197447218</v>
      </c>
      <c r="O23" s="75">
        <f>GEW!$E$12+($F23-GEW!$E$12)*SUM(Fasering!$D$5:$D$11)</f>
        <v>4490.0888340000001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5">
        <f t="shared" si="6"/>
        <v>0</v>
      </c>
      <c r="Z23" s="127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611.03350880956509</v>
      </c>
      <c r="AJ23" s="9">
        <f>($AK$2+(K23+T23)*12*7.57%)*SUM(Fasering!$D$5:$D$7)</f>
        <v>1111.8187746338924</v>
      </c>
      <c r="AK23" s="9">
        <f>($AK$2+(L23+U23)*12*7.57%)*SUM(Fasering!$D$5:$D$8)</f>
        <v>1722.1220648179176</v>
      </c>
      <c r="AL23" s="9">
        <f>($AK$2+(M23+V23)*12*7.57%)*SUM(Fasering!$D$5:$D$9)</f>
        <v>2441.9433793616413</v>
      </c>
      <c r="AM23" s="9">
        <f>($AK$2+(N23+W23)*12*7.57%)*SUM(Fasering!$D$5:$D$10)</f>
        <v>3269.2955313660909</v>
      </c>
      <c r="AN23" s="86">
        <f>($AK$2+(O23+X23)*12*7.57%)*SUM(Fasering!$D$5:$D$11)</f>
        <v>4207.9066968056004</v>
      </c>
      <c r="AO23" s="5">
        <f>($AK$2+(I23+AA23)*12*7.57%)*SUM(Fasering!$D$5)</f>
        <v>0</v>
      </c>
      <c r="AP23" s="9">
        <f>($AK$2+(J23+AB23)*12*7.57%)*SUM(Fasering!$D$5:$D$6)</f>
        <v>611.03350880956509</v>
      </c>
      <c r="AQ23" s="9">
        <f>($AK$2+(K23+AC23)*12*7.57%)*SUM(Fasering!$D$5:$D$7)</f>
        <v>1111.8187746338924</v>
      </c>
      <c r="AR23" s="9">
        <f>($AK$2+(L23+AD23)*12*7.57%)*SUM(Fasering!$D$5:$D$8)</f>
        <v>1722.1220648179176</v>
      </c>
      <c r="AS23" s="9">
        <f>($AK$2+(M23+AE23)*12*7.57%)*SUM(Fasering!$D$5:$D$9)</f>
        <v>2441.9433793616413</v>
      </c>
      <c r="AT23" s="9">
        <f>($AK$2+(N23+AF23)*12*7.57%)*SUM(Fasering!$D$5:$D$10)</f>
        <v>3269.2955313660909</v>
      </c>
      <c r="AU23" s="86">
        <f>($AK$2+(O23+AG23)*12*7.57%)*SUM(Fasering!$D$5:$D$11)</f>
        <v>4207.9066968056004</v>
      </c>
    </row>
    <row r="24" spans="1:47" x14ac:dyDescent="0.3">
      <c r="A24" s="32">
        <f t="shared" si="8"/>
        <v>16</v>
      </c>
      <c r="B24" s="125">
        <v>41652.03</v>
      </c>
      <c r="C24" s="126"/>
      <c r="D24" s="125">
        <f t="shared" si="0"/>
        <v>53881.066008000002</v>
      </c>
      <c r="E24" s="127">
        <f t="shared" si="1"/>
        <v>1335.6767371262695</v>
      </c>
      <c r="F24" s="125">
        <f t="shared" si="2"/>
        <v>4490.0888340000001</v>
      </c>
      <c r="G24" s="127">
        <f t="shared" si="3"/>
        <v>111.30639476052247</v>
      </c>
      <c r="H24" s="45">
        <f>'L4'!$H$10</f>
        <v>1641.55</v>
      </c>
      <c r="I24" s="45">
        <f>GEW!$E$12+($F24-GEW!$E$12)*SUM(Fasering!$D$5)</f>
        <v>1751.1635679999999</v>
      </c>
      <c r="J24" s="45">
        <f>GEW!$E$12+($F24-GEW!$E$12)*SUM(Fasering!$D$5:$D$6)</f>
        <v>2459.3501983360611</v>
      </c>
      <c r="K24" s="45">
        <f>GEW!$E$12+($F24-GEW!$E$12)*SUM(Fasering!$D$5:$D$7)</f>
        <v>2865.6806125913399</v>
      </c>
      <c r="L24" s="45">
        <f>GEW!$E$12+($F24-GEW!$E$12)*SUM(Fasering!$D$5:$D$8)</f>
        <v>3272.0110268466187</v>
      </c>
      <c r="M24" s="45">
        <f>GEW!$E$12+($F24-GEW!$E$12)*SUM(Fasering!$D$5:$D$9)</f>
        <v>3678.3414411018975</v>
      </c>
      <c r="N24" s="45">
        <f>GEW!$E$12+($F24-GEW!$E$12)*SUM(Fasering!$D$5:$D$10)</f>
        <v>4083.7584197447218</v>
      </c>
      <c r="O24" s="75">
        <f>GEW!$E$12+($F24-GEW!$E$12)*SUM(Fasering!$D$5:$D$11)</f>
        <v>4490.0888340000001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6"/>
        <v>0</v>
      </c>
      <c r="Z24" s="127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611.03350880956509</v>
      </c>
      <c r="AJ24" s="9">
        <f>($AK$2+(K24+T24)*12*7.57%)*SUM(Fasering!$D$5:$D$7)</f>
        <v>1111.8187746338924</v>
      </c>
      <c r="AK24" s="9">
        <f>($AK$2+(L24+U24)*12*7.57%)*SUM(Fasering!$D$5:$D$8)</f>
        <v>1722.1220648179176</v>
      </c>
      <c r="AL24" s="9">
        <f>($AK$2+(M24+V24)*12*7.57%)*SUM(Fasering!$D$5:$D$9)</f>
        <v>2441.9433793616413</v>
      </c>
      <c r="AM24" s="9">
        <f>($AK$2+(N24+W24)*12*7.57%)*SUM(Fasering!$D$5:$D$10)</f>
        <v>3269.2955313660909</v>
      </c>
      <c r="AN24" s="86">
        <f>($AK$2+(O24+X24)*12*7.57%)*SUM(Fasering!$D$5:$D$11)</f>
        <v>4207.9066968056004</v>
      </c>
      <c r="AO24" s="5">
        <f>($AK$2+(I24+AA24)*12*7.57%)*SUM(Fasering!$D$5)</f>
        <v>0</v>
      </c>
      <c r="AP24" s="9">
        <f>($AK$2+(J24+AB24)*12*7.57%)*SUM(Fasering!$D$5:$D$6)</f>
        <v>611.03350880956509</v>
      </c>
      <c r="AQ24" s="9">
        <f>($AK$2+(K24+AC24)*12*7.57%)*SUM(Fasering!$D$5:$D$7)</f>
        <v>1111.8187746338924</v>
      </c>
      <c r="AR24" s="9">
        <f>($AK$2+(L24+AD24)*12*7.57%)*SUM(Fasering!$D$5:$D$8)</f>
        <v>1722.1220648179176</v>
      </c>
      <c r="AS24" s="9">
        <f>($AK$2+(M24+AE24)*12*7.57%)*SUM(Fasering!$D$5:$D$9)</f>
        <v>2441.9433793616413</v>
      </c>
      <c r="AT24" s="9">
        <f>($AK$2+(N24+AF24)*12*7.57%)*SUM(Fasering!$D$5:$D$10)</f>
        <v>3269.2955313660909</v>
      </c>
      <c r="AU24" s="86">
        <f>($AK$2+(O24+AG24)*12*7.57%)*SUM(Fasering!$D$5:$D$11)</f>
        <v>4207.9066968056004</v>
      </c>
    </row>
    <row r="25" spans="1:47" x14ac:dyDescent="0.3">
      <c r="A25" s="32">
        <f t="shared" si="8"/>
        <v>17</v>
      </c>
      <c r="B25" s="125">
        <v>42983.94</v>
      </c>
      <c r="C25" s="126"/>
      <c r="D25" s="125">
        <f t="shared" si="0"/>
        <v>55604.024784000008</v>
      </c>
      <c r="E25" s="127">
        <f t="shared" si="1"/>
        <v>1378.3877695284323</v>
      </c>
      <c r="F25" s="125">
        <f t="shared" si="2"/>
        <v>4633.668732000001</v>
      </c>
      <c r="G25" s="127">
        <f t="shared" si="3"/>
        <v>114.8656474607027</v>
      </c>
      <c r="H25" s="45">
        <f>'L4'!$H$10</f>
        <v>1641.55</v>
      </c>
      <c r="I25" s="45">
        <f>GEW!$E$12+($F25-GEW!$E$12)*SUM(Fasering!$D$5)</f>
        <v>1751.1635679999999</v>
      </c>
      <c r="J25" s="45">
        <f>GEW!$E$12+($F25-GEW!$E$12)*SUM(Fasering!$D$5:$D$6)</f>
        <v>2496.4747469357803</v>
      </c>
      <c r="K25" s="45">
        <f>GEW!$E$12+($F25-GEW!$E$12)*SUM(Fasering!$D$5:$D$7)</f>
        <v>2924.1058078926299</v>
      </c>
      <c r="L25" s="45">
        <f>GEW!$E$12+($F25-GEW!$E$12)*SUM(Fasering!$D$5:$D$8)</f>
        <v>3351.7368688494789</v>
      </c>
      <c r="M25" s="45">
        <f>GEW!$E$12+($F25-GEW!$E$12)*SUM(Fasering!$D$5:$D$9)</f>
        <v>3779.367929806328</v>
      </c>
      <c r="N25" s="45">
        <f>GEW!$E$12+($F25-GEW!$E$12)*SUM(Fasering!$D$5:$D$10)</f>
        <v>4206.0376710431519</v>
      </c>
      <c r="O25" s="75">
        <f>GEW!$E$12+($F25-GEW!$E$12)*SUM(Fasering!$D$5:$D$11)</f>
        <v>4633.668732000001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6"/>
        <v>0</v>
      </c>
      <c r="Z25" s="127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619.75329524911933</v>
      </c>
      <c r="AJ25" s="9">
        <f>($AK$2+(K25+T25)*12*7.57%)*SUM(Fasering!$D$5:$D$7)</f>
        <v>1133.4152973611951</v>
      </c>
      <c r="AK25" s="9">
        <f>($AK$2+(L25+U25)*12*7.57%)*SUM(Fasering!$D$5:$D$8)</f>
        <v>1762.3364760147847</v>
      </c>
      <c r="AL25" s="9">
        <f>($AK$2+(M25+V25)*12*7.57%)*SUM(Fasering!$D$5:$D$9)</f>
        <v>2506.5168312098886</v>
      </c>
      <c r="AM25" s="9">
        <f>($AK$2+(N25+W25)*12*7.57%)*SUM(Fasering!$D$5:$D$10)</f>
        <v>3363.895071872786</v>
      </c>
      <c r="AN25" s="86">
        <f>($AK$2+(O25+X25)*12*7.57%)*SUM(Fasering!$D$5:$D$11)</f>
        <v>4338.3346761488001</v>
      </c>
      <c r="AO25" s="5">
        <f>($AK$2+(I25+AA25)*12*7.57%)*SUM(Fasering!$D$5)</f>
        <v>0</v>
      </c>
      <c r="AP25" s="9">
        <f>($AK$2+(J25+AB25)*12*7.57%)*SUM(Fasering!$D$5:$D$6)</f>
        <v>619.75329524911933</v>
      </c>
      <c r="AQ25" s="9">
        <f>($AK$2+(K25+AC25)*12*7.57%)*SUM(Fasering!$D$5:$D$7)</f>
        <v>1133.4152973611951</v>
      </c>
      <c r="AR25" s="9">
        <f>($AK$2+(L25+AD25)*12*7.57%)*SUM(Fasering!$D$5:$D$8)</f>
        <v>1762.3364760147847</v>
      </c>
      <c r="AS25" s="9">
        <f>($AK$2+(M25+AE25)*12*7.57%)*SUM(Fasering!$D$5:$D$9)</f>
        <v>2506.5168312098886</v>
      </c>
      <c r="AT25" s="9">
        <f>($AK$2+(N25+AF25)*12*7.57%)*SUM(Fasering!$D$5:$D$10)</f>
        <v>3363.895071872786</v>
      </c>
      <c r="AU25" s="86">
        <f>($AK$2+(O25+AG25)*12*7.57%)*SUM(Fasering!$D$5:$D$11)</f>
        <v>4338.3346761488001</v>
      </c>
    </row>
    <row r="26" spans="1:47" x14ac:dyDescent="0.3">
      <c r="A26" s="32">
        <f t="shared" si="8"/>
        <v>18</v>
      </c>
      <c r="B26" s="125">
        <v>42983.94</v>
      </c>
      <c r="C26" s="126"/>
      <c r="D26" s="125">
        <f t="shared" si="0"/>
        <v>55604.024784000008</v>
      </c>
      <c r="E26" s="127">
        <f t="shared" si="1"/>
        <v>1378.3877695284323</v>
      </c>
      <c r="F26" s="125">
        <f t="shared" si="2"/>
        <v>4633.668732000001</v>
      </c>
      <c r="G26" s="127">
        <f t="shared" si="3"/>
        <v>114.8656474607027</v>
      </c>
      <c r="H26" s="45">
        <f>'L4'!$H$10</f>
        <v>1641.55</v>
      </c>
      <c r="I26" s="45">
        <f>GEW!$E$12+($F26-GEW!$E$12)*SUM(Fasering!$D$5)</f>
        <v>1751.1635679999999</v>
      </c>
      <c r="J26" s="45">
        <f>GEW!$E$12+($F26-GEW!$E$12)*SUM(Fasering!$D$5:$D$6)</f>
        <v>2496.4747469357803</v>
      </c>
      <c r="K26" s="45">
        <f>GEW!$E$12+($F26-GEW!$E$12)*SUM(Fasering!$D$5:$D$7)</f>
        <v>2924.1058078926299</v>
      </c>
      <c r="L26" s="45">
        <f>GEW!$E$12+($F26-GEW!$E$12)*SUM(Fasering!$D$5:$D$8)</f>
        <v>3351.7368688494789</v>
      </c>
      <c r="M26" s="45">
        <f>GEW!$E$12+($F26-GEW!$E$12)*SUM(Fasering!$D$5:$D$9)</f>
        <v>3779.367929806328</v>
      </c>
      <c r="N26" s="45">
        <f>GEW!$E$12+($F26-GEW!$E$12)*SUM(Fasering!$D$5:$D$10)</f>
        <v>4206.0376710431519</v>
      </c>
      <c r="O26" s="75">
        <f>GEW!$E$12+($F26-GEW!$E$12)*SUM(Fasering!$D$5:$D$11)</f>
        <v>4633.668732000001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6"/>
        <v>0</v>
      </c>
      <c r="Z26" s="127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619.75329524911933</v>
      </c>
      <c r="AJ26" s="9">
        <f>($AK$2+(K26+T26)*12*7.57%)*SUM(Fasering!$D$5:$D$7)</f>
        <v>1133.4152973611951</v>
      </c>
      <c r="AK26" s="9">
        <f>($AK$2+(L26+U26)*12*7.57%)*SUM(Fasering!$D$5:$D$8)</f>
        <v>1762.3364760147847</v>
      </c>
      <c r="AL26" s="9">
        <f>($AK$2+(M26+V26)*12*7.57%)*SUM(Fasering!$D$5:$D$9)</f>
        <v>2506.5168312098886</v>
      </c>
      <c r="AM26" s="9">
        <f>($AK$2+(N26+W26)*12*7.57%)*SUM(Fasering!$D$5:$D$10)</f>
        <v>3363.895071872786</v>
      </c>
      <c r="AN26" s="86">
        <f>($AK$2+(O26+X26)*12*7.57%)*SUM(Fasering!$D$5:$D$11)</f>
        <v>4338.3346761488001</v>
      </c>
      <c r="AO26" s="5">
        <f>($AK$2+(I26+AA26)*12*7.57%)*SUM(Fasering!$D$5)</f>
        <v>0</v>
      </c>
      <c r="AP26" s="9">
        <f>($AK$2+(J26+AB26)*12*7.57%)*SUM(Fasering!$D$5:$D$6)</f>
        <v>619.75329524911933</v>
      </c>
      <c r="AQ26" s="9">
        <f>($AK$2+(K26+AC26)*12*7.57%)*SUM(Fasering!$D$5:$D$7)</f>
        <v>1133.4152973611951</v>
      </c>
      <c r="AR26" s="9">
        <f>($AK$2+(L26+AD26)*12*7.57%)*SUM(Fasering!$D$5:$D$8)</f>
        <v>1762.3364760147847</v>
      </c>
      <c r="AS26" s="9">
        <f>($AK$2+(M26+AE26)*12*7.57%)*SUM(Fasering!$D$5:$D$9)</f>
        <v>2506.5168312098886</v>
      </c>
      <c r="AT26" s="9">
        <f>($AK$2+(N26+AF26)*12*7.57%)*SUM(Fasering!$D$5:$D$10)</f>
        <v>3363.895071872786</v>
      </c>
      <c r="AU26" s="86">
        <f>($AK$2+(O26+AG26)*12*7.57%)*SUM(Fasering!$D$5:$D$11)</f>
        <v>4338.3346761488001</v>
      </c>
    </row>
    <row r="27" spans="1:47" x14ac:dyDescent="0.3">
      <c r="A27" s="32">
        <f t="shared" si="8"/>
        <v>19</v>
      </c>
      <c r="B27" s="125">
        <v>44315.839999999997</v>
      </c>
      <c r="C27" s="126"/>
      <c r="D27" s="125">
        <f t="shared" si="0"/>
        <v>57326.970624000001</v>
      </c>
      <c r="E27" s="127">
        <f t="shared" si="1"/>
        <v>1421.0984812555312</v>
      </c>
      <c r="F27" s="125">
        <f t="shared" si="2"/>
        <v>4777.2475519999998</v>
      </c>
      <c r="G27" s="127">
        <f t="shared" si="3"/>
        <v>118.42487343796093</v>
      </c>
      <c r="H27" s="45">
        <f>'L4'!$H$10</f>
        <v>1641.55</v>
      </c>
      <c r="I27" s="45">
        <f>GEW!$E$12+($F27-GEW!$E$12)*SUM(Fasering!$D$5)</f>
        <v>1751.1635679999999</v>
      </c>
      <c r="J27" s="45">
        <f>GEW!$E$12+($F27-GEW!$E$12)*SUM(Fasering!$D$5:$D$6)</f>
        <v>2533.5990168038384</v>
      </c>
      <c r="K27" s="45">
        <f>GEW!$E$12+($F27-GEW!$E$12)*SUM(Fasering!$D$5:$D$7)</f>
        <v>2982.5305645366871</v>
      </c>
      <c r="L27" s="45">
        <f>GEW!$E$12+($F27-GEW!$E$12)*SUM(Fasering!$D$5:$D$8)</f>
        <v>3431.4621122695362</v>
      </c>
      <c r="M27" s="45">
        <f>GEW!$E$12+($F27-GEW!$E$12)*SUM(Fasering!$D$5:$D$9)</f>
        <v>3880.3936600023844</v>
      </c>
      <c r="N27" s="45">
        <f>GEW!$E$12+($F27-GEW!$E$12)*SUM(Fasering!$D$5:$D$10)</f>
        <v>4328.3160042671516</v>
      </c>
      <c r="O27" s="75">
        <f>GEW!$E$12+($F27-GEW!$E$12)*SUM(Fasering!$D$5:$D$11)</f>
        <v>4777.2475519999998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6"/>
        <v>0</v>
      </c>
      <c r="Z27" s="127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628.47301622038765</v>
      </c>
      <c r="AJ27" s="9">
        <f>($AK$2+(K27+T27)*12*7.57%)*SUM(Fasering!$D$5:$D$7)</f>
        <v>1155.0116579414851</v>
      </c>
      <c r="AK27" s="9">
        <f>($AK$2+(L27+U27)*12*7.57%)*SUM(Fasering!$D$5:$D$8)</f>
        <v>1802.5505852812571</v>
      </c>
      <c r="AL27" s="9">
        <f>($AK$2+(M27+V27)*12*7.57%)*SUM(Fasering!$D$5:$D$9)</f>
        <v>2571.0897982397032</v>
      </c>
      <c r="AM27" s="9">
        <f>($AK$2+(N27+W27)*12*7.57%)*SUM(Fasering!$D$5:$D$10)</f>
        <v>3458.4939021247296</v>
      </c>
      <c r="AN27" s="86">
        <f>($AK$2+(O27+X27)*12*7.57%)*SUM(Fasering!$D$5:$D$11)</f>
        <v>4468.7616762367998</v>
      </c>
      <c r="AO27" s="5">
        <f>($AK$2+(I27+AA27)*12*7.57%)*SUM(Fasering!$D$5)</f>
        <v>0</v>
      </c>
      <c r="AP27" s="9">
        <f>($AK$2+(J27+AB27)*12*7.57%)*SUM(Fasering!$D$5:$D$6)</f>
        <v>628.47301622038765</v>
      </c>
      <c r="AQ27" s="9">
        <f>($AK$2+(K27+AC27)*12*7.57%)*SUM(Fasering!$D$5:$D$7)</f>
        <v>1155.0116579414851</v>
      </c>
      <c r="AR27" s="9">
        <f>($AK$2+(L27+AD27)*12*7.57%)*SUM(Fasering!$D$5:$D$8)</f>
        <v>1802.5505852812571</v>
      </c>
      <c r="AS27" s="9">
        <f>($AK$2+(M27+AE27)*12*7.57%)*SUM(Fasering!$D$5:$D$9)</f>
        <v>2571.0897982397032</v>
      </c>
      <c r="AT27" s="9">
        <f>($AK$2+(N27+AF27)*12*7.57%)*SUM(Fasering!$D$5:$D$10)</f>
        <v>3458.4939021247296</v>
      </c>
      <c r="AU27" s="86">
        <f>($AK$2+(O27+AG27)*12*7.57%)*SUM(Fasering!$D$5:$D$11)</f>
        <v>4468.7616762367998</v>
      </c>
    </row>
    <row r="28" spans="1:47" x14ac:dyDescent="0.3">
      <c r="A28" s="32">
        <f t="shared" si="8"/>
        <v>20</v>
      </c>
      <c r="B28" s="125">
        <v>44315.839999999997</v>
      </c>
      <c r="C28" s="126"/>
      <c r="D28" s="125">
        <f t="shared" si="0"/>
        <v>57326.970624000001</v>
      </c>
      <c r="E28" s="127">
        <f t="shared" si="1"/>
        <v>1421.0984812555312</v>
      </c>
      <c r="F28" s="125">
        <f t="shared" si="2"/>
        <v>4777.2475519999998</v>
      </c>
      <c r="G28" s="127">
        <f t="shared" si="3"/>
        <v>118.42487343796093</v>
      </c>
      <c r="H28" s="45">
        <f>'L4'!$H$10</f>
        <v>1641.55</v>
      </c>
      <c r="I28" s="45">
        <f>GEW!$E$12+($F28-GEW!$E$12)*SUM(Fasering!$D$5)</f>
        <v>1751.1635679999999</v>
      </c>
      <c r="J28" s="45">
        <f>GEW!$E$12+($F28-GEW!$E$12)*SUM(Fasering!$D$5:$D$6)</f>
        <v>2533.5990168038384</v>
      </c>
      <c r="K28" s="45">
        <f>GEW!$E$12+($F28-GEW!$E$12)*SUM(Fasering!$D$5:$D$7)</f>
        <v>2982.5305645366871</v>
      </c>
      <c r="L28" s="45">
        <f>GEW!$E$12+($F28-GEW!$E$12)*SUM(Fasering!$D$5:$D$8)</f>
        <v>3431.4621122695362</v>
      </c>
      <c r="M28" s="45">
        <f>GEW!$E$12+($F28-GEW!$E$12)*SUM(Fasering!$D$5:$D$9)</f>
        <v>3880.3936600023844</v>
      </c>
      <c r="N28" s="45">
        <f>GEW!$E$12+($F28-GEW!$E$12)*SUM(Fasering!$D$5:$D$10)</f>
        <v>4328.3160042671516</v>
      </c>
      <c r="O28" s="75">
        <f>GEW!$E$12+($F28-GEW!$E$12)*SUM(Fasering!$D$5:$D$11)</f>
        <v>4777.2475519999998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6"/>
        <v>0</v>
      </c>
      <c r="Z28" s="127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628.47301622038765</v>
      </c>
      <c r="AJ28" s="9">
        <f>($AK$2+(K28+T28)*12*7.57%)*SUM(Fasering!$D$5:$D$7)</f>
        <v>1155.0116579414851</v>
      </c>
      <c r="AK28" s="9">
        <f>($AK$2+(L28+U28)*12*7.57%)*SUM(Fasering!$D$5:$D$8)</f>
        <v>1802.5505852812571</v>
      </c>
      <c r="AL28" s="9">
        <f>($AK$2+(M28+V28)*12*7.57%)*SUM(Fasering!$D$5:$D$9)</f>
        <v>2571.0897982397032</v>
      </c>
      <c r="AM28" s="9">
        <f>($AK$2+(N28+W28)*12*7.57%)*SUM(Fasering!$D$5:$D$10)</f>
        <v>3458.4939021247296</v>
      </c>
      <c r="AN28" s="86">
        <f>($AK$2+(O28+X28)*12*7.57%)*SUM(Fasering!$D$5:$D$11)</f>
        <v>4468.7616762367998</v>
      </c>
      <c r="AO28" s="5">
        <f>($AK$2+(I28+AA28)*12*7.57%)*SUM(Fasering!$D$5)</f>
        <v>0</v>
      </c>
      <c r="AP28" s="9">
        <f>($AK$2+(J28+AB28)*12*7.57%)*SUM(Fasering!$D$5:$D$6)</f>
        <v>628.47301622038765</v>
      </c>
      <c r="AQ28" s="9">
        <f>($AK$2+(K28+AC28)*12*7.57%)*SUM(Fasering!$D$5:$D$7)</f>
        <v>1155.0116579414851</v>
      </c>
      <c r="AR28" s="9">
        <f>($AK$2+(L28+AD28)*12*7.57%)*SUM(Fasering!$D$5:$D$8)</f>
        <v>1802.5505852812571</v>
      </c>
      <c r="AS28" s="9">
        <f>($AK$2+(M28+AE28)*12*7.57%)*SUM(Fasering!$D$5:$D$9)</f>
        <v>2571.0897982397032</v>
      </c>
      <c r="AT28" s="9">
        <f>($AK$2+(N28+AF28)*12*7.57%)*SUM(Fasering!$D$5:$D$10)</f>
        <v>3458.4939021247296</v>
      </c>
      <c r="AU28" s="86">
        <f>($AK$2+(O28+AG28)*12*7.57%)*SUM(Fasering!$D$5:$D$11)</f>
        <v>4468.7616762367998</v>
      </c>
    </row>
    <row r="29" spans="1:47" x14ac:dyDescent="0.3">
      <c r="A29" s="32">
        <f t="shared" si="8"/>
        <v>21</v>
      </c>
      <c r="B29" s="125">
        <v>45647.72</v>
      </c>
      <c r="C29" s="126"/>
      <c r="D29" s="125">
        <f t="shared" si="0"/>
        <v>59049.890592000003</v>
      </c>
      <c r="E29" s="127">
        <f t="shared" si="1"/>
        <v>1463.8085516325029</v>
      </c>
      <c r="F29" s="125">
        <f t="shared" si="2"/>
        <v>4920.8242160000009</v>
      </c>
      <c r="G29" s="127">
        <f t="shared" si="3"/>
        <v>121.98404596937526</v>
      </c>
      <c r="H29" s="45">
        <f>'L4'!$H$10</f>
        <v>1641.55</v>
      </c>
      <c r="I29" s="45">
        <f>GEW!$E$12+($F29-GEW!$E$12)*SUM(Fasering!$D$5)</f>
        <v>1751.1635679999999</v>
      </c>
      <c r="J29" s="45">
        <f>GEW!$E$12+($F29-GEW!$E$12)*SUM(Fasering!$D$5:$D$6)</f>
        <v>2570.7227292085763</v>
      </c>
      <c r="K29" s="45">
        <f>GEW!$E$12+($F29-GEW!$E$12)*SUM(Fasering!$D$5:$D$7)</f>
        <v>3040.9544438662829</v>
      </c>
      <c r="L29" s="45">
        <f>GEW!$E$12+($F29-GEW!$E$12)*SUM(Fasering!$D$5:$D$8)</f>
        <v>3511.1861585239894</v>
      </c>
      <c r="M29" s="45">
        <f>GEW!$E$12+($F29-GEW!$E$12)*SUM(Fasering!$D$5:$D$9)</f>
        <v>3981.4178731816965</v>
      </c>
      <c r="N29" s="45">
        <f>GEW!$E$12+($F29-GEW!$E$12)*SUM(Fasering!$D$5:$D$10)</f>
        <v>4450.5925013422948</v>
      </c>
      <c r="O29" s="75">
        <f>GEW!$E$12+($F29-GEW!$E$12)*SUM(Fasering!$D$5:$D$11)</f>
        <v>4920.8242160000009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6"/>
        <v>0</v>
      </c>
      <c r="Z29" s="127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637.19260625508491</v>
      </c>
      <c r="AJ29" s="9">
        <f>($AK$2+(K29+T29)*12*7.57%)*SUM(Fasering!$D$5:$D$7)</f>
        <v>1176.6076942277502</v>
      </c>
      <c r="AK29" s="9">
        <f>($AK$2+(L29+U29)*12*7.57%)*SUM(Fasering!$D$5:$D$8)</f>
        <v>1842.7640906869399</v>
      </c>
      <c r="AL29" s="9">
        <f>($AK$2+(M29+V29)*12*7.57%)*SUM(Fasering!$D$5:$D$9)</f>
        <v>2635.6617956326531</v>
      </c>
      <c r="AM29" s="9">
        <f>($AK$2+(N29+W29)*12*7.57%)*SUM(Fasering!$D$5:$D$10)</f>
        <v>3553.0913118671729</v>
      </c>
      <c r="AN29" s="86">
        <f>($AK$2+(O29+X29)*12*7.57%)*SUM(Fasering!$D$5:$D$11)</f>
        <v>4599.1867178144003</v>
      </c>
      <c r="AO29" s="5">
        <f>($AK$2+(I29+AA29)*12*7.57%)*SUM(Fasering!$D$5)</f>
        <v>0</v>
      </c>
      <c r="AP29" s="9">
        <f>($AK$2+(J29+AB29)*12*7.57%)*SUM(Fasering!$D$5:$D$6)</f>
        <v>637.19260625508491</v>
      </c>
      <c r="AQ29" s="9">
        <f>($AK$2+(K29+AC29)*12*7.57%)*SUM(Fasering!$D$5:$D$7)</f>
        <v>1176.6076942277502</v>
      </c>
      <c r="AR29" s="9">
        <f>($AK$2+(L29+AD29)*12*7.57%)*SUM(Fasering!$D$5:$D$8)</f>
        <v>1842.7640906869399</v>
      </c>
      <c r="AS29" s="9">
        <f>($AK$2+(M29+AE29)*12*7.57%)*SUM(Fasering!$D$5:$D$9)</f>
        <v>2635.6617956326531</v>
      </c>
      <c r="AT29" s="9">
        <f>($AK$2+(N29+AF29)*12*7.57%)*SUM(Fasering!$D$5:$D$10)</f>
        <v>3553.0913118671729</v>
      </c>
      <c r="AU29" s="86">
        <f>($AK$2+(O29+AG29)*12*7.57%)*SUM(Fasering!$D$5:$D$11)</f>
        <v>4599.1867178144003</v>
      </c>
    </row>
    <row r="30" spans="1:47" x14ac:dyDescent="0.3">
      <c r="A30" s="32">
        <f t="shared" si="8"/>
        <v>22</v>
      </c>
      <c r="B30" s="125">
        <v>45647.72</v>
      </c>
      <c r="C30" s="126"/>
      <c r="D30" s="125">
        <f t="shared" si="0"/>
        <v>59049.890592000003</v>
      </c>
      <c r="E30" s="127">
        <f t="shared" si="1"/>
        <v>1463.8085516325029</v>
      </c>
      <c r="F30" s="125">
        <f t="shared" si="2"/>
        <v>4920.8242160000009</v>
      </c>
      <c r="G30" s="127">
        <f t="shared" si="3"/>
        <v>121.98404596937526</v>
      </c>
      <c r="H30" s="45">
        <f>'L4'!$H$10</f>
        <v>1641.55</v>
      </c>
      <c r="I30" s="45">
        <f>GEW!$E$12+($F30-GEW!$E$12)*SUM(Fasering!$D$5)</f>
        <v>1751.1635679999999</v>
      </c>
      <c r="J30" s="45">
        <f>GEW!$E$12+($F30-GEW!$E$12)*SUM(Fasering!$D$5:$D$6)</f>
        <v>2570.7227292085763</v>
      </c>
      <c r="K30" s="45">
        <f>GEW!$E$12+($F30-GEW!$E$12)*SUM(Fasering!$D$5:$D$7)</f>
        <v>3040.9544438662829</v>
      </c>
      <c r="L30" s="45">
        <f>GEW!$E$12+($F30-GEW!$E$12)*SUM(Fasering!$D$5:$D$8)</f>
        <v>3511.1861585239894</v>
      </c>
      <c r="M30" s="45">
        <f>GEW!$E$12+($F30-GEW!$E$12)*SUM(Fasering!$D$5:$D$9)</f>
        <v>3981.4178731816965</v>
      </c>
      <c r="N30" s="45">
        <f>GEW!$E$12+($F30-GEW!$E$12)*SUM(Fasering!$D$5:$D$10)</f>
        <v>4450.5925013422948</v>
      </c>
      <c r="O30" s="75">
        <f>GEW!$E$12+($F30-GEW!$E$12)*SUM(Fasering!$D$5:$D$11)</f>
        <v>4920.8242160000009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6"/>
        <v>0</v>
      </c>
      <c r="Z30" s="127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637.19260625508491</v>
      </c>
      <c r="AJ30" s="9">
        <f>($AK$2+(K30+T30)*12*7.57%)*SUM(Fasering!$D$5:$D$7)</f>
        <v>1176.6076942277502</v>
      </c>
      <c r="AK30" s="9">
        <f>($AK$2+(L30+U30)*12*7.57%)*SUM(Fasering!$D$5:$D$8)</f>
        <v>1842.7640906869399</v>
      </c>
      <c r="AL30" s="9">
        <f>($AK$2+(M30+V30)*12*7.57%)*SUM(Fasering!$D$5:$D$9)</f>
        <v>2635.6617956326531</v>
      </c>
      <c r="AM30" s="9">
        <f>($AK$2+(N30+W30)*12*7.57%)*SUM(Fasering!$D$5:$D$10)</f>
        <v>3553.0913118671729</v>
      </c>
      <c r="AN30" s="86">
        <f>($AK$2+(O30+X30)*12*7.57%)*SUM(Fasering!$D$5:$D$11)</f>
        <v>4599.1867178144003</v>
      </c>
      <c r="AO30" s="5">
        <f>($AK$2+(I30+AA30)*12*7.57%)*SUM(Fasering!$D$5)</f>
        <v>0</v>
      </c>
      <c r="AP30" s="9">
        <f>($AK$2+(J30+AB30)*12*7.57%)*SUM(Fasering!$D$5:$D$6)</f>
        <v>637.19260625508491</v>
      </c>
      <c r="AQ30" s="9">
        <f>($AK$2+(K30+AC30)*12*7.57%)*SUM(Fasering!$D$5:$D$7)</f>
        <v>1176.6076942277502</v>
      </c>
      <c r="AR30" s="9">
        <f>($AK$2+(L30+AD30)*12*7.57%)*SUM(Fasering!$D$5:$D$8)</f>
        <v>1842.7640906869399</v>
      </c>
      <c r="AS30" s="9">
        <f>($AK$2+(M30+AE30)*12*7.57%)*SUM(Fasering!$D$5:$D$9)</f>
        <v>2635.6617956326531</v>
      </c>
      <c r="AT30" s="9">
        <f>($AK$2+(N30+AF30)*12*7.57%)*SUM(Fasering!$D$5:$D$10)</f>
        <v>3553.0913118671729</v>
      </c>
      <c r="AU30" s="86">
        <f>($AK$2+(O30+AG30)*12*7.57%)*SUM(Fasering!$D$5:$D$11)</f>
        <v>4599.1867178144003</v>
      </c>
    </row>
    <row r="31" spans="1:47" x14ac:dyDescent="0.3">
      <c r="A31" s="32">
        <f t="shared" si="8"/>
        <v>23</v>
      </c>
      <c r="B31" s="125">
        <v>46979.63</v>
      </c>
      <c r="C31" s="126"/>
      <c r="D31" s="125">
        <f t="shared" si="0"/>
        <v>60772.849368000003</v>
      </c>
      <c r="E31" s="127">
        <f t="shared" si="1"/>
        <v>1506.5195840346655</v>
      </c>
      <c r="F31" s="125">
        <f t="shared" si="2"/>
        <v>5064.4041139999999</v>
      </c>
      <c r="G31" s="127">
        <f t="shared" si="3"/>
        <v>125.54329866955545</v>
      </c>
      <c r="H31" s="45">
        <f>'L4'!$H$10</f>
        <v>1641.55</v>
      </c>
      <c r="I31" s="45">
        <f>GEW!$E$12+($F31-GEW!$E$12)*SUM(Fasering!$D$5)</f>
        <v>1751.1635679999999</v>
      </c>
      <c r="J31" s="45">
        <f>GEW!$E$12+($F31-GEW!$E$12)*SUM(Fasering!$D$5:$D$6)</f>
        <v>2607.8472778082951</v>
      </c>
      <c r="K31" s="45">
        <f>GEW!$E$12+($F31-GEW!$E$12)*SUM(Fasering!$D$5:$D$7)</f>
        <v>3099.3796391675719</v>
      </c>
      <c r="L31" s="45">
        <f>GEW!$E$12+($F31-GEW!$E$12)*SUM(Fasering!$D$5:$D$8)</f>
        <v>3590.9120005268487</v>
      </c>
      <c r="M31" s="45">
        <f>GEW!$E$12+($F31-GEW!$E$12)*SUM(Fasering!$D$5:$D$9)</f>
        <v>4082.444361886126</v>
      </c>
      <c r="N31" s="45">
        <f>GEW!$E$12+($F31-GEW!$E$12)*SUM(Fasering!$D$5:$D$10)</f>
        <v>4572.8717526407236</v>
      </c>
      <c r="O31" s="75">
        <f>GEW!$E$12+($F31-GEW!$E$12)*SUM(Fasering!$D$5:$D$11)</f>
        <v>5064.4041139999999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6"/>
        <v>0</v>
      </c>
      <c r="Z31" s="127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645.91239269463892</v>
      </c>
      <c r="AJ31" s="9">
        <f>($AK$2+(K31+T31)*12*7.57%)*SUM(Fasering!$D$5:$D$7)</f>
        <v>1198.2042169550527</v>
      </c>
      <c r="AK31" s="9">
        <f>($AK$2+(L31+U31)*12*7.57%)*SUM(Fasering!$D$5:$D$8)</f>
        <v>1882.9785018838065</v>
      </c>
      <c r="AL31" s="9">
        <f>($AK$2+(M31+V31)*12*7.57%)*SUM(Fasering!$D$5:$D$9)</f>
        <v>2700.2352474809004</v>
      </c>
      <c r="AM31" s="9">
        <f>($AK$2+(N31+W31)*12*7.57%)*SUM(Fasering!$D$5:$D$10)</f>
        <v>3647.6908523738675</v>
      </c>
      <c r="AN31" s="86">
        <f>($AK$2+(O31+X31)*12*7.57%)*SUM(Fasering!$D$5:$D$11)</f>
        <v>4729.6146971575999</v>
      </c>
      <c r="AO31" s="5">
        <f>($AK$2+(I31+AA31)*12*7.57%)*SUM(Fasering!$D$5)</f>
        <v>0</v>
      </c>
      <c r="AP31" s="9">
        <f>($AK$2+(J31+AB31)*12*7.57%)*SUM(Fasering!$D$5:$D$6)</f>
        <v>645.91239269463892</v>
      </c>
      <c r="AQ31" s="9">
        <f>($AK$2+(K31+AC31)*12*7.57%)*SUM(Fasering!$D$5:$D$7)</f>
        <v>1198.2042169550527</v>
      </c>
      <c r="AR31" s="9">
        <f>($AK$2+(L31+AD31)*12*7.57%)*SUM(Fasering!$D$5:$D$8)</f>
        <v>1882.9785018838065</v>
      </c>
      <c r="AS31" s="9">
        <f>($AK$2+(M31+AE31)*12*7.57%)*SUM(Fasering!$D$5:$D$9)</f>
        <v>2700.2352474809004</v>
      </c>
      <c r="AT31" s="9">
        <f>($AK$2+(N31+AF31)*12*7.57%)*SUM(Fasering!$D$5:$D$10)</f>
        <v>3647.6908523738675</v>
      </c>
      <c r="AU31" s="86">
        <f>($AK$2+(O31+AG31)*12*7.57%)*SUM(Fasering!$D$5:$D$11)</f>
        <v>4729.6146971575999</v>
      </c>
    </row>
    <row r="32" spans="1:47" x14ac:dyDescent="0.3">
      <c r="A32" s="32">
        <f t="shared" si="8"/>
        <v>24</v>
      </c>
      <c r="B32" s="125">
        <v>46979.63</v>
      </c>
      <c r="C32" s="126"/>
      <c r="D32" s="125">
        <f t="shared" si="0"/>
        <v>60772.849368000003</v>
      </c>
      <c r="E32" s="127">
        <f t="shared" si="1"/>
        <v>1506.5195840346655</v>
      </c>
      <c r="F32" s="125">
        <f t="shared" si="2"/>
        <v>5064.4041139999999</v>
      </c>
      <c r="G32" s="127">
        <f t="shared" si="3"/>
        <v>125.54329866955545</v>
      </c>
      <c r="H32" s="45">
        <f>'L4'!$H$10</f>
        <v>1641.55</v>
      </c>
      <c r="I32" s="45">
        <f>GEW!$E$12+($F32-GEW!$E$12)*SUM(Fasering!$D$5)</f>
        <v>1751.1635679999999</v>
      </c>
      <c r="J32" s="45">
        <f>GEW!$E$12+($F32-GEW!$E$12)*SUM(Fasering!$D$5:$D$6)</f>
        <v>2607.8472778082951</v>
      </c>
      <c r="K32" s="45">
        <f>GEW!$E$12+($F32-GEW!$E$12)*SUM(Fasering!$D$5:$D$7)</f>
        <v>3099.3796391675719</v>
      </c>
      <c r="L32" s="45">
        <f>GEW!$E$12+($F32-GEW!$E$12)*SUM(Fasering!$D$5:$D$8)</f>
        <v>3590.9120005268487</v>
      </c>
      <c r="M32" s="45">
        <f>GEW!$E$12+($F32-GEW!$E$12)*SUM(Fasering!$D$5:$D$9)</f>
        <v>4082.444361886126</v>
      </c>
      <c r="N32" s="45">
        <f>GEW!$E$12+($F32-GEW!$E$12)*SUM(Fasering!$D$5:$D$10)</f>
        <v>4572.8717526407236</v>
      </c>
      <c r="O32" s="75">
        <f>GEW!$E$12+($F32-GEW!$E$12)*SUM(Fasering!$D$5:$D$11)</f>
        <v>5064.4041139999999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6"/>
        <v>0</v>
      </c>
      <c r="Z32" s="127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645.91239269463892</v>
      </c>
      <c r="AJ32" s="9">
        <f>($AK$2+(K32+T32)*12*7.57%)*SUM(Fasering!$D$5:$D$7)</f>
        <v>1198.2042169550527</v>
      </c>
      <c r="AK32" s="9">
        <f>($AK$2+(L32+U32)*12*7.57%)*SUM(Fasering!$D$5:$D$8)</f>
        <v>1882.9785018838065</v>
      </c>
      <c r="AL32" s="9">
        <f>($AK$2+(M32+V32)*12*7.57%)*SUM(Fasering!$D$5:$D$9)</f>
        <v>2700.2352474809004</v>
      </c>
      <c r="AM32" s="9">
        <f>($AK$2+(N32+W32)*12*7.57%)*SUM(Fasering!$D$5:$D$10)</f>
        <v>3647.6908523738675</v>
      </c>
      <c r="AN32" s="86">
        <f>($AK$2+(O32+X32)*12*7.57%)*SUM(Fasering!$D$5:$D$11)</f>
        <v>4729.6146971575999</v>
      </c>
      <c r="AO32" s="5">
        <f>($AK$2+(I32+AA32)*12*7.57%)*SUM(Fasering!$D$5)</f>
        <v>0</v>
      </c>
      <c r="AP32" s="9">
        <f>($AK$2+(J32+AB32)*12*7.57%)*SUM(Fasering!$D$5:$D$6)</f>
        <v>645.91239269463892</v>
      </c>
      <c r="AQ32" s="9">
        <f>($AK$2+(K32+AC32)*12*7.57%)*SUM(Fasering!$D$5:$D$7)</f>
        <v>1198.2042169550527</v>
      </c>
      <c r="AR32" s="9">
        <f>($AK$2+(L32+AD32)*12*7.57%)*SUM(Fasering!$D$5:$D$8)</f>
        <v>1882.9785018838065</v>
      </c>
      <c r="AS32" s="9">
        <f>($AK$2+(M32+AE32)*12*7.57%)*SUM(Fasering!$D$5:$D$9)</f>
        <v>2700.2352474809004</v>
      </c>
      <c r="AT32" s="9">
        <f>($AK$2+(N32+AF32)*12*7.57%)*SUM(Fasering!$D$5:$D$10)</f>
        <v>3647.6908523738675</v>
      </c>
      <c r="AU32" s="86">
        <f>($AK$2+(O32+AG32)*12*7.57%)*SUM(Fasering!$D$5:$D$11)</f>
        <v>4729.6146971575999</v>
      </c>
    </row>
    <row r="33" spans="1:47" x14ac:dyDescent="0.3">
      <c r="A33" s="32">
        <f t="shared" si="8"/>
        <v>25</v>
      </c>
      <c r="B33" s="125">
        <v>46979.63</v>
      </c>
      <c r="C33" s="126"/>
      <c r="D33" s="125">
        <f t="shared" si="0"/>
        <v>60772.849368000003</v>
      </c>
      <c r="E33" s="127">
        <f t="shared" si="1"/>
        <v>1506.5195840346655</v>
      </c>
      <c r="F33" s="125">
        <f t="shared" si="2"/>
        <v>5064.4041139999999</v>
      </c>
      <c r="G33" s="127">
        <f t="shared" si="3"/>
        <v>125.54329866955545</v>
      </c>
      <c r="H33" s="45">
        <f>'L4'!$H$10</f>
        <v>1641.55</v>
      </c>
      <c r="I33" s="45">
        <f>GEW!$E$12+($F33-GEW!$E$12)*SUM(Fasering!$D$5)</f>
        <v>1751.1635679999999</v>
      </c>
      <c r="J33" s="45">
        <f>GEW!$E$12+($F33-GEW!$E$12)*SUM(Fasering!$D$5:$D$6)</f>
        <v>2607.8472778082951</v>
      </c>
      <c r="K33" s="45">
        <f>GEW!$E$12+($F33-GEW!$E$12)*SUM(Fasering!$D$5:$D$7)</f>
        <v>3099.3796391675719</v>
      </c>
      <c r="L33" s="45">
        <f>GEW!$E$12+($F33-GEW!$E$12)*SUM(Fasering!$D$5:$D$8)</f>
        <v>3590.9120005268487</v>
      </c>
      <c r="M33" s="45">
        <f>GEW!$E$12+($F33-GEW!$E$12)*SUM(Fasering!$D$5:$D$9)</f>
        <v>4082.444361886126</v>
      </c>
      <c r="N33" s="45">
        <f>GEW!$E$12+($F33-GEW!$E$12)*SUM(Fasering!$D$5:$D$10)</f>
        <v>4572.8717526407236</v>
      </c>
      <c r="O33" s="75">
        <f>GEW!$E$12+($F33-GEW!$E$12)*SUM(Fasering!$D$5:$D$11)</f>
        <v>5064.4041139999999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6"/>
        <v>0</v>
      </c>
      <c r="Z33" s="127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645.91239269463892</v>
      </c>
      <c r="AJ33" s="9">
        <f>($AK$2+(K33+T33)*12*7.57%)*SUM(Fasering!$D$5:$D$7)</f>
        <v>1198.2042169550527</v>
      </c>
      <c r="AK33" s="9">
        <f>($AK$2+(L33+U33)*12*7.57%)*SUM(Fasering!$D$5:$D$8)</f>
        <v>1882.9785018838065</v>
      </c>
      <c r="AL33" s="9">
        <f>($AK$2+(M33+V33)*12*7.57%)*SUM(Fasering!$D$5:$D$9)</f>
        <v>2700.2352474809004</v>
      </c>
      <c r="AM33" s="9">
        <f>($AK$2+(N33+W33)*12*7.57%)*SUM(Fasering!$D$5:$D$10)</f>
        <v>3647.6908523738675</v>
      </c>
      <c r="AN33" s="86">
        <f>($AK$2+(O33+X33)*12*7.57%)*SUM(Fasering!$D$5:$D$11)</f>
        <v>4729.6146971575999</v>
      </c>
      <c r="AO33" s="5">
        <f>($AK$2+(I33+AA33)*12*7.57%)*SUM(Fasering!$D$5)</f>
        <v>0</v>
      </c>
      <c r="AP33" s="9">
        <f>($AK$2+(J33+AB33)*12*7.57%)*SUM(Fasering!$D$5:$D$6)</f>
        <v>645.91239269463892</v>
      </c>
      <c r="AQ33" s="9">
        <f>($AK$2+(K33+AC33)*12*7.57%)*SUM(Fasering!$D$5:$D$7)</f>
        <v>1198.2042169550527</v>
      </c>
      <c r="AR33" s="9">
        <f>($AK$2+(L33+AD33)*12*7.57%)*SUM(Fasering!$D$5:$D$8)</f>
        <v>1882.9785018838065</v>
      </c>
      <c r="AS33" s="9">
        <f>($AK$2+(M33+AE33)*12*7.57%)*SUM(Fasering!$D$5:$D$9)</f>
        <v>2700.2352474809004</v>
      </c>
      <c r="AT33" s="9">
        <f>($AK$2+(N33+AF33)*12*7.57%)*SUM(Fasering!$D$5:$D$10)</f>
        <v>3647.6908523738675</v>
      </c>
      <c r="AU33" s="86">
        <f>($AK$2+(O33+AG33)*12*7.57%)*SUM(Fasering!$D$5:$D$11)</f>
        <v>4729.6146971575999</v>
      </c>
    </row>
    <row r="34" spans="1:47" x14ac:dyDescent="0.3">
      <c r="A34" s="32">
        <f t="shared" si="8"/>
        <v>26</v>
      </c>
      <c r="B34" s="125">
        <v>46979.63</v>
      </c>
      <c r="C34" s="126"/>
      <c r="D34" s="125">
        <f t="shared" si="0"/>
        <v>60772.849368000003</v>
      </c>
      <c r="E34" s="127">
        <f t="shared" si="1"/>
        <v>1506.5195840346655</v>
      </c>
      <c r="F34" s="125">
        <f t="shared" si="2"/>
        <v>5064.4041139999999</v>
      </c>
      <c r="G34" s="127">
        <f t="shared" si="3"/>
        <v>125.54329866955545</v>
      </c>
      <c r="H34" s="45">
        <f>'L4'!$H$10</f>
        <v>1641.55</v>
      </c>
      <c r="I34" s="45">
        <f>GEW!$E$12+($F34-GEW!$E$12)*SUM(Fasering!$D$5)</f>
        <v>1751.1635679999999</v>
      </c>
      <c r="J34" s="45">
        <f>GEW!$E$12+($F34-GEW!$E$12)*SUM(Fasering!$D$5:$D$6)</f>
        <v>2607.8472778082951</v>
      </c>
      <c r="K34" s="45">
        <f>GEW!$E$12+($F34-GEW!$E$12)*SUM(Fasering!$D$5:$D$7)</f>
        <v>3099.3796391675719</v>
      </c>
      <c r="L34" s="45">
        <f>GEW!$E$12+($F34-GEW!$E$12)*SUM(Fasering!$D$5:$D$8)</f>
        <v>3590.9120005268487</v>
      </c>
      <c r="M34" s="45">
        <f>GEW!$E$12+($F34-GEW!$E$12)*SUM(Fasering!$D$5:$D$9)</f>
        <v>4082.444361886126</v>
      </c>
      <c r="N34" s="45">
        <f>GEW!$E$12+($F34-GEW!$E$12)*SUM(Fasering!$D$5:$D$10)</f>
        <v>4572.8717526407236</v>
      </c>
      <c r="O34" s="75">
        <f>GEW!$E$12+($F34-GEW!$E$12)*SUM(Fasering!$D$5:$D$11)</f>
        <v>5064.4041139999999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6"/>
        <v>0</v>
      </c>
      <c r="Z34" s="127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645.91239269463892</v>
      </c>
      <c r="AJ34" s="9">
        <f>($AK$2+(K34+T34)*12*7.57%)*SUM(Fasering!$D$5:$D$7)</f>
        <v>1198.2042169550527</v>
      </c>
      <c r="AK34" s="9">
        <f>($AK$2+(L34+U34)*12*7.57%)*SUM(Fasering!$D$5:$D$8)</f>
        <v>1882.9785018838065</v>
      </c>
      <c r="AL34" s="9">
        <f>($AK$2+(M34+V34)*12*7.57%)*SUM(Fasering!$D$5:$D$9)</f>
        <v>2700.2352474809004</v>
      </c>
      <c r="AM34" s="9">
        <f>($AK$2+(N34+W34)*12*7.57%)*SUM(Fasering!$D$5:$D$10)</f>
        <v>3647.6908523738675</v>
      </c>
      <c r="AN34" s="86">
        <f>($AK$2+(O34+X34)*12*7.57%)*SUM(Fasering!$D$5:$D$11)</f>
        <v>4729.6146971575999</v>
      </c>
      <c r="AO34" s="5">
        <f>($AK$2+(I34+AA34)*12*7.57%)*SUM(Fasering!$D$5)</f>
        <v>0</v>
      </c>
      <c r="AP34" s="9">
        <f>($AK$2+(J34+AB34)*12*7.57%)*SUM(Fasering!$D$5:$D$6)</f>
        <v>645.91239269463892</v>
      </c>
      <c r="AQ34" s="9">
        <f>($AK$2+(K34+AC34)*12*7.57%)*SUM(Fasering!$D$5:$D$7)</f>
        <v>1198.2042169550527</v>
      </c>
      <c r="AR34" s="9">
        <f>($AK$2+(L34+AD34)*12*7.57%)*SUM(Fasering!$D$5:$D$8)</f>
        <v>1882.9785018838065</v>
      </c>
      <c r="AS34" s="9">
        <f>($AK$2+(M34+AE34)*12*7.57%)*SUM(Fasering!$D$5:$D$9)</f>
        <v>2700.2352474809004</v>
      </c>
      <c r="AT34" s="9">
        <f>($AK$2+(N34+AF34)*12*7.57%)*SUM(Fasering!$D$5:$D$10)</f>
        <v>3647.6908523738675</v>
      </c>
      <c r="AU34" s="86">
        <f>($AK$2+(O34+AG34)*12*7.57%)*SUM(Fasering!$D$5:$D$11)</f>
        <v>4729.6146971575999</v>
      </c>
    </row>
    <row r="35" spans="1:47" x14ac:dyDescent="0.3">
      <c r="A35" s="32">
        <f t="shared" si="8"/>
        <v>27</v>
      </c>
      <c r="B35" s="125">
        <v>46979.63</v>
      </c>
      <c r="C35" s="126"/>
      <c r="D35" s="125">
        <f t="shared" si="0"/>
        <v>60772.849368000003</v>
      </c>
      <c r="E35" s="127">
        <f t="shared" si="1"/>
        <v>1506.5195840346655</v>
      </c>
      <c r="F35" s="125">
        <f t="shared" si="2"/>
        <v>5064.4041139999999</v>
      </c>
      <c r="G35" s="127">
        <f t="shared" si="3"/>
        <v>125.54329866955545</v>
      </c>
      <c r="H35" s="45">
        <f>'L4'!$H$10</f>
        <v>1641.55</v>
      </c>
      <c r="I35" s="45">
        <f>GEW!$E$12+($F35-GEW!$E$12)*SUM(Fasering!$D$5)</f>
        <v>1751.1635679999999</v>
      </c>
      <c r="J35" s="45">
        <f>GEW!$E$12+($F35-GEW!$E$12)*SUM(Fasering!$D$5:$D$6)</f>
        <v>2607.8472778082951</v>
      </c>
      <c r="K35" s="45">
        <f>GEW!$E$12+($F35-GEW!$E$12)*SUM(Fasering!$D$5:$D$7)</f>
        <v>3099.3796391675719</v>
      </c>
      <c r="L35" s="45">
        <f>GEW!$E$12+($F35-GEW!$E$12)*SUM(Fasering!$D$5:$D$8)</f>
        <v>3590.9120005268487</v>
      </c>
      <c r="M35" s="45">
        <f>GEW!$E$12+($F35-GEW!$E$12)*SUM(Fasering!$D$5:$D$9)</f>
        <v>4082.444361886126</v>
      </c>
      <c r="N35" s="45">
        <f>GEW!$E$12+($F35-GEW!$E$12)*SUM(Fasering!$D$5:$D$10)</f>
        <v>4572.8717526407236</v>
      </c>
      <c r="O35" s="75">
        <f>GEW!$E$12+($F35-GEW!$E$12)*SUM(Fasering!$D$5:$D$11)</f>
        <v>5064.4041139999999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6"/>
        <v>0</v>
      </c>
      <c r="Z35" s="127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645.91239269463892</v>
      </c>
      <c r="AJ35" s="9">
        <f>($AK$2+(K35+T35)*12*7.57%)*SUM(Fasering!$D$5:$D$7)</f>
        <v>1198.2042169550527</v>
      </c>
      <c r="AK35" s="9">
        <f>($AK$2+(L35+U35)*12*7.57%)*SUM(Fasering!$D$5:$D$8)</f>
        <v>1882.9785018838065</v>
      </c>
      <c r="AL35" s="9">
        <f>($AK$2+(M35+V35)*12*7.57%)*SUM(Fasering!$D$5:$D$9)</f>
        <v>2700.2352474809004</v>
      </c>
      <c r="AM35" s="9">
        <f>($AK$2+(N35+W35)*12*7.57%)*SUM(Fasering!$D$5:$D$10)</f>
        <v>3647.6908523738675</v>
      </c>
      <c r="AN35" s="86">
        <f>($AK$2+(O35+X35)*12*7.57%)*SUM(Fasering!$D$5:$D$11)</f>
        <v>4729.6146971575999</v>
      </c>
      <c r="AO35" s="5">
        <f>($AK$2+(I35+AA35)*12*7.57%)*SUM(Fasering!$D$5)</f>
        <v>0</v>
      </c>
      <c r="AP35" s="9">
        <f>($AK$2+(J35+AB35)*12*7.57%)*SUM(Fasering!$D$5:$D$6)</f>
        <v>645.91239269463892</v>
      </c>
      <c r="AQ35" s="9">
        <f>($AK$2+(K35+AC35)*12*7.57%)*SUM(Fasering!$D$5:$D$7)</f>
        <v>1198.2042169550527</v>
      </c>
      <c r="AR35" s="9">
        <f>($AK$2+(L35+AD35)*12*7.57%)*SUM(Fasering!$D$5:$D$8)</f>
        <v>1882.9785018838065</v>
      </c>
      <c r="AS35" s="9">
        <f>($AK$2+(M35+AE35)*12*7.57%)*SUM(Fasering!$D$5:$D$9)</f>
        <v>2700.2352474809004</v>
      </c>
      <c r="AT35" s="9">
        <f>($AK$2+(N35+AF35)*12*7.57%)*SUM(Fasering!$D$5:$D$10)</f>
        <v>3647.6908523738675</v>
      </c>
      <c r="AU35" s="86">
        <f>($AK$2+(O35+AG35)*12*7.57%)*SUM(Fasering!$D$5:$D$11)</f>
        <v>4729.6146971575999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73"/>
      <c r="P36" s="128"/>
      <c r="Q36" s="129"/>
      <c r="R36" s="46"/>
      <c r="S36" s="46"/>
      <c r="T36" s="46"/>
      <c r="U36" s="46"/>
      <c r="V36" s="46"/>
      <c r="W36" s="46"/>
      <c r="X36" s="73"/>
      <c r="Y36" s="128"/>
      <c r="Z36" s="129"/>
      <c r="AA36" s="72"/>
      <c r="AB36" s="46"/>
      <c r="AC36" s="46"/>
      <c r="AD36" s="46"/>
      <c r="AE36" s="46"/>
      <c r="AF36" s="46"/>
      <c r="AG36" s="73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zoomScale="80" zoomScaleNormal="80" workbookViewId="0"/>
  </sheetViews>
  <sheetFormatPr defaultRowHeight="15" x14ac:dyDescent="0.3"/>
  <cols>
    <col min="1" max="1" width="3.375" style="23" bestFit="1" customWidth="1"/>
    <col min="2" max="3" width="7.75" style="23" customWidth="1"/>
    <col min="4" max="4" width="8.875" style="23" bestFit="1" customWidth="1"/>
    <col min="5" max="7" width="7.75" style="23" customWidth="1"/>
    <col min="8" max="15" width="11.25" style="23" customWidth="1"/>
    <col min="16" max="17" width="7.75" style="23" customWidth="1"/>
    <col min="18" max="24" width="11.25" style="23" customWidth="1"/>
    <col min="25" max="26" width="7.75" style="23" customWidth="1"/>
    <col min="27" max="33" width="11.25" style="23" customWidth="1"/>
    <col min="34" max="43" width="11.25" customWidth="1"/>
    <col min="44" max="44" width="11.25" style="23" customWidth="1"/>
    <col min="45" max="47" width="11.25" customWidth="1"/>
  </cols>
  <sheetData>
    <row r="1" spans="1:47" ht="16.5" x14ac:dyDescent="0.3">
      <c r="A1" s="21" t="s">
        <v>80</v>
      </c>
      <c r="B1" s="21" t="s">
        <v>19</v>
      </c>
      <c r="C1" s="21" t="s">
        <v>81</v>
      </c>
      <c r="D1" s="21"/>
      <c r="E1" s="70"/>
      <c r="G1" s="56"/>
      <c r="H1" s="21"/>
      <c r="I1" s="21"/>
      <c r="L1" s="104">
        <f>D6</f>
        <v>42552</v>
      </c>
      <c r="O1" s="23" t="s">
        <v>82</v>
      </c>
      <c r="V1"/>
      <c r="W1"/>
      <c r="X1"/>
      <c r="Y1"/>
      <c r="Z1"/>
      <c r="AA1"/>
      <c r="AH1" s="80" t="str">
        <f>'L4'!$AH$2</f>
        <v>Berekening eindejaarspremie 2015:</v>
      </c>
      <c r="AR1"/>
    </row>
    <row r="2" spans="1:47" ht="16.5" x14ac:dyDescent="0.3">
      <c r="A2" s="21"/>
      <c r="B2" s="21"/>
      <c r="C2" s="67"/>
      <c r="D2" s="68"/>
      <c r="E2" s="68"/>
      <c r="F2" s="68"/>
      <c r="G2" s="68"/>
      <c r="H2" s="67"/>
      <c r="I2" s="67"/>
      <c r="J2" s="68"/>
      <c r="K2" s="69"/>
      <c r="L2" s="69"/>
      <c r="N2" s="23" t="s">
        <v>21</v>
      </c>
      <c r="O2" s="25">
        <f>'L4'!O3</f>
        <v>1.2936000000000001</v>
      </c>
      <c r="AH2" s="81" t="s">
        <v>94</v>
      </c>
      <c r="AK2" s="82">
        <f>'L4'!$AK$3</f>
        <v>129.11000000000001</v>
      </c>
      <c r="AR2"/>
    </row>
    <row r="3" spans="1:47" ht="17.25" x14ac:dyDescent="0.35">
      <c r="A3" s="21"/>
      <c r="B3" s="21"/>
      <c r="C3" s="21"/>
      <c r="D3" s="21"/>
      <c r="E3" s="26"/>
      <c r="F3" s="27"/>
      <c r="G3" s="21"/>
      <c r="H3" s="21"/>
      <c r="I3" s="21"/>
      <c r="J3" s="21"/>
      <c r="K3" s="21"/>
      <c r="L3" s="21"/>
      <c r="M3" s="21"/>
      <c r="N3" s="21"/>
      <c r="O3" s="21"/>
      <c r="P3" s="21"/>
      <c r="AH3" s="81" t="s">
        <v>49</v>
      </c>
    </row>
    <row r="4" spans="1:47" x14ac:dyDescent="0.3">
      <c r="A4" s="28"/>
      <c r="B4" s="134" t="s">
        <v>22</v>
      </c>
      <c r="C4" s="149"/>
      <c r="D4" s="149"/>
      <c r="E4" s="135"/>
      <c r="F4" s="134" t="s">
        <v>23</v>
      </c>
      <c r="G4" s="135"/>
      <c r="H4" s="146" t="s">
        <v>38</v>
      </c>
      <c r="I4" s="147"/>
      <c r="J4" s="147"/>
      <c r="K4" s="147"/>
      <c r="L4" s="147"/>
      <c r="M4" s="147"/>
      <c r="N4" s="147"/>
      <c r="O4" s="148"/>
      <c r="P4" s="134" t="s">
        <v>24</v>
      </c>
      <c r="Q4" s="137"/>
      <c r="R4" s="146" t="s">
        <v>39</v>
      </c>
      <c r="S4" s="147"/>
      <c r="T4" s="147"/>
      <c r="U4" s="147"/>
      <c r="V4" s="147"/>
      <c r="W4" s="147"/>
      <c r="X4" s="148"/>
      <c r="Y4" s="134" t="s">
        <v>25</v>
      </c>
      <c r="Z4" s="135"/>
      <c r="AA4" s="146" t="s">
        <v>40</v>
      </c>
      <c r="AB4" s="147"/>
      <c r="AC4" s="147"/>
      <c r="AD4" s="147"/>
      <c r="AE4" s="147"/>
      <c r="AF4" s="147"/>
      <c r="AG4" s="148"/>
      <c r="AH4" s="146" t="s">
        <v>101</v>
      </c>
      <c r="AI4" s="147"/>
      <c r="AJ4" s="147"/>
      <c r="AK4" s="147"/>
      <c r="AL4" s="147"/>
      <c r="AM4" s="147"/>
      <c r="AN4" s="148"/>
      <c r="AO4" s="146" t="s">
        <v>102</v>
      </c>
      <c r="AP4" s="147"/>
      <c r="AQ4" s="147"/>
      <c r="AR4" s="147"/>
      <c r="AS4" s="147"/>
      <c r="AT4" s="147"/>
      <c r="AU4" s="148"/>
    </row>
    <row r="5" spans="1:47" x14ac:dyDescent="0.3">
      <c r="A5" s="32"/>
      <c r="B5" s="150">
        <v>1</v>
      </c>
      <c r="C5" s="151"/>
      <c r="D5" s="150"/>
      <c r="E5" s="151"/>
      <c r="F5" s="150"/>
      <c r="G5" s="151"/>
      <c r="H5" s="43" t="s">
        <v>107</v>
      </c>
      <c r="I5" s="43" t="s">
        <v>108</v>
      </c>
      <c r="J5" s="43" t="s">
        <v>32</v>
      </c>
      <c r="K5" s="43" t="s">
        <v>33</v>
      </c>
      <c r="L5" s="43" t="s">
        <v>34</v>
      </c>
      <c r="M5" s="43" t="s">
        <v>35</v>
      </c>
      <c r="N5" s="43" t="s">
        <v>36</v>
      </c>
      <c r="O5" s="108" t="s">
        <v>37</v>
      </c>
      <c r="P5" s="150"/>
      <c r="Q5" s="151"/>
      <c r="R5" s="43" t="s">
        <v>109</v>
      </c>
      <c r="S5" s="43" t="s">
        <v>32</v>
      </c>
      <c r="T5" s="43" t="s">
        <v>33</v>
      </c>
      <c r="U5" s="43" t="s">
        <v>34</v>
      </c>
      <c r="V5" s="43" t="s">
        <v>35</v>
      </c>
      <c r="W5" s="43" t="s">
        <v>36</v>
      </c>
      <c r="X5" s="108" t="s">
        <v>37</v>
      </c>
      <c r="Y5" s="152" t="s">
        <v>27</v>
      </c>
      <c r="Z5" s="151"/>
      <c r="AA5" s="43" t="s">
        <v>109</v>
      </c>
      <c r="AB5" s="43" t="s">
        <v>32</v>
      </c>
      <c r="AC5" s="43" t="s">
        <v>33</v>
      </c>
      <c r="AD5" s="43" t="s">
        <v>34</v>
      </c>
      <c r="AE5" s="43" t="s">
        <v>35</v>
      </c>
      <c r="AF5" s="43" t="s">
        <v>36</v>
      </c>
      <c r="AG5" s="108" t="s">
        <v>37</v>
      </c>
      <c r="AH5" s="43" t="s">
        <v>109</v>
      </c>
      <c r="AI5" s="43" t="s">
        <v>32</v>
      </c>
      <c r="AJ5" s="43" t="s">
        <v>33</v>
      </c>
      <c r="AK5" s="43" t="s">
        <v>34</v>
      </c>
      <c r="AL5" s="43" t="s">
        <v>35</v>
      </c>
      <c r="AM5" s="43" t="s">
        <v>36</v>
      </c>
      <c r="AN5" s="108" t="s">
        <v>37</v>
      </c>
      <c r="AO5" s="43" t="s">
        <v>109</v>
      </c>
      <c r="AP5" s="43" t="s">
        <v>32</v>
      </c>
      <c r="AQ5" s="43" t="s">
        <v>33</v>
      </c>
      <c r="AR5" s="43" t="s">
        <v>34</v>
      </c>
      <c r="AS5" s="43" t="s">
        <v>35</v>
      </c>
      <c r="AT5" s="43" t="s">
        <v>36</v>
      </c>
      <c r="AU5" s="108" t="s">
        <v>37</v>
      </c>
    </row>
    <row r="6" spans="1:47" x14ac:dyDescent="0.3">
      <c r="A6" s="32"/>
      <c r="B6" s="138" t="s">
        <v>30</v>
      </c>
      <c r="C6" s="139"/>
      <c r="D6" s="144">
        <f>'L4'!$D$8</f>
        <v>42552</v>
      </c>
      <c r="E6" s="143"/>
      <c r="F6" s="144">
        <f>D6</f>
        <v>42552</v>
      </c>
      <c r="G6" s="145"/>
      <c r="H6" s="47"/>
      <c r="I6" s="47" t="s">
        <v>103</v>
      </c>
      <c r="J6" s="47" t="s">
        <v>104</v>
      </c>
      <c r="K6" s="47" t="s">
        <v>105</v>
      </c>
      <c r="L6" s="47" t="s">
        <v>105</v>
      </c>
      <c r="M6" s="47" t="s">
        <v>105</v>
      </c>
      <c r="N6" s="47" t="s">
        <v>106</v>
      </c>
      <c r="O6" s="53" t="s">
        <v>105</v>
      </c>
      <c r="P6" s="142"/>
      <c r="Q6" s="143"/>
      <c r="R6" s="47" t="s">
        <v>103</v>
      </c>
      <c r="S6" s="47" t="s">
        <v>104</v>
      </c>
      <c r="T6" s="47" t="s">
        <v>105</v>
      </c>
      <c r="U6" s="47" t="s">
        <v>105</v>
      </c>
      <c r="V6" s="47" t="s">
        <v>105</v>
      </c>
      <c r="W6" s="47" t="s">
        <v>106</v>
      </c>
      <c r="X6" s="53" t="s">
        <v>105</v>
      </c>
      <c r="Y6" s="142"/>
      <c r="Z6" s="143"/>
      <c r="AA6" s="47" t="s">
        <v>103</v>
      </c>
      <c r="AB6" s="47" t="s">
        <v>104</v>
      </c>
      <c r="AC6" s="47" t="s">
        <v>105</v>
      </c>
      <c r="AD6" s="47" t="s">
        <v>105</v>
      </c>
      <c r="AE6" s="47" t="s">
        <v>105</v>
      </c>
      <c r="AF6" s="47" t="s">
        <v>106</v>
      </c>
      <c r="AG6" s="53" t="s">
        <v>105</v>
      </c>
      <c r="AH6" s="47" t="s">
        <v>103</v>
      </c>
      <c r="AI6" s="47" t="s">
        <v>104</v>
      </c>
      <c r="AJ6" s="47" t="s">
        <v>105</v>
      </c>
      <c r="AK6" s="47" t="s">
        <v>105</v>
      </c>
      <c r="AL6" s="47" t="s">
        <v>105</v>
      </c>
      <c r="AM6" s="47" t="s">
        <v>106</v>
      </c>
      <c r="AN6" s="53" t="s">
        <v>105</v>
      </c>
      <c r="AO6" s="47" t="s">
        <v>103</v>
      </c>
      <c r="AP6" s="47" t="s">
        <v>104</v>
      </c>
      <c r="AQ6" s="47" t="s">
        <v>105</v>
      </c>
      <c r="AR6" s="47" t="s">
        <v>105</v>
      </c>
      <c r="AS6" s="47" t="s">
        <v>105</v>
      </c>
      <c r="AT6" s="47" t="s">
        <v>106</v>
      </c>
      <c r="AU6" s="53" t="s">
        <v>105</v>
      </c>
    </row>
    <row r="7" spans="1:47" x14ac:dyDescent="0.3">
      <c r="A7" s="32"/>
      <c r="B7" s="134"/>
      <c r="C7" s="135"/>
      <c r="D7" s="136"/>
      <c r="E7" s="137"/>
      <c r="F7" s="136"/>
      <c r="G7" s="137"/>
      <c r="H7" s="44"/>
      <c r="I7" s="44"/>
      <c r="J7" s="44"/>
      <c r="K7" s="44"/>
      <c r="L7" s="44"/>
      <c r="M7" s="44"/>
      <c r="N7" s="44"/>
      <c r="O7" s="78"/>
      <c r="P7" s="136"/>
      <c r="Q7" s="137"/>
      <c r="R7" s="44"/>
      <c r="S7" s="44"/>
      <c r="T7" s="44"/>
      <c r="U7" s="44"/>
      <c r="V7" s="44"/>
      <c r="W7" s="44"/>
      <c r="X7" s="78"/>
      <c r="Y7" s="136"/>
      <c r="Z7" s="137"/>
      <c r="AA7" s="77"/>
      <c r="AB7" s="44"/>
      <c r="AC7" s="44"/>
      <c r="AD7" s="44"/>
      <c r="AE7" s="44"/>
      <c r="AF7" s="44"/>
      <c r="AG7" s="78"/>
      <c r="AH7" s="83"/>
      <c r="AI7" s="84"/>
      <c r="AJ7" s="84"/>
      <c r="AK7" s="84"/>
      <c r="AL7" s="84"/>
      <c r="AM7" s="84"/>
      <c r="AN7" s="85"/>
      <c r="AO7" s="83"/>
      <c r="AP7" s="84"/>
      <c r="AQ7" s="84"/>
      <c r="AR7" s="84"/>
      <c r="AS7" s="84"/>
      <c r="AT7" s="84"/>
      <c r="AU7" s="85"/>
    </row>
    <row r="8" spans="1:47" x14ac:dyDescent="0.3">
      <c r="A8" s="32">
        <v>0</v>
      </c>
      <c r="B8" s="125">
        <v>41706.69</v>
      </c>
      <c r="C8" s="126"/>
      <c r="D8" s="125">
        <f t="shared" ref="D8:D35" si="0">B8*$O$2</f>
        <v>53951.774184000009</v>
      </c>
      <c r="E8" s="127">
        <f t="shared" ref="E8:E35" si="1">D8/40.3399</f>
        <v>1337.4295470241625</v>
      </c>
      <c r="F8" s="125">
        <f t="shared" ref="F8:F35" si="2">B8/12*$O$2</f>
        <v>4495.9811820000004</v>
      </c>
      <c r="G8" s="127">
        <f t="shared" ref="G8:G35" si="3">F8/40.3399</f>
        <v>111.45246225201353</v>
      </c>
      <c r="H8" s="45">
        <f>'L4'!$H$10</f>
        <v>1641.55</v>
      </c>
      <c r="I8" s="45">
        <f>GEW!$E$12+($F8-GEW!$E$12)*SUM(Fasering!$D$5)</f>
        <v>1751.1635679999999</v>
      </c>
      <c r="J8" s="45">
        <f>GEW!$E$12+($F8-GEW!$E$12)*SUM(Fasering!$D$5:$D$6)</f>
        <v>2460.873745592603</v>
      </c>
      <c r="K8" s="45">
        <f>GEW!$E$12+($F8-GEW!$E$12)*SUM(Fasering!$D$5:$D$7)</f>
        <v>2868.0783130179216</v>
      </c>
      <c r="L8" s="45">
        <f>GEW!$E$12+($F8-GEW!$E$12)*SUM(Fasering!$D$5:$D$8)</f>
        <v>3275.2828804432402</v>
      </c>
      <c r="M8" s="45">
        <f>GEW!$E$12+($F8-GEW!$E$12)*SUM(Fasering!$D$5:$D$9)</f>
        <v>3682.4874478685592</v>
      </c>
      <c r="N8" s="45">
        <f>GEW!$E$12+($F8-GEW!$E$12)*SUM(Fasering!$D$5:$D$10)</f>
        <v>4088.7766145746818</v>
      </c>
      <c r="O8" s="75">
        <f>GEW!$E$12+($F8-GEW!$E$12)*SUM(Fasering!$D$5:$D$11)</f>
        <v>4495.9811820000004</v>
      </c>
      <c r="P8" s="125">
        <f t="shared" ref="P8:P35" si="4">((B8&lt;19968.2)*913.03+(B8&gt;19968.2)*(B8&lt;20424.71)*(20424.71-B8+456.51)+(B8&gt;20424.71)*(B8&lt;22659.62)*456.51+(B8&gt;22659.62)*(B8&lt;23116.13)*(23116.13-B8))/12*$O$2</f>
        <v>0</v>
      </c>
      <c r="Q8" s="127">
        <f t="shared" ref="Q8:Q35" si="5">P8/40.3399</f>
        <v>0</v>
      </c>
      <c r="R8" s="45">
        <f>$P8*SUM(Fasering!$D$5)</f>
        <v>0</v>
      </c>
      <c r="S8" s="45">
        <f>$P8*SUM(Fasering!$D$5:$D$6)</f>
        <v>0</v>
      </c>
      <c r="T8" s="45">
        <f>$P8*SUM(Fasering!$D$5:$D$7)</f>
        <v>0</v>
      </c>
      <c r="U8" s="45">
        <f>$P8*SUM(Fasering!$D$5:$D$8)</f>
        <v>0</v>
      </c>
      <c r="V8" s="45">
        <f>$P8*SUM(Fasering!$D$5:$D$9)</f>
        <v>0</v>
      </c>
      <c r="W8" s="45">
        <f>$P8*SUM(Fasering!$D$5:$D$10)</f>
        <v>0</v>
      </c>
      <c r="X8" s="75">
        <f>$P8*SUM(Fasering!$D$5:$D$11)</f>
        <v>0</v>
      </c>
      <c r="Y8" s="125">
        <f t="shared" ref="Y8:Y35" si="6">((B8&lt;19968.2)*456.51+(B8&gt;19968.2)*(B8&lt;20196.46)*(20196.46-B8+228.26)+(B8&gt;20196.46)*(B8&lt;22659.62)*228.26+(B8&gt;22659.62)*(B8&lt;22887.88)*(22887.88-B8))/12*$O$2</f>
        <v>0</v>
      </c>
      <c r="Z8" s="127">
        <f t="shared" ref="Z8:Z35" si="7">Y8/40.3399</f>
        <v>0</v>
      </c>
      <c r="AA8" s="74">
        <f>$Y8*SUM(Fasering!$D$5)</f>
        <v>0</v>
      </c>
      <c r="AB8" s="45">
        <f>$Y8*SUM(Fasering!$D$5:$D$6)</f>
        <v>0</v>
      </c>
      <c r="AC8" s="45">
        <f>$Y8*SUM(Fasering!$D$5:$D$7)</f>
        <v>0</v>
      </c>
      <c r="AD8" s="45">
        <f>$Y8*SUM(Fasering!$D$5:$D$8)</f>
        <v>0</v>
      </c>
      <c r="AE8" s="45">
        <f>$Y8*SUM(Fasering!$D$5:$D$9)</f>
        <v>0</v>
      </c>
      <c r="AF8" s="45">
        <f>$Y8*SUM(Fasering!$D$5:$D$10)</f>
        <v>0</v>
      </c>
      <c r="AG8" s="75">
        <f>$Y8*SUM(Fasering!$D$5:$D$11)</f>
        <v>0</v>
      </c>
      <c r="AH8" s="5">
        <f>($AK$2+(I8+R8)*12*7.57%)*SUM(Fasering!$D$5)</f>
        <v>0</v>
      </c>
      <c r="AI8" s="9">
        <f>($AK$2+(J8+S8)*12*7.57%)*SUM(Fasering!$D$5:$D$6)</f>
        <v>611.39135845915564</v>
      </c>
      <c r="AJ8" s="9">
        <f>($AK$2+(K8+T8)*12*7.57%)*SUM(Fasering!$D$5:$D$7)</f>
        <v>1112.7050702036186</v>
      </c>
      <c r="AK8" s="9">
        <f>($AK$2+(L8+U8)*12*7.57%)*SUM(Fasering!$D$5:$D$8)</f>
        <v>1723.7724163551993</v>
      </c>
      <c r="AL8" s="9">
        <f>($AK$2+(M8+V8)*12*7.57%)*SUM(Fasering!$D$5:$D$9)</f>
        <v>2444.5933969138969</v>
      </c>
      <c r="AM8" s="9">
        <f>($AK$2+(N8+W8)*12*7.57%)*SUM(Fasering!$D$5:$D$10)</f>
        <v>3273.1777838336716</v>
      </c>
      <c r="AN8" s="86">
        <f>($AK$2+(O8+X8)*12*7.57%)*SUM(Fasering!$D$5:$D$11)</f>
        <v>4213.2593057288004</v>
      </c>
      <c r="AO8" s="5">
        <f>($AK$2+(I8+AA8)*12*7.57%)*SUM(Fasering!$D$5)</f>
        <v>0</v>
      </c>
      <c r="AP8" s="9">
        <f>($AK$2+(J8+AB8)*12*7.57%)*SUM(Fasering!$D$5:$D$6)</f>
        <v>611.39135845915564</v>
      </c>
      <c r="AQ8" s="9">
        <f>($AK$2+(K8+AC8)*12*7.57%)*SUM(Fasering!$D$5:$D$7)</f>
        <v>1112.7050702036186</v>
      </c>
      <c r="AR8" s="9">
        <f>($AK$2+(L8+AD8)*12*7.57%)*SUM(Fasering!$D$5:$D$8)</f>
        <v>1723.7724163551993</v>
      </c>
      <c r="AS8" s="9">
        <f>($AK$2+(M8+AE8)*12*7.57%)*SUM(Fasering!$D$5:$D$9)</f>
        <v>2444.5933969138969</v>
      </c>
      <c r="AT8" s="9">
        <f>($AK$2+(N8+AF8)*12*7.57%)*SUM(Fasering!$D$5:$D$10)</f>
        <v>3273.1777838336716</v>
      </c>
      <c r="AU8" s="86">
        <f>($AK$2+(O8+AG8)*12*7.57%)*SUM(Fasering!$D$5:$D$11)</f>
        <v>4213.2593057288004</v>
      </c>
    </row>
    <row r="9" spans="1:47" x14ac:dyDescent="0.3">
      <c r="A9" s="32">
        <f t="shared" ref="A9:A35" si="8">+A8+1</f>
        <v>1</v>
      </c>
      <c r="B9" s="125">
        <v>41706.69</v>
      </c>
      <c r="C9" s="126"/>
      <c r="D9" s="125">
        <f t="shared" si="0"/>
        <v>53951.774184000009</v>
      </c>
      <c r="E9" s="127">
        <f t="shared" si="1"/>
        <v>1337.4295470241625</v>
      </c>
      <c r="F9" s="125">
        <f t="shared" si="2"/>
        <v>4495.9811820000004</v>
      </c>
      <c r="G9" s="127">
        <f t="shared" si="3"/>
        <v>111.45246225201353</v>
      </c>
      <c r="H9" s="45">
        <f>'L4'!$H$10</f>
        <v>1641.55</v>
      </c>
      <c r="I9" s="45">
        <f>GEW!$E$12+($F9-GEW!$E$12)*SUM(Fasering!$D$5)</f>
        <v>1751.1635679999999</v>
      </c>
      <c r="J9" s="45">
        <f>GEW!$E$12+($F9-GEW!$E$12)*SUM(Fasering!$D$5:$D$6)</f>
        <v>2460.873745592603</v>
      </c>
      <c r="K9" s="45">
        <f>GEW!$E$12+($F9-GEW!$E$12)*SUM(Fasering!$D$5:$D$7)</f>
        <v>2868.0783130179216</v>
      </c>
      <c r="L9" s="45">
        <f>GEW!$E$12+($F9-GEW!$E$12)*SUM(Fasering!$D$5:$D$8)</f>
        <v>3275.2828804432402</v>
      </c>
      <c r="M9" s="45">
        <f>GEW!$E$12+($F9-GEW!$E$12)*SUM(Fasering!$D$5:$D$9)</f>
        <v>3682.4874478685592</v>
      </c>
      <c r="N9" s="45">
        <f>GEW!$E$12+($F9-GEW!$E$12)*SUM(Fasering!$D$5:$D$10)</f>
        <v>4088.7766145746818</v>
      </c>
      <c r="O9" s="75">
        <f>GEW!$E$12+($F9-GEW!$E$12)*SUM(Fasering!$D$5:$D$11)</f>
        <v>4495.9811820000004</v>
      </c>
      <c r="P9" s="125">
        <f t="shared" si="4"/>
        <v>0</v>
      </c>
      <c r="Q9" s="127">
        <f t="shared" si="5"/>
        <v>0</v>
      </c>
      <c r="R9" s="45">
        <f>$P9*SUM(Fasering!$D$5)</f>
        <v>0</v>
      </c>
      <c r="S9" s="45">
        <f>$P9*SUM(Fasering!$D$5:$D$6)</f>
        <v>0</v>
      </c>
      <c r="T9" s="45">
        <f>$P9*SUM(Fasering!$D$5:$D$7)</f>
        <v>0</v>
      </c>
      <c r="U9" s="45">
        <f>$P9*SUM(Fasering!$D$5:$D$8)</f>
        <v>0</v>
      </c>
      <c r="V9" s="45">
        <f>$P9*SUM(Fasering!$D$5:$D$9)</f>
        <v>0</v>
      </c>
      <c r="W9" s="45">
        <f>$P9*SUM(Fasering!$D$5:$D$10)</f>
        <v>0</v>
      </c>
      <c r="X9" s="75">
        <f>$P9*SUM(Fasering!$D$5:$D$11)</f>
        <v>0</v>
      </c>
      <c r="Y9" s="125">
        <f t="shared" si="6"/>
        <v>0</v>
      </c>
      <c r="Z9" s="127">
        <f t="shared" si="7"/>
        <v>0</v>
      </c>
      <c r="AA9" s="74">
        <f>$Y9*SUM(Fasering!$D$5)</f>
        <v>0</v>
      </c>
      <c r="AB9" s="45">
        <f>$Y9*SUM(Fasering!$D$5:$D$6)</f>
        <v>0</v>
      </c>
      <c r="AC9" s="45">
        <f>$Y9*SUM(Fasering!$D$5:$D$7)</f>
        <v>0</v>
      </c>
      <c r="AD9" s="45">
        <f>$Y9*SUM(Fasering!$D$5:$D$8)</f>
        <v>0</v>
      </c>
      <c r="AE9" s="45">
        <f>$Y9*SUM(Fasering!$D$5:$D$9)</f>
        <v>0</v>
      </c>
      <c r="AF9" s="45">
        <f>$Y9*SUM(Fasering!$D$5:$D$10)</f>
        <v>0</v>
      </c>
      <c r="AG9" s="75">
        <f>$Y9*SUM(Fasering!$D$5:$D$11)</f>
        <v>0</v>
      </c>
      <c r="AH9" s="5">
        <f>($AK$2+(I9+R9)*12*7.57%)*SUM(Fasering!$D$5)</f>
        <v>0</v>
      </c>
      <c r="AI9" s="9">
        <f>($AK$2+(J9+S9)*12*7.57%)*SUM(Fasering!$D$5:$D$6)</f>
        <v>611.39135845915564</v>
      </c>
      <c r="AJ9" s="9">
        <f>($AK$2+(K9+T9)*12*7.57%)*SUM(Fasering!$D$5:$D$7)</f>
        <v>1112.7050702036186</v>
      </c>
      <c r="AK9" s="9">
        <f>($AK$2+(L9+U9)*12*7.57%)*SUM(Fasering!$D$5:$D$8)</f>
        <v>1723.7724163551993</v>
      </c>
      <c r="AL9" s="9">
        <f>($AK$2+(M9+V9)*12*7.57%)*SUM(Fasering!$D$5:$D$9)</f>
        <v>2444.5933969138969</v>
      </c>
      <c r="AM9" s="9">
        <f>($AK$2+(N9+W9)*12*7.57%)*SUM(Fasering!$D$5:$D$10)</f>
        <v>3273.1777838336716</v>
      </c>
      <c r="AN9" s="86">
        <f>($AK$2+(O9+X9)*12*7.57%)*SUM(Fasering!$D$5:$D$11)</f>
        <v>4213.2593057288004</v>
      </c>
      <c r="AO9" s="5">
        <f>($AK$2+(I9+AA9)*12*7.57%)*SUM(Fasering!$D$5)</f>
        <v>0</v>
      </c>
      <c r="AP9" s="9">
        <f>($AK$2+(J9+AB9)*12*7.57%)*SUM(Fasering!$D$5:$D$6)</f>
        <v>611.39135845915564</v>
      </c>
      <c r="AQ9" s="9">
        <f>($AK$2+(K9+AC9)*12*7.57%)*SUM(Fasering!$D$5:$D$7)</f>
        <v>1112.7050702036186</v>
      </c>
      <c r="AR9" s="9">
        <f>($AK$2+(L9+AD9)*12*7.57%)*SUM(Fasering!$D$5:$D$8)</f>
        <v>1723.7724163551993</v>
      </c>
      <c r="AS9" s="9">
        <f>($AK$2+(M9+AE9)*12*7.57%)*SUM(Fasering!$D$5:$D$9)</f>
        <v>2444.5933969138969</v>
      </c>
      <c r="AT9" s="9">
        <f>($AK$2+(N9+AF9)*12*7.57%)*SUM(Fasering!$D$5:$D$10)</f>
        <v>3273.1777838336716</v>
      </c>
      <c r="AU9" s="86">
        <f>($AK$2+(O9+AG9)*12*7.57%)*SUM(Fasering!$D$5:$D$11)</f>
        <v>4213.2593057288004</v>
      </c>
    </row>
    <row r="10" spans="1:47" x14ac:dyDescent="0.3">
      <c r="A10" s="32">
        <f t="shared" si="8"/>
        <v>2</v>
      </c>
      <c r="B10" s="125">
        <v>43337.599999999999</v>
      </c>
      <c r="C10" s="126"/>
      <c r="D10" s="125">
        <f t="shared" si="0"/>
        <v>56061.519359999998</v>
      </c>
      <c r="E10" s="127">
        <f t="shared" si="1"/>
        <v>1389.7287638293599</v>
      </c>
      <c r="F10" s="125">
        <f t="shared" si="2"/>
        <v>4671.7932800000008</v>
      </c>
      <c r="G10" s="127">
        <f t="shared" si="3"/>
        <v>115.81073031911335</v>
      </c>
      <c r="H10" s="45">
        <f>'L4'!$H$10</f>
        <v>1641.55</v>
      </c>
      <c r="I10" s="45">
        <f>GEW!$E$12+($F10-GEW!$E$12)*SUM(Fasering!$D$5)</f>
        <v>1751.1635679999999</v>
      </c>
      <c r="J10" s="45">
        <f>GEW!$E$12+($F10-GEW!$E$12)*SUM(Fasering!$D$5:$D$6)</f>
        <v>2506.3323708426333</v>
      </c>
      <c r="K10" s="45">
        <f>GEW!$E$12+($F10-GEW!$E$12)*SUM(Fasering!$D$5:$D$7)</f>
        <v>2939.6193595367004</v>
      </c>
      <c r="L10" s="45">
        <f>GEW!$E$12+($F10-GEW!$E$12)*SUM(Fasering!$D$5:$D$8)</f>
        <v>3372.9063482307665</v>
      </c>
      <c r="M10" s="45">
        <f>GEW!$E$12+($F10-GEW!$E$12)*SUM(Fasering!$D$5:$D$9)</f>
        <v>3806.1933369248336</v>
      </c>
      <c r="N10" s="45">
        <f>GEW!$E$12+($F10-GEW!$E$12)*SUM(Fasering!$D$5:$D$10)</f>
        <v>4238.5062913059337</v>
      </c>
      <c r="O10" s="75">
        <f>GEW!$E$12+($F10-GEW!$E$12)*SUM(Fasering!$D$5:$D$11)</f>
        <v>4671.7932800000008</v>
      </c>
      <c r="P10" s="125">
        <f t="shared" si="4"/>
        <v>0</v>
      </c>
      <c r="Q10" s="127">
        <f t="shared" si="5"/>
        <v>0</v>
      </c>
      <c r="R10" s="45">
        <f>$P10*SUM(Fasering!$D$5)</f>
        <v>0</v>
      </c>
      <c r="S10" s="45">
        <f>$P10*SUM(Fasering!$D$5:$D$6)</f>
        <v>0</v>
      </c>
      <c r="T10" s="45">
        <f>$P10*SUM(Fasering!$D$5:$D$7)</f>
        <v>0</v>
      </c>
      <c r="U10" s="45">
        <f>$P10*SUM(Fasering!$D$5:$D$8)</f>
        <v>0</v>
      </c>
      <c r="V10" s="45">
        <f>$P10*SUM(Fasering!$D$5:$D$9)</f>
        <v>0</v>
      </c>
      <c r="W10" s="45">
        <f>$P10*SUM(Fasering!$D$5:$D$10)</f>
        <v>0</v>
      </c>
      <c r="X10" s="75">
        <f>$P10*SUM(Fasering!$D$5:$D$11)</f>
        <v>0</v>
      </c>
      <c r="Y10" s="125">
        <f t="shared" si="6"/>
        <v>0</v>
      </c>
      <c r="Z10" s="127">
        <f t="shared" si="7"/>
        <v>0</v>
      </c>
      <c r="AA10" s="74">
        <f>$Y10*SUM(Fasering!$D$5)</f>
        <v>0</v>
      </c>
      <c r="AB10" s="45">
        <f>$Y10*SUM(Fasering!$D$5:$D$6)</f>
        <v>0</v>
      </c>
      <c r="AC10" s="45">
        <f>$Y10*SUM(Fasering!$D$5:$D$7)</f>
        <v>0</v>
      </c>
      <c r="AD10" s="45">
        <f>$Y10*SUM(Fasering!$D$5:$D$8)</f>
        <v>0</v>
      </c>
      <c r="AE10" s="45">
        <f>$Y10*SUM(Fasering!$D$5:$D$9)</f>
        <v>0</v>
      </c>
      <c r="AF10" s="45">
        <f>$Y10*SUM(Fasering!$D$5:$D$10)</f>
        <v>0</v>
      </c>
      <c r="AG10" s="75">
        <f>$Y10*SUM(Fasering!$D$5:$D$11)</f>
        <v>0</v>
      </c>
      <c r="AH10" s="5">
        <f>($AK$2+(I10+R10)*12*7.57%)*SUM(Fasering!$D$5)</f>
        <v>0</v>
      </c>
      <c r="AI10" s="9">
        <f>($AK$2+(J10+S10)*12*7.57%)*SUM(Fasering!$D$5:$D$6)</f>
        <v>622.06864664088948</v>
      </c>
      <c r="AJ10" s="9">
        <f>($AK$2+(K10+T10)*12*7.57%)*SUM(Fasering!$D$5:$D$7)</f>
        <v>1139.1497886013974</v>
      </c>
      <c r="AK10" s="9">
        <f>($AK$2+(L10+U10)*12*7.57%)*SUM(Fasering!$D$5:$D$8)</f>
        <v>1773.0145463527833</v>
      </c>
      <c r="AL10" s="9">
        <f>($AK$2+(M10+V10)*12*7.57%)*SUM(Fasering!$D$5:$D$9)</f>
        <v>2523.6629198950486</v>
      </c>
      <c r="AM10" s="9">
        <f>($AK$2+(N10+W10)*12*7.57%)*SUM(Fasering!$D$5:$D$10)</f>
        <v>3389.0139413876909</v>
      </c>
      <c r="AN10" s="86">
        <f>($AK$2+(O10+X10)*12*7.57%)*SUM(Fasering!$D$5:$D$11)</f>
        <v>4372.9670155520007</v>
      </c>
      <c r="AO10" s="5">
        <f>($AK$2+(I10+AA10)*12*7.57%)*SUM(Fasering!$D$5)</f>
        <v>0</v>
      </c>
      <c r="AP10" s="9">
        <f>($AK$2+(J10+AB10)*12*7.57%)*SUM(Fasering!$D$5:$D$6)</f>
        <v>622.06864664088948</v>
      </c>
      <c r="AQ10" s="9">
        <f>($AK$2+(K10+AC10)*12*7.57%)*SUM(Fasering!$D$5:$D$7)</f>
        <v>1139.1497886013974</v>
      </c>
      <c r="AR10" s="9">
        <f>($AK$2+(L10+AD10)*12*7.57%)*SUM(Fasering!$D$5:$D$8)</f>
        <v>1773.0145463527833</v>
      </c>
      <c r="AS10" s="9">
        <f>($AK$2+(M10+AE10)*12*7.57%)*SUM(Fasering!$D$5:$D$9)</f>
        <v>2523.6629198950486</v>
      </c>
      <c r="AT10" s="9">
        <f>($AK$2+(N10+AF10)*12*7.57%)*SUM(Fasering!$D$5:$D$10)</f>
        <v>3389.0139413876909</v>
      </c>
      <c r="AU10" s="86">
        <f>($AK$2+(O10+AG10)*12*7.57%)*SUM(Fasering!$D$5:$D$11)</f>
        <v>4372.9670155520007</v>
      </c>
    </row>
    <row r="11" spans="1:47" x14ac:dyDescent="0.3">
      <c r="A11" s="32">
        <f t="shared" si="8"/>
        <v>3</v>
      </c>
      <c r="B11" s="125">
        <v>43337.599999999999</v>
      </c>
      <c r="C11" s="126"/>
      <c r="D11" s="125">
        <f t="shared" si="0"/>
        <v>56061.519359999998</v>
      </c>
      <c r="E11" s="127">
        <f t="shared" si="1"/>
        <v>1389.7287638293599</v>
      </c>
      <c r="F11" s="125">
        <f t="shared" si="2"/>
        <v>4671.7932800000008</v>
      </c>
      <c r="G11" s="127">
        <f t="shared" si="3"/>
        <v>115.81073031911335</v>
      </c>
      <c r="H11" s="45">
        <f>'L4'!$H$10</f>
        <v>1641.55</v>
      </c>
      <c r="I11" s="45">
        <f>GEW!$E$12+($F11-GEW!$E$12)*SUM(Fasering!$D$5)</f>
        <v>1751.1635679999999</v>
      </c>
      <c r="J11" s="45">
        <f>GEW!$E$12+($F11-GEW!$E$12)*SUM(Fasering!$D$5:$D$6)</f>
        <v>2506.3323708426333</v>
      </c>
      <c r="K11" s="45">
        <f>GEW!$E$12+($F11-GEW!$E$12)*SUM(Fasering!$D$5:$D$7)</f>
        <v>2939.6193595367004</v>
      </c>
      <c r="L11" s="45">
        <f>GEW!$E$12+($F11-GEW!$E$12)*SUM(Fasering!$D$5:$D$8)</f>
        <v>3372.9063482307665</v>
      </c>
      <c r="M11" s="45">
        <f>GEW!$E$12+($F11-GEW!$E$12)*SUM(Fasering!$D$5:$D$9)</f>
        <v>3806.1933369248336</v>
      </c>
      <c r="N11" s="45">
        <f>GEW!$E$12+($F11-GEW!$E$12)*SUM(Fasering!$D$5:$D$10)</f>
        <v>4238.5062913059337</v>
      </c>
      <c r="O11" s="75">
        <f>GEW!$E$12+($F11-GEW!$E$12)*SUM(Fasering!$D$5:$D$11)</f>
        <v>4671.7932800000008</v>
      </c>
      <c r="P11" s="125">
        <f t="shared" si="4"/>
        <v>0</v>
      </c>
      <c r="Q11" s="127">
        <f t="shared" si="5"/>
        <v>0</v>
      </c>
      <c r="R11" s="45">
        <f>$P11*SUM(Fasering!$D$5)</f>
        <v>0</v>
      </c>
      <c r="S11" s="45">
        <f>$P11*SUM(Fasering!$D$5:$D$6)</f>
        <v>0</v>
      </c>
      <c r="T11" s="45">
        <f>$P11*SUM(Fasering!$D$5:$D$7)</f>
        <v>0</v>
      </c>
      <c r="U11" s="45">
        <f>$P11*SUM(Fasering!$D$5:$D$8)</f>
        <v>0</v>
      </c>
      <c r="V11" s="45">
        <f>$P11*SUM(Fasering!$D$5:$D$9)</f>
        <v>0</v>
      </c>
      <c r="W11" s="45">
        <f>$P11*SUM(Fasering!$D$5:$D$10)</f>
        <v>0</v>
      </c>
      <c r="X11" s="75">
        <f>$P11*SUM(Fasering!$D$5:$D$11)</f>
        <v>0</v>
      </c>
      <c r="Y11" s="125">
        <f t="shared" si="6"/>
        <v>0</v>
      </c>
      <c r="Z11" s="127">
        <f t="shared" si="7"/>
        <v>0</v>
      </c>
      <c r="AA11" s="74">
        <f>$Y11*SUM(Fasering!$D$5)</f>
        <v>0</v>
      </c>
      <c r="AB11" s="45">
        <f>$Y11*SUM(Fasering!$D$5:$D$6)</f>
        <v>0</v>
      </c>
      <c r="AC11" s="45">
        <f>$Y11*SUM(Fasering!$D$5:$D$7)</f>
        <v>0</v>
      </c>
      <c r="AD11" s="45">
        <f>$Y11*SUM(Fasering!$D$5:$D$8)</f>
        <v>0</v>
      </c>
      <c r="AE11" s="45">
        <f>$Y11*SUM(Fasering!$D$5:$D$9)</f>
        <v>0</v>
      </c>
      <c r="AF11" s="45">
        <f>$Y11*SUM(Fasering!$D$5:$D$10)</f>
        <v>0</v>
      </c>
      <c r="AG11" s="75">
        <f>$Y11*SUM(Fasering!$D$5:$D$11)</f>
        <v>0</v>
      </c>
      <c r="AH11" s="5">
        <f>($AK$2+(I11+R11)*12*7.57%)*SUM(Fasering!$D$5)</f>
        <v>0</v>
      </c>
      <c r="AI11" s="9">
        <f>($AK$2+(J11+S11)*12*7.57%)*SUM(Fasering!$D$5:$D$6)</f>
        <v>622.06864664088948</v>
      </c>
      <c r="AJ11" s="9">
        <f>($AK$2+(K11+T11)*12*7.57%)*SUM(Fasering!$D$5:$D$7)</f>
        <v>1139.1497886013974</v>
      </c>
      <c r="AK11" s="9">
        <f>($AK$2+(L11+U11)*12*7.57%)*SUM(Fasering!$D$5:$D$8)</f>
        <v>1773.0145463527833</v>
      </c>
      <c r="AL11" s="9">
        <f>($AK$2+(M11+V11)*12*7.57%)*SUM(Fasering!$D$5:$D$9)</f>
        <v>2523.6629198950486</v>
      </c>
      <c r="AM11" s="9">
        <f>($AK$2+(N11+W11)*12*7.57%)*SUM(Fasering!$D$5:$D$10)</f>
        <v>3389.0139413876909</v>
      </c>
      <c r="AN11" s="86">
        <f>($AK$2+(O11+X11)*12*7.57%)*SUM(Fasering!$D$5:$D$11)</f>
        <v>4372.9670155520007</v>
      </c>
      <c r="AO11" s="5">
        <f>($AK$2+(I11+AA11)*12*7.57%)*SUM(Fasering!$D$5)</f>
        <v>0</v>
      </c>
      <c r="AP11" s="9">
        <f>($AK$2+(J11+AB11)*12*7.57%)*SUM(Fasering!$D$5:$D$6)</f>
        <v>622.06864664088948</v>
      </c>
      <c r="AQ11" s="9">
        <f>($AK$2+(K11+AC11)*12*7.57%)*SUM(Fasering!$D$5:$D$7)</f>
        <v>1139.1497886013974</v>
      </c>
      <c r="AR11" s="9">
        <f>($AK$2+(L11+AD11)*12*7.57%)*SUM(Fasering!$D$5:$D$8)</f>
        <v>1773.0145463527833</v>
      </c>
      <c r="AS11" s="9">
        <f>($AK$2+(M11+AE11)*12*7.57%)*SUM(Fasering!$D$5:$D$9)</f>
        <v>2523.6629198950486</v>
      </c>
      <c r="AT11" s="9">
        <f>($AK$2+(N11+AF11)*12*7.57%)*SUM(Fasering!$D$5:$D$10)</f>
        <v>3389.0139413876909</v>
      </c>
      <c r="AU11" s="86">
        <f>($AK$2+(O11+AG11)*12*7.57%)*SUM(Fasering!$D$5:$D$11)</f>
        <v>4372.9670155520007</v>
      </c>
    </row>
    <row r="12" spans="1:47" x14ac:dyDescent="0.3">
      <c r="A12" s="32">
        <f t="shared" si="8"/>
        <v>4</v>
      </c>
      <c r="B12" s="125">
        <v>44968.51</v>
      </c>
      <c r="C12" s="126"/>
      <c r="D12" s="125">
        <f t="shared" si="0"/>
        <v>58171.26453600001</v>
      </c>
      <c r="E12" s="127">
        <f t="shared" si="1"/>
        <v>1442.0279806345582</v>
      </c>
      <c r="F12" s="125">
        <f t="shared" si="2"/>
        <v>4847.6053780000002</v>
      </c>
      <c r="G12" s="127">
        <f t="shared" si="3"/>
        <v>120.16899838621316</v>
      </c>
      <c r="H12" s="45">
        <f>'L4'!$H$10</f>
        <v>1641.55</v>
      </c>
      <c r="I12" s="45">
        <f>GEW!$E$12+($F12-GEW!$E$12)*SUM(Fasering!$D$5)</f>
        <v>1751.1635679999999</v>
      </c>
      <c r="J12" s="45">
        <f>GEW!$E$12+($F12-GEW!$E$12)*SUM(Fasering!$D$5:$D$6)</f>
        <v>2551.7909960926636</v>
      </c>
      <c r="K12" s="45">
        <f>GEW!$E$12+($F12-GEW!$E$12)*SUM(Fasering!$D$5:$D$7)</f>
        <v>3011.1604060554782</v>
      </c>
      <c r="L12" s="45">
        <f>GEW!$E$12+($F12-GEW!$E$12)*SUM(Fasering!$D$5:$D$8)</f>
        <v>3470.5298160182929</v>
      </c>
      <c r="M12" s="45">
        <f>GEW!$E$12+($F12-GEW!$E$12)*SUM(Fasering!$D$5:$D$9)</f>
        <v>3929.8992259811075</v>
      </c>
      <c r="N12" s="45">
        <f>GEW!$E$12+($F12-GEW!$E$12)*SUM(Fasering!$D$5:$D$10)</f>
        <v>4388.2359680371865</v>
      </c>
      <c r="O12" s="75">
        <f>GEW!$E$12+($F12-GEW!$E$12)*SUM(Fasering!$D$5:$D$11)</f>
        <v>4847.6053780000002</v>
      </c>
      <c r="P12" s="125">
        <f t="shared" si="4"/>
        <v>0</v>
      </c>
      <c r="Q12" s="127">
        <f t="shared" si="5"/>
        <v>0</v>
      </c>
      <c r="R12" s="45">
        <f>$P12*SUM(Fasering!$D$5)</f>
        <v>0</v>
      </c>
      <c r="S12" s="45">
        <f>$P12*SUM(Fasering!$D$5:$D$6)</f>
        <v>0</v>
      </c>
      <c r="T12" s="45">
        <f>$P12*SUM(Fasering!$D$5:$D$7)</f>
        <v>0</v>
      </c>
      <c r="U12" s="45">
        <f>$P12*SUM(Fasering!$D$5:$D$8)</f>
        <v>0</v>
      </c>
      <c r="V12" s="45">
        <f>$P12*SUM(Fasering!$D$5:$D$9)</f>
        <v>0</v>
      </c>
      <c r="W12" s="45">
        <f>$P12*SUM(Fasering!$D$5:$D$10)</f>
        <v>0</v>
      </c>
      <c r="X12" s="75">
        <f>$P12*SUM(Fasering!$D$5:$D$11)</f>
        <v>0</v>
      </c>
      <c r="Y12" s="125">
        <f t="shared" si="6"/>
        <v>0</v>
      </c>
      <c r="Z12" s="127">
        <f t="shared" si="7"/>
        <v>0</v>
      </c>
      <c r="AA12" s="74">
        <f>$Y12*SUM(Fasering!$D$5)</f>
        <v>0</v>
      </c>
      <c r="AB12" s="45">
        <f>$Y12*SUM(Fasering!$D$5:$D$6)</f>
        <v>0</v>
      </c>
      <c r="AC12" s="45">
        <f>$Y12*SUM(Fasering!$D$5:$D$7)</f>
        <v>0</v>
      </c>
      <c r="AD12" s="45">
        <f>$Y12*SUM(Fasering!$D$5:$D$8)</f>
        <v>0</v>
      </c>
      <c r="AE12" s="45">
        <f>$Y12*SUM(Fasering!$D$5:$D$9)</f>
        <v>0</v>
      </c>
      <c r="AF12" s="45">
        <f>$Y12*SUM(Fasering!$D$5:$D$10)</f>
        <v>0</v>
      </c>
      <c r="AG12" s="75">
        <f>$Y12*SUM(Fasering!$D$5:$D$11)</f>
        <v>0</v>
      </c>
      <c r="AH12" s="5">
        <f>($AK$2+(I12+R12)*12*7.57%)*SUM(Fasering!$D$5)</f>
        <v>0</v>
      </c>
      <c r="AI12" s="9">
        <f>($AK$2+(J12+S12)*12*7.57%)*SUM(Fasering!$D$5:$D$6)</f>
        <v>632.74593482262344</v>
      </c>
      <c r="AJ12" s="9">
        <f>($AK$2+(K12+T12)*12*7.57%)*SUM(Fasering!$D$5:$D$7)</f>
        <v>1165.5945069991756</v>
      </c>
      <c r="AK12" s="9">
        <f>($AK$2+(L12+U12)*12*7.57%)*SUM(Fasering!$D$5:$D$8)</f>
        <v>1822.2566763503676</v>
      </c>
      <c r="AL12" s="9">
        <f>($AK$2+(M12+V12)*12*7.57%)*SUM(Fasering!$D$5:$D$9)</f>
        <v>2602.7324428761995</v>
      </c>
      <c r="AM12" s="9">
        <f>($AK$2+(N12+W12)*12*7.57%)*SUM(Fasering!$D$5:$D$10)</f>
        <v>3504.8500989417103</v>
      </c>
      <c r="AN12" s="86">
        <f>($AK$2+(O12+X12)*12*7.57%)*SUM(Fasering!$D$5:$D$11)</f>
        <v>4532.6747253752001</v>
      </c>
      <c r="AO12" s="5">
        <f>($AK$2+(I12+AA12)*12*7.57%)*SUM(Fasering!$D$5)</f>
        <v>0</v>
      </c>
      <c r="AP12" s="9">
        <f>($AK$2+(J12+AB12)*12*7.57%)*SUM(Fasering!$D$5:$D$6)</f>
        <v>632.74593482262344</v>
      </c>
      <c r="AQ12" s="9">
        <f>($AK$2+(K12+AC12)*12*7.57%)*SUM(Fasering!$D$5:$D$7)</f>
        <v>1165.5945069991756</v>
      </c>
      <c r="AR12" s="9">
        <f>($AK$2+(L12+AD12)*12*7.57%)*SUM(Fasering!$D$5:$D$8)</f>
        <v>1822.2566763503676</v>
      </c>
      <c r="AS12" s="9">
        <f>($AK$2+(M12+AE12)*12*7.57%)*SUM(Fasering!$D$5:$D$9)</f>
        <v>2602.7324428761995</v>
      </c>
      <c r="AT12" s="9">
        <f>($AK$2+(N12+AF12)*12*7.57%)*SUM(Fasering!$D$5:$D$10)</f>
        <v>3504.8500989417103</v>
      </c>
      <c r="AU12" s="86">
        <f>($AK$2+(O12+AG12)*12*7.57%)*SUM(Fasering!$D$5:$D$11)</f>
        <v>4532.6747253752001</v>
      </c>
    </row>
    <row r="13" spans="1:47" x14ac:dyDescent="0.3">
      <c r="A13" s="32">
        <f t="shared" si="8"/>
        <v>5</v>
      </c>
      <c r="B13" s="125">
        <v>44968.51</v>
      </c>
      <c r="C13" s="126"/>
      <c r="D13" s="125">
        <f t="shared" si="0"/>
        <v>58171.26453600001</v>
      </c>
      <c r="E13" s="127">
        <f t="shared" si="1"/>
        <v>1442.0279806345582</v>
      </c>
      <c r="F13" s="125">
        <f t="shared" si="2"/>
        <v>4847.6053780000002</v>
      </c>
      <c r="G13" s="127">
        <f t="shared" si="3"/>
        <v>120.16899838621316</v>
      </c>
      <c r="H13" s="45">
        <f>'L4'!$H$10</f>
        <v>1641.55</v>
      </c>
      <c r="I13" s="45">
        <f>GEW!$E$12+($F13-GEW!$E$12)*SUM(Fasering!$D$5)</f>
        <v>1751.1635679999999</v>
      </c>
      <c r="J13" s="45">
        <f>GEW!$E$12+($F13-GEW!$E$12)*SUM(Fasering!$D$5:$D$6)</f>
        <v>2551.7909960926636</v>
      </c>
      <c r="K13" s="45">
        <f>GEW!$E$12+($F13-GEW!$E$12)*SUM(Fasering!$D$5:$D$7)</f>
        <v>3011.1604060554782</v>
      </c>
      <c r="L13" s="45">
        <f>GEW!$E$12+($F13-GEW!$E$12)*SUM(Fasering!$D$5:$D$8)</f>
        <v>3470.5298160182929</v>
      </c>
      <c r="M13" s="45">
        <f>GEW!$E$12+($F13-GEW!$E$12)*SUM(Fasering!$D$5:$D$9)</f>
        <v>3929.8992259811075</v>
      </c>
      <c r="N13" s="45">
        <f>GEW!$E$12+($F13-GEW!$E$12)*SUM(Fasering!$D$5:$D$10)</f>
        <v>4388.2359680371865</v>
      </c>
      <c r="O13" s="75">
        <f>GEW!$E$12+($F13-GEW!$E$12)*SUM(Fasering!$D$5:$D$11)</f>
        <v>4847.6053780000002</v>
      </c>
      <c r="P13" s="125">
        <f t="shared" si="4"/>
        <v>0</v>
      </c>
      <c r="Q13" s="127">
        <f t="shared" si="5"/>
        <v>0</v>
      </c>
      <c r="R13" s="45">
        <f>$P13*SUM(Fasering!$D$5)</f>
        <v>0</v>
      </c>
      <c r="S13" s="45">
        <f>$P13*SUM(Fasering!$D$5:$D$6)</f>
        <v>0</v>
      </c>
      <c r="T13" s="45">
        <f>$P13*SUM(Fasering!$D$5:$D$7)</f>
        <v>0</v>
      </c>
      <c r="U13" s="45">
        <f>$P13*SUM(Fasering!$D$5:$D$8)</f>
        <v>0</v>
      </c>
      <c r="V13" s="45">
        <f>$P13*SUM(Fasering!$D$5:$D$9)</f>
        <v>0</v>
      </c>
      <c r="W13" s="45">
        <f>$P13*SUM(Fasering!$D$5:$D$10)</f>
        <v>0</v>
      </c>
      <c r="X13" s="75">
        <f>$P13*SUM(Fasering!$D$5:$D$11)</f>
        <v>0</v>
      </c>
      <c r="Y13" s="125">
        <f t="shared" si="6"/>
        <v>0</v>
      </c>
      <c r="Z13" s="127">
        <f t="shared" si="7"/>
        <v>0</v>
      </c>
      <c r="AA13" s="74">
        <f>$Y13*SUM(Fasering!$D$5)</f>
        <v>0</v>
      </c>
      <c r="AB13" s="45">
        <f>$Y13*SUM(Fasering!$D$5:$D$6)</f>
        <v>0</v>
      </c>
      <c r="AC13" s="45">
        <f>$Y13*SUM(Fasering!$D$5:$D$7)</f>
        <v>0</v>
      </c>
      <c r="AD13" s="45">
        <f>$Y13*SUM(Fasering!$D$5:$D$8)</f>
        <v>0</v>
      </c>
      <c r="AE13" s="45">
        <f>$Y13*SUM(Fasering!$D$5:$D$9)</f>
        <v>0</v>
      </c>
      <c r="AF13" s="45">
        <f>$Y13*SUM(Fasering!$D$5:$D$10)</f>
        <v>0</v>
      </c>
      <c r="AG13" s="75">
        <f>$Y13*SUM(Fasering!$D$5:$D$11)</f>
        <v>0</v>
      </c>
      <c r="AH13" s="5">
        <f>($AK$2+(I13+R13)*12*7.57%)*SUM(Fasering!$D$5)</f>
        <v>0</v>
      </c>
      <c r="AI13" s="9">
        <f>($AK$2+(J13+S13)*12*7.57%)*SUM(Fasering!$D$5:$D$6)</f>
        <v>632.74593482262344</v>
      </c>
      <c r="AJ13" s="9">
        <f>($AK$2+(K13+T13)*12*7.57%)*SUM(Fasering!$D$5:$D$7)</f>
        <v>1165.5945069991756</v>
      </c>
      <c r="AK13" s="9">
        <f>($AK$2+(L13+U13)*12*7.57%)*SUM(Fasering!$D$5:$D$8)</f>
        <v>1822.2566763503676</v>
      </c>
      <c r="AL13" s="9">
        <f>($AK$2+(M13+V13)*12*7.57%)*SUM(Fasering!$D$5:$D$9)</f>
        <v>2602.7324428761995</v>
      </c>
      <c r="AM13" s="9">
        <f>($AK$2+(N13+W13)*12*7.57%)*SUM(Fasering!$D$5:$D$10)</f>
        <v>3504.8500989417103</v>
      </c>
      <c r="AN13" s="86">
        <f>($AK$2+(O13+X13)*12*7.57%)*SUM(Fasering!$D$5:$D$11)</f>
        <v>4532.6747253752001</v>
      </c>
      <c r="AO13" s="5">
        <f>($AK$2+(I13+AA13)*12*7.57%)*SUM(Fasering!$D$5)</f>
        <v>0</v>
      </c>
      <c r="AP13" s="9">
        <f>($AK$2+(J13+AB13)*12*7.57%)*SUM(Fasering!$D$5:$D$6)</f>
        <v>632.74593482262344</v>
      </c>
      <c r="AQ13" s="9">
        <f>($AK$2+(K13+AC13)*12*7.57%)*SUM(Fasering!$D$5:$D$7)</f>
        <v>1165.5945069991756</v>
      </c>
      <c r="AR13" s="9">
        <f>($AK$2+(L13+AD13)*12*7.57%)*SUM(Fasering!$D$5:$D$8)</f>
        <v>1822.2566763503676</v>
      </c>
      <c r="AS13" s="9">
        <f>($AK$2+(M13+AE13)*12*7.57%)*SUM(Fasering!$D$5:$D$9)</f>
        <v>2602.7324428761995</v>
      </c>
      <c r="AT13" s="9">
        <f>($AK$2+(N13+AF13)*12*7.57%)*SUM(Fasering!$D$5:$D$10)</f>
        <v>3504.8500989417103</v>
      </c>
      <c r="AU13" s="86">
        <f>($AK$2+(O13+AG13)*12*7.57%)*SUM(Fasering!$D$5:$D$11)</f>
        <v>4532.6747253752001</v>
      </c>
    </row>
    <row r="14" spans="1:47" x14ac:dyDescent="0.3">
      <c r="A14" s="32">
        <f t="shared" si="8"/>
        <v>6</v>
      </c>
      <c r="B14" s="125">
        <v>46599.03</v>
      </c>
      <c r="C14" s="126"/>
      <c r="D14" s="125">
        <f t="shared" si="0"/>
        <v>60280.505208000002</v>
      </c>
      <c r="E14" s="127">
        <f t="shared" si="1"/>
        <v>1494.3146911122735</v>
      </c>
      <c r="F14" s="125">
        <f t="shared" si="2"/>
        <v>5023.3754340000005</v>
      </c>
      <c r="G14" s="127">
        <f t="shared" si="3"/>
        <v>124.52622425935613</v>
      </c>
      <c r="H14" s="45">
        <f>'L4'!$H$10</f>
        <v>1641.55</v>
      </c>
      <c r="I14" s="45">
        <f>GEW!$E$12+($F14-GEW!$E$12)*SUM(Fasering!$D$5)</f>
        <v>1751.1635679999999</v>
      </c>
      <c r="J14" s="45">
        <f>GEW!$E$12+($F14-GEW!$E$12)*SUM(Fasering!$D$5:$D$6)</f>
        <v>2597.2387508079323</v>
      </c>
      <c r="K14" s="45">
        <f>GEW!$E$12+($F14-GEW!$E$12)*SUM(Fasering!$D$5:$D$7)</f>
        <v>3082.6843449422336</v>
      </c>
      <c r="L14" s="45">
        <f>GEW!$E$12+($F14-GEW!$E$12)*SUM(Fasering!$D$5:$D$8)</f>
        <v>3568.1299390765348</v>
      </c>
      <c r="M14" s="45">
        <f>GEW!$E$12+($F14-GEW!$E$12)*SUM(Fasering!$D$5:$D$9)</f>
        <v>4053.5755332108361</v>
      </c>
      <c r="N14" s="45">
        <f>GEW!$E$12+($F14-GEW!$E$12)*SUM(Fasering!$D$5:$D$10)</f>
        <v>4537.9298398656993</v>
      </c>
      <c r="O14" s="75">
        <f>GEW!$E$12+($F14-GEW!$E$12)*SUM(Fasering!$D$5:$D$11)</f>
        <v>5023.3754340000005</v>
      </c>
      <c r="P14" s="125">
        <f t="shared" si="4"/>
        <v>0</v>
      </c>
      <c r="Q14" s="127">
        <f t="shared" si="5"/>
        <v>0</v>
      </c>
      <c r="R14" s="45">
        <f>$P14*SUM(Fasering!$D$5)</f>
        <v>0</v>
      </c>
      <c r="S14" s="45">
        <f>$P14*SUM(Fasering!$D$5:$D$6)</f>
        <v>0</v>
      </c>
      <c r="T14" s="45">
        <f>$P14*SUM(Fasering!$D$5:$D$7)</f>
        <v>0</v>
      </c>
      <c r="U14" s="45">
        <f>$P14*SUM(Fasering!$D$5:$D$8)</f>
        <v>0</v>
      </c>
      <c r="V14" s="45">
        <f>$P14*SUM(Fasering!$D$5:$D$9)</f>
        <v>0</v>
      </c>
      <c r="W14" s="45">
        <f>$P14*SUM(Fasering!$D$5:$D$10)</f>
        <v>0</v>
      </c>
      <c r="X14" s="75">
        <f>$P14*SUM(Fasering!$D$5:$D$11)</f>
        <v>0</v>
      </c>
      <c r="Y14" s="125">
        <f t="shared" si="6"/>
        <v>0</v>
      </c>
      <c r="Z14" s="127">
        <f t="shared" si="7"/>
        <v>0</v>
      </c>
      <c r="AA14" s="74">
        <f>$Y14*SUM(Fasering!$D$5)</f>
        <v>0</v>
      </c>
      <c r="AB14" s="45">
        <f>$Y14*SUM(Fasering!$D$5:$D$6)</f>
        <v>0</v>
      </c>
      <c r="AC14" s="45">
        <f>$Y14*SUM(Fasering!$D$5:$D$7)</f>
        <v>0</v>
      </c>
      <c r="AD14" s="45">
        <f>$Y14*SUM(Fasering!$D$5:$D$8)</f>
        <v>0</v>
      </c>
      <c r="AE14" s="45">
        <f>$Y14*SUM(Fasering!$D$5:$D$9)</f>
        <v>0</v>
      </c>
      <c r="AF14" s="45">
        <f>$Y14*SUM(Fasering!$D$5:$D$10)</f>
        <v>0</v>
      </c>
      <c r="AG14" s="75">
        <f>$Y14*SUM(Fasering!$D$5:$D$11)</f>
        <v>0</v>
      </c>
      <c r="AH14" s="5">
        <f>($AK$2+(I14+R14)*12*7.57%)*SUM(Fasering!$D$5)</f>
        <v>0</v>
      </c>
      <c r="AI14" s="9">
        <f>($AK$2+(J14+S14)*12*7.57%)*SUM(Fasering!$D$5:$D$6)</f>
        <v>643.42066974121542</v>
      </c>
      <c r="AJ14" s="9">
        <f>($AK$2+(K14+T14)*12*7.57%)*SUM(Fasering!$D$5:$D$7)</f>
        <v>1192.0329016634707</v>
      </c>
      <c r="AK14" s="9">
        <f>($AK$2+(L14+U14)*12*7.57%)*SUM(Fasering!$D$5:$D$8)</f>
        <v>1871.4870310625595</v>
      </c>
      <c r="AL14" s="9">
        <f>($AK$2+(M14+V14)*12*7.57%)*SUM(Fasering!$D$5:$D$9)</f>
        <v>2681.7830579384818</v>
      </c>
      <c r="AM14" s="9">
        <f>($AK$2+(N14+W14)*12*7.57%)*SUM(Fasering!$D$5:$D$10)</f>
        <v>3620.6585565604501</v>
      </c>
      <c r="AN14" s="86">
        <f>($AK$2+(O14+X14)*12*7.57%)*SUM(Fasering!$D$5:$D$11)</f>
        <v>4692.3442442455998</v>
      </c>
      <c r="AO14" s="5">
        <f>($AK$2+(I14+AA14)*12*7.57%)*SUM(Fasering!$D$5)</f>
        <v>0</v>
      </c>
      <c r="AP14" s="9">
        <f>($AK$2+(J14+AB14)*12*7.57%)*SUM(Fasering!$D$5:$D$6)</f>
        <v>643.42066974121542</v>
      </c>
      <c r="AQ14" s="9">
        <f>($AK$2+(K14+AC14)*12*7.57%)*SUM(Fasering!$D$5:$D$7)</f>
        <v>1192.0329016634707</v>
      </c>
      <c r="AR14" s="9">
        <f>($AK$2+(L14+AD14)*12*7.57%)*SUM(Fasering!$D$5:$D$8)</f>
        <v>1871.4870310625595</v>
      </c>
      <c r="AS14" s="9">
        <f>($AK$2+(M14+AE14)*12*7.57%)*SUM(Fasering!$D$5:$D$9)</f>
        <v>2681.7830579384818</v>
      </c>
      <c r="AT14" s="9">
        <f>($AK$2+(N14+AF14)*12*7.57%)*SUM(Fasering!$D$5:$D$10)</f>
        <v>3620.6585565604501</v>
      </c>
      <c r="AU14" s="86">
        <f>($AK$2+(O14+AG14)*12*7.57%)*SUM(Fasering!$D$5:$D$11)</f>
        <v>4692.3442442455998</v>
      </c>
    </row>
    <row r="15" spans="1:47" x14ac:dyDescent="0.3">
      <c r="A15" s="32">
        <f t="shared" si="8"/>
        <v>7</v>
      </c>
      <c r="B15" s="125">
        <v>46599.03</v>
      </c>
      <c r="C15" s="126"/>
      <c r="D15" s="125">
        <f t="shared" si="0"/>
        <v>60280.505208000002</v>
      </c>
      <c r="E15" s="127">
        <f t="shared" si="1"/>
        <v>1494.3146911122735</v>
      </c>
      <c r="F15" s="125">
        <f t="shared" si="2"/>
        <v>5023.3754340000005</v>
      </c>
      <c r="G15" s="127">
        <f t="shared" si="3"/>
        <v>124.52622425935613</v>
      </c>
      <c r="H15" s="45">
        <f>'L4'!$H$10</f>
        <v>1641.55</v>
      </c>
      <c r="I15" s="45">
        <f>GEW!$E$12+($F15-GEW!$E$12)*SUM(Fasering!$D$5)</f>
        <v>1751.1635679999999</v>
      </c>
      <c r="J15" s="45">
        <f>GEW!$E$12+($F15-GEW!$E$12)*SUM(Fasering!$D$5:$D$6)</f>
        <v>2597.2387508079323</v>
      </c>
      <c r="K15" s="45">
        <f>GEW!$E$12+($F15-GEW!$E$12)*SUM(Fasering!$D$5:$D$7)</f>
        <v>3082.6843449422336</v>
      </c>
      <c r="L15" s="45">
        <f>GEW!$E$12+($F15-GEW!$E$12)*SUM(Fasering!$D$5:$D$8)</f>
        <v>3568.1299390765348</v>
      </c>
      <c r="M15" s="45">
        <f>GEW!$E$12+($F15-GEW!$E$12)*SUM(Fasering!$D$5:$D$9)</f>
        <v>4053.5755332108361</v>
      </c>
      <c r="N15" s="45">
        <f>GEW!$E$12+($F15-GEW!$E$12)*SUM(Fasering!$D$5:$D$10)</f>
        <v>4537.9298398656993</v>
      </c>
      <c r="O15" s="75">
        <f>GEW!$E$12+($F15-GEW!$E$12)*SUM(Fasering!$D$5:$D$11)</f>
        <v>5023.3754340000005</v>
      </c>
      <c r="P15" s="125">
        <f t="shared" si="4"/>
        <v>0</v>
      </c>
      <c r="Q15" s="127">
        <f t="shared" si="5"/>
        <v>0</v>
      </c>
      <c r="R15" s="45">
        <f>$P15*SUM(Fasering!$D$5)</f>
        <v>0</v>
      </c>
      <c r="S15" s="45">
        <f>$P15*SUM(Fasering!$D$5:$D$6)</f>
        <v>0</v>
      </c>
      <c r="T15" s="45">
        <f>$P15*SUM(Fasering!$D$5:$D$7)</f>
        <v>0</v>
      </c>
      <c r="U15" s="45">
        <f>$P15*SUM(Fasering!$D$5:$D$8)</f>
        <v>0</v>
      </c>
      <c r="V15" s="45">
        <f>$P15*SUM(Fasering!$D$5:$D$9)</f>
        <v>0</v>
      </c>
      <c r="W15" s="45">
        <f>$P15*SUM(Fasering!$D$5:$D$10)</f>
        <v>0</v>
      </c>
      <c r="X15" s="75">
        <f>$P15*SUM(Fasering!$D$5:$D$11)</f>
        <v>0</v>
      </c>
      <c r="Y15" s="125">
        <f t="shared" si="6"/>
        <v>0</v>
      </c>
      <c r="Z15" s="127">
        <f t="shared" si="7"/>
        <v>0</v>
      </c>
      <c r="AA15" s="74">
        <f>$Y15*SUM(Fasering!$D$5)</f>
        <v>0</v>
      </c>
      <c r="AB15" s="45">
        <f>$Y15*SUM(Fasering!$D$5:$D$6)</f>
        <v>0</v>
      </c>
      <c r="AC15" s="45">
        <f>$Y15*SUM(Fasering!$D$5:$D$7)</f>
        <v>0</v>
      </c>
      <c r="AD15" s="45">
        <f>$Y15*SUM(Fasering!$D$5:$D$8)</f>
        <v>0</v>
      </c>
      <c r="AE15" s="45">
        <f>$Y15*SUM(Fasering!$D$5:$D$9)</f>
        <v>0</v>
      </c>
      <c r="AF15" s="45">
        <f>$Y15*SUM(Fasering!$D$5:$D$10)</f>
        <v>0</v>
      </c>
      <c r="AG15" s="75">
        <f>$Y15*SUM(Fasering!$D$5:$D$11)</f>
        <v>0</v>
      </c>
      <c r="AH15" s="5">
        <f>($AK$2+(I15+R15)*12*7.57%)*SUM(Fasering!$D$5)</f>
        <v>0</v>
      </c>
      <c r="AI15" s="9">
        <f>($AK$2+(J15+S15)*12*7.57%)*SUM(Fasering!$D$5:$D$6)</f>
        <v>643.42066974121542</v>
      </c>
      <c r="AJ15" s="9">
        <f>($AK$2+(K15+T15)*12*7.57%)*SUM(Fasering!$D$5:$D$7)</f>
        <v>1192.0329016634707</v>
      </c>
      <c r="AK15" s="9">
        <f>($AK$2+(L15+U15)*12*7.57%)*SUM(Fasering!$D$5:$D$8)</f>
        <v>1871.4870310625595</v>
      </c>
      <c r="AL15" s="9">
        <f>($AK$2+(M15+V15)*12*7.57%)*SUM(Fasering!$D$5:$D$9)</f>
        <v>2681.7830579384818</v>
      </c>
      <c r="AM15" s="9">
        <f>($AK$2+(N15+W15)*12*7.57%)*SUM(Fasering!$D$5:$D$10)</f>
        <v>3620.6585565604501</v>
      </c>
      <c r="AN15" s="86">
        <f>($AK$2+(O15+X15)*12*7.57%)*SUM(Fasering!$D$5:$D$11)</f>
        <v>4692.3442442455998</v>
      </c>
      <c r="AO15" s="5">
        <f>($AK$2+(I15+AA15)*12*7.57%)*SUM(Fasering!$D$5)</f>
        <v>0</v>
      </c>
      <c r="AP15" s="9">
        <f>($AK$2+(J15+AB15)*12*7.57%)*SUM(Fasering!$D$5:$D$6)</f>
        <v>643.42066974121542</v>
      </c>
      <c r="AQ15" s="9">
        <f>($AK$2+(K15+AC15)*12*7.57%)*SUM(Fasering!$D$5:$D$7)</f>
        <v>1192.0329016634707</v>
      </c>
      <c r="AR15" s="9">
        <f>($AK$2+(L15+AD15)*12*7.57%)*SUM(Fasering!$D$5:$D$8)</f>
        <v>1871.4870310625595</v>
      </c>
      <c r="AS15" s="9">
        <f>($AK$2+(M15+AE15)*12*7.57%)*SUM(Fasering!$D$5:$D$9)</f>
        <v>2681.7830579384818</v>
      </c>
      <c r="AT15" s="9">
        <f>($AK$2+(N15+AF15)*12*7.57%)*SUM(Fasering!$D$5:$D$10)</f>
        <v>3620.6585565604501</v>
      </c>
      <c r="AU15" s="86">
        <f>($AK$2+(O15+AG15)*12*7.57%)*SUM(Fasering!$D$5:$D$11)</f>
        <v>4692.3442442455998</v>
      </c>
    </row>
    <row r="16" spans="1:47" x14ac:dyDescent="0.3">
      <c r="A16" s="32">
        <f t="shared" si="8"/>
        <v>8</v>
      </c>
      <c r="B16" s="125">
        <v>48229.94</v>
      </c>
      <c r="C16" s="126"/>
      <c r="D16" s="125">
        <f t="shared" si="0"/>
        <v>62390.250384000006</v>
      </c>
      <c r="E16" s="127">
        <f t="shared" si="1"/>
        <v>1546.6139079174714</v>
      </c>
      <c r="F16" s="125">
        <f t="shared" si="2"/>
        <v>5199.1875320000008</v>
      </c>
      <c r="G16" s="127">
        <f t="shared" si="3"/>
        <v>128.88449232645596</v>
      </c>
      <c r="H16" s="45">
        <f>'L4'!$H$10</f>
        <v>1641.55</v>
      </c>
      <c r="I16" s="45">
        <f>GEW!$E$12+($F16-GEW!$E$12)*SUM(Fasering!$D$5)</f>
        <v>1751.1635679999999</v>
      </c>
      <c r="J16" s="45">
        <f>GEW!$E$12+($F16-GEW!$E$12)*SUM(Fasering!$D$5:$D$6)</f>
        <v>2642.6973760579626</v>
      </c>
      <c r="K16" s="45">
        <f>GEW!$E$12+($F16-GEW!$E$12)*SUM(Fasering!$D$5:$D$7)</f>
        <v>3154.2253914610119</v>
      </c>
      <c r="L16" s="45">
        <f>GEW!$E$12+($F16-GEW!$E$12)*SUM(Fasering!$D$5:$D$8)</f>
        <v>3665.7534068640612</v>
      </c>
      <c r="M16" s="45">
        <f>GEW!$E$12+($F16-GEW!$E$12)*SUM(Fasering!$D$5:$D$9)</f>
        <v>4177.2814222671104</v>
      </c>
      <c r="N16" s="45">
        <f>GEW!$E$12+($F16-GEW!$E$12)*SUM(Fasering!$D$5:$D$10)</f>
        <v>4687.659516596952</v>
      </c>
      <c r="O16" s="75">
        <f>GEW!$E$12+($F16-GEW!$E$12)*SUM(Fasering!$D$5:$D$11)</f>
        <v>5199.1875320000008</v>
      </c>
      <c r="P16" s="125">
        <f t="shared" si="4"/>
        <v>0</v>
      </c>
      <c r="Q16" s="127">
        <f t="shared" si="5"/>
        <v>0</v>
      </c>
      <c r="R16" s="45">
        <f>$P16*SUM(Fasering!$D$5)</f>
        <v>0</v>
      </c>
      <c r="S16" s="45">
        <f>$P16*SUM(Fasering!$D$5:$D$6)</f>
        <v>0</v>
      </c>
      <c r="T16" s="45">
        <f>$P16*SUM(Fasering!$D$5:$D$7)</f>
        <v>0</v>
      </c>
      <c r="U16" s="45">
        <f>$P16*SUM(Fasering!$D$5:$D$8)</f>
        <v>0</v>
      </c>
      <c r="V16" s="45">
        <f>$P16*SUM(Fasering!$D$5:$D$9)</f>
        <v>0</v>
      </c>
      <c r="W16" s="45">
        <f>$P16*SUM(Fasering!$D$5:$D$10)</f>
        <v>0</v>
      </c>
      <c r="X16" s="75">
        <f>$P16*SUM(Fasering!$D$5:$D$11)</f>
        <v>0</v>
      </c>
      <c r="Y16" s="125">
        <f t="shared" si="6"/>
        <v>0</v>
      </c>
      <c r="Z16" s="127">
        <f t="shared" si="7"/>
        <v>0</v>
      </c>
      <c r="AA16" s="74">
        <f>$Y16*SUM(Fasering!$D$5)</f>
        <v>0</v>
      </c>
      <c r="AB16" s="45">
        <f>$Y16*SUM(Fasering!$D$5:$D$6)</f>
        <v>0</v>
      </c>
      <c r="AC16" s="45">
        <f>$Y16*SUM(Fasering!$D$5:$D$7)</f>
        <v>0</v>
      </c>
      <c r="AD16" s="45">
        <f>$Y16*SUM(Fasering!$D$5:$D$8)</f>
        <v>0</v>
      </c>
      <c r="AE16" s="45">
        <f>$Y16*SUM(Fasering!$D$5:$D$9)</f>
        <v>0</v>
      </c>
      <c r="AF16" s="45">
        <f>$Y16*SUM(Fasering!$D$5:$D$10)</f>
        <v>0</v>
      </c>
      <c r="AG16" s="75">
        <f>$Y16*SUM(Fasering!$D$5:$D$11)</f>
        <v>0</v>
      </c>
      <c r="AH16" s="5">
        <f>($AK$2+(I16+R16)*12*7.57%)*SUM(Fasering!$D$5)</f>
        <v>0</v>
      </c>
      <c r="AI16" s="9">
        <f>($AK$2+(J16+S16)*12*7.57%)*SUM(Fasering!$D$5:$D$6)</f>
        <v>654.09795792294938</v>
      </c>
      <c r="AJ16" s="9">
        <f>($AK$2+(K16+T16)*12*7.57%)*SUM(Fasering!$D$5:$D$7)</f>
        <v>1218.4776200612491</v>
      </c>
      <c r="AK16" s="9">
        <f>($AK$2+(L16+U16)*12*7.57%)*SUM(Fasering!$D$5:$D$8)</f>
        <v>1920.7291610601435</v>
      </c>
      <c r="AL16" s="9">
        <f>($AK$2+(M16+V16)*12*7.57%)*SUM(Fasering!$D$5:$D$9)</f>
        <v>2760.8525809196331</v>
      </c>
      <c r="AM16" s="9">
        <f>($AK$2+(N16+W16)*12*7.57%)*SUM(Fasering!$D$5:$D$10)</f>
        <v>3736.4947141144703</v>
      </c>
      <c r="AN16" s="86">
        <f>($AK$2+(O16+X16)*12*7.57%)*SUM(Fasering!$D$5:$D$11)</f>
        <v>4852.051954068801</v>
      </c>
      <c r="AO16" s="5">
        <f>($AK$2+(I16+AA16)*12*7.57%)*SUM(Fasering!$D$5)</f>
        <v>0</v>
      </c>
      <c r="AP16" s="9">
        <f>($AK$2+(J16+AB16)*12*7.57%)*SUM(Fasering!$D$5:$D$6)</f>
        <v>654.09795792294938</v>
      </c>
      <c r="AQ16" s="9">
        <f>($AK$2+(K16+AC16)*12*7.57%)*SUM(Fasering!$D$5:$D$7)</f>
        <v>1218.4776200612491</v>
      </c>
      <c r="AR16" s="9">
        <f>($AK$2+(L16+AD16)*12*7.57%)*SUM(Fasering!$D$5:$D$8)</f>
        <v>1920.7291610601435</v>
      </c>
      <c r="AS16" s="9">
        <f>($AK$2+(M16+AE16)*12*7.57%)*SUM(Fasering!$D$5:$D$9)</f>
        <v>2760.8525809196331</v>
      </c>
      <c r="AT16" s="9">
        <f>($AK$2+(N16+AF16)*12*7.57%)*SUM(Fasering!$D$5:$D$10)</f>
        <v>3736.4947141144703</v>
      </c>
      <c r="AU16" s="86">
        <f>($AK$2+(O16+AG16)*12*7.57%)*SUM(Fasering!$D$5:$D$11)</f>
        <v>4852.051954068801</v>
      </c>
    </row>
    <row r="17" spans="1:47" x14ac:dyDescent="0.3">
      <c r="A17" s="32">
        <f t="shared" si="8"/>
        <v>9</v>
      </c>
      <c r="B17" s="125">
        <v>48229.94</v>
      </c>
      <c r="C17" s="126"/>
      <c r="D17" s="125">
        <f t="shared" si="0"/>
        <v>62390.250384000006</v>
      </c>
      <c r="E17" s="127">
        <f t="shared" si="1"/>
        <v>1546.6139079174714</v>
      </c>
      <c r="F17" s="125">
        <f t="shared" si="2"/>
        <v>5199.1875320000008</v>
      </c>
      <c r="G17" s="127">
        <f t="shared" si="3"/>
        <v>128.88449232645596</v>
      </c>
      <c r="H17" s="45">
        <f>'L4'!$H$10</f>
        <v>1641.55</v>
      </c>
      <c r="I17" s="45">
        <f>GEW!$E$12+($F17-GEW!$E$12)*SUM(Fasering!$D$5)</f>
        <v>1751.1635679999999</v>
      </c>
      <c r="J17" s="45">
        <f>GEW!$E$12+($F17-GEW!$E$12)*SUM(Fasering!$D$5:$D$6)</f>
        <v>2642.6973760579626</v>
      </c>
      <c r="K17" s="45">
        <f>GEW!$E$12+($F17-GEW!$E$12)*SUM(Fasering!$D$5:$D$7)</f>
        <v>3154.2253914610119</v>
      </c>
      <c r="L17" s="45">
        <f>GEW!$E$12+($F17-GEW!$E$12)*SUM(Fasering!$D$5:$D$8)</f>
        <v>3665.7534068640612</v>
      </c>
      <c r="M17" s="45">
        <f>GEW!$E$12+($F17-GEW!$E$12)*SUM(Fasering!$D$5:$D$9)</f>
        <v>4177.2814222671104</v>
      </c>
      <c r="N17" s="45">
        <f>GEW!$E$12+($F17-GEW!$E$12)*SUM(Fasering!$D$5:$D$10)</f>
        <v>4687.659516596952</v>
      </c>
      <c r="O17" s="75">
        <f>GEW!$E$12+($F17-GEW!$E$12)*SUM(Fasering!$D$5:$D$11)</f>
        <v>5199.1875320000008</v>
      </c>
      <c r="P17" s="125">
        <f t="shared" si="4"/>
        <v>0</v>
      </c>
      <c r="Q17" s="127">
        <f t="shared" si="5"/>
        <v>0</v>
      </c>
      <c r="R17" s="45">
        <f>$P17*SUM(Fasering!$D$5)</f>
        <v>0</v>
      </c>
      <c r="S17" s="45">
        <f>$P17*SUM(Fasering!$D$5:$D$6)</f>
        <v>0</v>
      </c>
      <c r="T17" s="45">
        <f>$P17*SUM(Fasering!$D$5:$D$7)</f>
        <v>0</v>
      </c>
      <c r="U17" s="45">
        <f>$P17*SUM(Fasering!$D$5:$D$8)</f>
        <v>0</v>
      </c>
      <c r="V17" s="45">
        <f>$P17*SUM(Fasering!$D$5:$D$9)</f>
        <v>0</v>
      </c>
      <c r="W17" s="45">
        <f>$P17*SUM(Fasering!$D$5:$D$10)</f>
        <v>0</v>
      </c>
      <c r="X17" s="75">
        <f>$P17*SUM(Fasering!$D$5:$D$11)</f>
        <v>0</v>
      </c>
      <c r="Y17" s="125">
        <f t="shared" si="6"/>
        <v>0</v>
      </c>
      <c r="Z17" s="127">
        <f t="shared" si="7"/>
        <v>0</v>
      </c>
      <c r="AA17" s="74">
        <f>$Y17*SUM(Fasering!$D$5)</f>
        <v>0</v>
      </c>
      <c r="AB17" s="45">
        <f>$Y17*SUM(Fasering!$D$5:$D$6)</f>
        <v>0</v>
      </c>
      <c r="AC17" s="45">
        <f>$Y17*SUM(Fasering!$D$5:$D$7)</f>
        <v>0</v>
      </c>
      <c r="AD17" s="45">
        <f>$Y17*SUM(Fasering!$D$5:$D$8)</f>
        <v>0</v>
      </c>
      <c r="AE17" s="45">
        <f>$Y17*SUM(Fasering!$D$5:$D$9)</f>
        <v>0</v>
      </c>
      <c r="AF17" s="45">
        <f>$Y17*SUM(Fasering!$D$5:$D$10)</f>
        <v>0</v>
      </c>
      <c r="AG17" s="75">
        <f>$Y17*SUM(Fasering!$D$5:$D$11)</f>
        <v>0</v>
      </c>
      <c r="AH17" s="5">
        <f>($AK$2+(I17+R17)*12*7.57%)*SUM(Fasering!$D$5)</f>
        <v>0</v>
      </c>
      <c r="AI17" s="9">
        <f>($AK$2+(J17+S17)*12*7.57%)*SUM(Fasering!$D$5:$D$6)</f>
        <v>654.09795792294938</v>
      </c>
      <c r="AJ17" s="9">
        <f>($AK$2+(K17+T17)*12*7.57%)*SUM(Fasering!$D$5:$D$7)</f>
        <v>1218.4776200612491</v>
      </c>
      <c r="AK17" s="9">
        <f>($AK$2+(L17+U17)*12*7.57%)*SUM(Fasering!$D$5:$D$8)</f>
        <v>1920.7291610601435</v>
      </c>
      <c r="AL17" s="9">
        <f>($AK$2+(M17+V17)*12*7.57%)*SUM(Fasering!$D$5:$D$9)</f>
        <v>2760.8525809196331</v>
      </c>
      <c r="AM17" s="9">
        <f>($AK$2+(N17+W17)*12*7.57%)*SUM(Fasering!$D$5:$D$10)</f>
        <v>3736.4947141144703</v>
      </c>
      <c r="AN17" s="86">
        <f>($AK$2+(O17+X17)*12*7.57%)*SUM(Fasering!$D$5:$D$11)</f>
        <v>4852.051954068801</v>
      </c>
      <c r="AO17" s="5">
        <f>($AK$2+(I17+AA17)*12*7.57%)*SUM(Fasering!$D$5)</f>
        <v>0</v>
      </c>
      <c r="AP17" s="9">
        <f>($AK$2+(J17+AB17)*12*7.57%)*SUM(Fasering!$D$5:$D$6)</f>
        <v>654.09795792294938</v>
      </c>
      <c r="AQ17" s="9">
        <f>($AK$2+(K17+AC17)*12*7.57%)*SUM(Fasering!$D$5:$D$7)</f>
        <v>1218.4776200612491</v>
      </c>
      <c r="AR17" s="9">
        <f>($AK$2+(L17+AD17)*12*7.57%)*SUM(Fasering!$D$5:$D$8)</f>
        <v>1920.7291610601435</v>
      </c>
      <c r="AS17" s="9">
        <f>($AK$2+(M17+AE17)*12*7.57%)*SUM(Fasering!$D$5:$D$9)</f>
        <v>2760.8525809196331</v>
      </c>
      <c r="AT17" s="9">
        <f>($AK$2+(N17+AF17)*12*7.57%)*SUM(Fasering!$D$5:$D$10)</f>
        <v>3736.4947141144703</v>
      </c>
      <c r="AU17" s="86">
        <f>($AK$2+(O17+AG17)*12*7.57%)*SUM(Fasering!$D$5:$D$11)</f>
        <v>4852.051954068801</v>
      </c>
    </row>
    <row r="18" spans="1:47" x14ac:dyDescent="0.3">
      <c r="A18" s="32">
        <f t="shared" si="8"/>
        <v>10</v>
      </c>
      <c r="B18" s="125">
        <v>49860.85</v>
      </c>
      <c r="C18" s="126"/>
      <c r="D18" s="125">
        <f t="shared" si="0"/>
        <v>64499.995560000003</v>
      </c>
      <c r="E18" s="127">
        <f t="shared" si="1"/>
        <v>1598.9131247226692</v>
      </c>
      <c r="F18" s="125">
        <f t="shared" si="2"/>
        <v>5374.9996300000003</v>
      </c>
      <c r="G18" s="127">
        <f t="shared" si="3"/>
        <v>133.24276039355576</v>
      </c>
      <c r="H18" s="45">
        <f>'L4'!$H$10</f>
        <v>1641.55</v>
      </c>
      <c r="I18" s="45">
        <f>GEW!$E$12+($F18-GEW!$E$12)*SUM(Fasering!$D$5)</f>
        <v>1751.1635679999999</v>
      </c>
      <c r="J18" s="45">
        <f>GEW!$E$12+($F18-GEW!$E$12)*SUM(Fasering!$D$5:$D$6)</f>
        <v>2688.1560013079925</v>
      </c>
      <c r="K18" s="45">
        <f>GEW!$E$12+($F18-GEW!$E$12)*SUM(Fasering!$D$5:$D$7)</f>
        <v>3225.7664379797898</v>
      </c>
      <c r="L18" s="45">
        <f>GEW!$E$12+($F18-GEW!$E$12)*SUM(Fasering!$D$5:$D$8)</f>
        <v>3763.3768746515871</v>
      </c>
      <c r="M18" s="45">
        <f>GEW!$E$12+($F18-GEW!$E$12)*SUM(Fasering!$D$5:$D$9)</f>
        <v>4300.9873113233843</v>
      </c>
      <c r="N18" s="45">
        <f>GEW!$E$12+($F18-GEW!$E$12)*SUM(Fasering!$D$5:$D$10)</f>
        <v>4837.389193328203</v>
      </c>
      <c r="O18" s="75">
        <f>GEW!$E$12+($F18-GEW!$E$12)*SUM(Fasering!$D$5:$D$11)</f>
        <v>5374.9996300000003</v>
      </c>
      <c r="P18" s="125">
        <f t="shared" si="4"/>
        <v>0</v>
      </c>
      <c r="Q18" s="127">
        <f t="shared" si="5"/>
        <v>0</v>
      </c>
      <c r="R18" s="45">
        <f>$P18*SUM(Fasering!$D$5)</f>
        <v>0</v>
      </c>
      <c r="S18" s="45">
        <f>$P18*SUM(Fasering!$D$5:$D$6)</f>
        <v>0</v>
      </c>
      <c r="T18" s="45">
        <f>$P18*SUM(Fasering!$D$5:$D$7)</f>
        <v>0</v>
      </c>
      <c r="U18" s="45">
        <f>$P18*SUM(Fasering!$D$5:$D$8)</f>
        <v>0</v>
      </c>
      <c r="V18" s="45">
        <f>$P18*SUM(Fasering!$D$5:$D$9)</f>
        <v>0</v>
      </c>
      <c r="W18" s="45">
        <f>$P18*SUM(Fasering!$D$5:$D$10)</f>
        <v>0</v>
      </c>
      <c r="X18" s="75">
        <f>$P18*SUM(Fasering!$D$5:$D$11)</f>
        <v>0</v>
      </c>
      <c r="Y18" s="125">
        <f t="shared" si="6"/>
        <v>0</v>
      </c>
      <c r="Z18" s="127">
        <f t="shared" si="7"/>
        <v>0</v>
      </c>
      <c r="AA18" s="74">
        <f>$Y18*SUM(Fasering!$D$5)</f>
        <v>0</v>
      </c>
      <c r="AB18" s="45">
        <f>$Y18*SUM(Fasering!$D$5:$D$6)</f>
        <v>0</v>
      </c>
      <c r="AC18" s="45">
        <f>$Y18*SUM(Fasering!$D$5:$D$7)</f>
        <v>0</v>
      </c>
      <c r="AD18" s="45">
        <f>$Y18*SUM(Fasering!$D$5:$D$8)</f>
        <v>0</v>
      </c>
      <c r="AE18" s="45">
        <f>$Y18*SUM(Fasering!$D$5:$D$9)</f>
        <v>0</v>
      </c>
      <c r="AF18" s="45">
        <f>$Y18*SUM(Fasering!$D$5:$D$10)</f>
        <v>0</v>
      </c>
      <c r="AG18" s="75">
        <f>$Y18*SUM(Fasering!$D$5:$D$11)</f>
        <v>0</v>
      </c>
      <c r="AH18" s="5">
        <f>($AK$2+(I18+R18)*12*7.57%)*SUM(Fasering!$D$5)</f>
        <v>0</v>
      </c>
      <c r="AI18" s="9">
        <f>($AK$2+(J18+S18)*12*7.57%)*SUM(Fasering!$D$5:$D$6)</f>
        <v>664.77524610468322</v>
      </c>
      <c r="AJ18" s="9">
        <f>($AK$2+(K18+T18)*12*7.57%)*SUM(Fasering!$D$5:$D$7)</f>
        <v>1244.9223384590273</v>
      </c>
      <c r="AK18" s="9">
        <f>($AK$2+(L18+U18)*12*7.57%)*SUM(Fasering!$D$5:$D$8)</f>
        <v>1969.9712910577275</v>
      </c>
      <c r="AL18" s="9">
        <f>($AK$2+(M18+V18)*12*7.57%)*SUM(Fasering!$D$5:$D$9)</f>
        <v>2839.9221039007839</v>
      </c>
      <c r="AM18" s="9">
        <f>($AK$2+(N18+W18)*12*7.57%)*SUM(Fasering!$D$5:$D$10)</f>
        <v>3852.3308716684883</v>
      </c>
      <c r="AN18" s="86">
        <f>($AK$2+(O18+X18)*12*7.57%)*SUM(Fasering!$D$5:$D$11)</f>
        <v>5011.7596638920004</v>
      </c>
      <c r="AO18" s="5">
        <f>($AK$2+(I18+AA18)*12*7.57%)*SUM(Fasering!$D$5)</f>
        <v>0</v>
      </c>
      <c r="AP18" s="9">
        <f>($AK$2+(J18+AB18)*12*7.57%)*SUM(Fasering!$D$5:$D$6)</f>
        <v>664.77524610468322</v>
      </c>
      <c r="AQ18" s="9">
        <f>($AK$2+(K18+AC18)*12*7.57%)*SUM(Fasering!$D$5:$D$7)</f>
        <v>1244.9223384590273</v>
      </c>
      <c r="AR18" s="9">
        <f>($AK$2+(L18+AD18)*12*7.57%)*SUM(Fasering!$D$5:$D$8)</f>
        <v>1969.9712910577275</v>
      </c>
      <c r="AS18" s="9">
        <f>($AK$2+(M18+AE18)*12*7.57%)*SUM(Fasering!$D$5:$D$9)</f>
        <v>2839.9221039007839</v>
      </c>
      <c r="AT18" s="9">
        <f>($AK$2+(N18+AF18)*12*7.57%)*SUM(Fasering!$D$5:$D$10)</f>
        <v>3852.3308716684883</v>
      </c>
      <c r="AU18" s="86">
        <f>($AK$2+(O18+AG18)*12*7.57%)*SUM(Fasering!$D$5:$D$11)</f>
        <v>5011.7596638920004</v>
      </c>
    </row>
    <row r="19" spans="1:47" x14ac:dyDescent="0.3">
      <c r="A19" s="32">
        <f t="shared" si="8"/>
        <v>11</v>
      </c>
      <c r="B19" s="125">
        <v>49860.85</v>
      </c>
      <c r="C19" s="126"/>
      <c r="D19" s="125">
        <f t="shared" si="0"/>
        <v>64499.995560000003</v>
      </c>
      <c r="E19" s="127">
        <f t="shared" si="1"/>
        <v>1598.9131247226692</v>
      </c>
      <c r="F19" s="125">
        <f t="shared" si="2"/>
        <v>5374.9996300000003</v>
      </c>
      <c r="G19" s="127">
        <f t="shared" si="3"/>
        <v>133.24276039355576</v>
      </c>
      <c r="H19" s="45">
        <f>'L4'!$H$10</f>
        <v>1641.55</v>
      </c>
      <c r="I19" s="45">
        <f>GEW!$E$12+($F19-GEW!$E$12)*SUM(Fasering!$D$5)</f>
        <v>1751.1635679999999</v>
      </c>
      <c r="J19" s="45">
        <f>GEW!$E$12+($F19-GEW!$E$12)*SUM(Fasering!$D$5:$D$6)</f>
        <v>2688.1560013079925</v>
      </c>
      <c r="K19" s="45">
        <f>GEW!$E$12+($F19-GEW!$E$12)*SUM(Fasering!$D$5:$D$7)</f>
        <v>3225.7664379797898</v>
      </c>
      <c r="L19" s="45">
        <f>GEW!$E$12+($F19-GEW!$E$12)*SUM(Fasering!$D$5:$D$8)</f>
        <v>3763.3768746515871</v>
      </c>
      <c r="M19" s="45">
        <f>GEW!$E$12+($F19-GEW!$E$12)*SUM(Fasering!$D$5:$D$9)</f>
        <v>4300.9873113233843</v>
      </c>
      <c r="N19" s="45">
        <f>GEW!$E$12+($F19-GEW!$E$12)*SUM(Fasering!$D$5:$D$10)</f>
        <v>4837.389193328203</v>
      </c>
      <c r="O19" s="75">
        <f>GEW!$E$12+($F19-GEW!$E$12)*SUM(Fasering!$D$5:$D$11)</f>
        <v>5374.9996300000003</v>
      </c>
      <c r="P19" s="125">
        <f t="shared" si="4"/>
        <v>0</v>
      </c>
      <c r="Q19" s="127">
        <f t="shared" si="5"/>
        <v>0</v>
      </c>
      <c r="R19" s="45">
        <f>$P19*SUM(Fasering!$D$5)</f>
        <v>0</v>
      </c>
      <c r="S19" s="45">
        <f>$P19*SUM(Fasering!$D$5:$D$6)</f>
        <v>0</v>
      </c>
      <c r="T19" s="45">
        <f>$P19*SUM(Fasering!$D$5:$D$7)</f>
        <v>0</v>
      </c>
      <c r="U19" s="45">
        <f>$P19*SUM(Fasering!$D$5:$D$8)</f>
        <v>0</v>
      </c>
      <c r="V19" s="45">
        <f>$P19*SUM(Fasering!$D$5:$D$9)</f>
        <v>0</v>
      </c>
      <c r="W19" s="45">
        <f>$P19*SUM(Fasering!$D$5:$D$10)</f>
        <v>0</v>
      </c>
      <c r="X19" s="75">
        <f>$P19*SUM(Fasering!$D$5:$D$11)</f>
        <v>0</v>
      </c>
      <c r="Y19" s="125">
        <f t="shared" si="6"/>
        <v>0</v>
      </c>
      <c r="Z19" s="127">
        <f t="shared" si="7"/>
        <v>0</v>
      </c>
      <c r="AA19" s="74">
        <f>$Y19*SUM(Fasering!$D$5)</f>
        <v>0</v>
      </c>
      <c r="AB19" s="45">
        <f>$Y19*SUM(Fasering!$D$5:$D$6)</f>
        <v>0</v>
      </c>
      <c r="AC19" s="45">
        <f>$Y19*SUM(Fasering!$D$5:$D$7)</f>
        <v>0</v>
      </c>
      <c r="AD19" s="45">
        <f>$Y19*SUM(Fasering!$D$5:$D$8)</f>
        <v>0</v>
      </c>
      <c r="AE19" s="45">
        <f>$Y19*SUM(Fasering!$D$5:$D$9)</f>
        <v>0</v>
      </c>
      <c r="AF19" s="45">
        <f>$Y19*SUM(Fasering!$D$5:$D$10)</f>
        <v>0</v>
      </c>
      <c r="AG19" s="75">
        <f>$Y19*SUM(Fasering!$D$5:$D$11)</f>
        <v>0</v>
      </c>
      <c r="AH19" s="5">
        <f>($AK$2+(I19+R19)*12*7.57%)*SUM(Fasering!$D$5)</f>
        <v>0</v>
      </c>
      <c r="AI19" s="9">
        <f>($AK$2+(J19+S19)*12*7.57%)*SUM(Fasering!$D$5:$D$6)</f>
        <v>664.77524610468322</v>
      </c>
      <c r="AJ19" s="9">
        <f>($AK$2+(K19+T19)*12*7.57%)*SUM(Fasering!$D$5:$D$7)</f>
        <v>1244.9223384590273</v>
      </c>
      <c r="AK19" s="9">
        <f>($AK$2+(L19+U19)*12*7.57%)*SUM(Fasering!$D$5:$D$8)</f>
        <v>1969.9712910577275</v>
      </c>
      <c r="AL19" s="9">
        <f>($AK$2+(M19+V19)*12*7.57%)*SUM(Fasering!$D$5:$D$9)</f>
        <v>2839.9221039007839</v>
      </c>
      <c r="AM19" s="9">
        <f>($AK$2+(N19+W19)*12*7.57%)*SUM(Fasering!$D$5:$D$10)</f>
        <v>3852.3308716684883</v>
      </c>
      <c r="AN19" s="86">
        <f>($AK$2+(O19+X19)*12*7.57%)*SUM(Fasering!$D$5:$D$11)</f>
        <v>5011.7596638920004</v>
      </c>
      <c r="AO19" s="5">
        <f>($AK$2+(I19+AA19)*12*7.57%)*SUM(Fasering!$D$5)</f>
        <v>0</v>
      </c>
      <c r="AP19" s="9">
        <f>($AK$2+(J19+AB19)*12*7.57%)*SUM(Fasering!$D$5:$D$6)</f>
        <v>664.77524610468322</v>
      </c>
      <c r="AQ19" s="9">
        <f>($AK$2+(K19+AC19)*12*7.57%)*SUM(Fasering!$D$5:$D$7)</f>
        <v>1244.9223384590273</v>
      </c>
      <c r="AR19" s="9">
        <f>($AK$2+(L19+AD19)*12*7.57%)*SUM(Fasering!$D$5:$D$8)</f>
        <v>1969.9712910577275</v>
      </c>
      <c r="AS19" s="9">
        <f>($AK$2+(M19+AE19)*12*7.57%)*SUM(Fasering!$D$5:$D$9)</f>
        <v>2839.9221039007839</v>
      </c>
      <c r="AT19" s="9">
        <f>($AK$2+(N19+AF19)*12*7.57%)*SUM(Fasering!$D$5:$D$10)</f>
        <v>3852.3308716684883</v>
      </c>
      <c r="AU19" s="86">
        <f>($AK$2+(O19+AG19)*12*7.57%)*SUM(Fasering!$D$5:$D$11)</f>
        <v>5011.7596638920004</v>
      </c>
    </row>
    <row r="20" spans="1:47" x14ac:dyDescent="0.3">
      <c r="A20" s="32">
        <f t="shared" si="8"/>
        <v>12</v>
      </c>
      <c r="B20" s="125">
        <v>51491.75</v>
      </c>
      <c r="C20" s="126"/>
      <c r="D20" s="125">
        <f t="shared" si="0"/>
        <v>66609.727800000008</v>
      </c>
      <c r="E20" s="127">
        <f t="shared" si="1"/>
        <v>1651.2120208528036</v>
      </c>
      <c r="F20" s="125">
        <f t="shared" si="2"/>
        <v>5550.8106500000004</v>
      </c>
      <c r="G20" s="127">
        <f t="shared" si="3"/>
        <v>137.60100173773361</v>
      </c>
      <c r="H20" s="45">
        <f>'L4'!$H$10</f>
        <v>1641.55</v>
      </c>
      <c r="I20" s="45">
        <f>GEW!$E$12+($F20-GEW!$E$12)*SUM(Fasering!$D$5)</f>
        <v>1751.1635679999999</v>
      </c>
      <c r="J20" s="45">
        <f>GEW!$E$12+($F20-GEW!$E$12)*SUM(Fasering!$D$5:$D$6)</f>
        <v>2733.6143478263625</v>
      </c>
      <c r="K20" s="45">
        <f>GEW!$E$12+($F20-GEW!$E$12)*SUM(Fasering!$D$5:$D$7)</f>
        <v>3297.3070458413367</v>
      </c>
      <c r="L20" s="45">
        <f>GEW!$E$12+($F20-GEW!$E$12)*SUM(Fasering!$D$5:$D$8)</f>
        <v>3860.9997438563114</v>
      </c>
      <c r="M20" s="45">
        <f>GEW!$E$12+($F20-GEW!$E$12)*SUM(Fasering!$D$5:$D$9)</f>
        <v>4424.6924418712861</v>
      </c>
      <c r="N20" s="45">
        <f>GEW!$E$12+($F20-GEW!$E$12)*SUM(Fasering!$D$5:$D$10)</f>
        <v>4987.1179519850266</v>
      </c>
      <c r="O20" s="75">
        <f>GEW!$E$12+($F20-GEW!$E$12)*SUM(Fasering!$D$5:$D$11)</f>
        <v>5550.8106500000004</v>
      </c>
      <c r="P20" s="125">
        <f t="shared" si="4"/>
        <v>0</v>
      </c>
      <c r="Q20" s="127">
        <f t="shared" si="5"/>
        <v>0</v>
      </c>
      <c r="R20" s="45">
        <f>$P20*SUM(Fasering!$D$5)</f>
        <v>0</v>
      </c>
      <c r="S20" s="45">
        <f>$P20*SUM(Fasering!$D$5:$D$6)</f>
        <v>0</v>
      </c>
      <c r="T20" s="45">
        <f>$P20*SUM(Fasering!$D$5:$D$7)</f>
        <v>0</v>
      </c>
      <c r="U20" s="45">
        <f>$P20*SUM(Fasering!$D$5:$D$8)</f>
        <v>0</v>
      </c>
      <c r="V20" s="45">
        <f>$P20*SUM(Fasering!$D$5:$D$9)</f>
        <v>0</v>
      </c>
      <c r="W20" s="45">
        <f>$P20*SUM(Fasering!$D$5:$D$10)</f>
        <v>0</v>
      </c>
      <c r="X20" s="75">
        <f>$P20*SUM(Fasering!$D$5:$D$11)</f>
        <v>0</v>
      </c>
      <c r="Y20" s="125">
        <f t="shared" si="6"/>
        <v>0</v>
      </c>
      <c r="Z20" s="127">
        <f t="shared" si="7"/>
        <v>0</v>
      </c>
      <c r="AA20" s="74">
        <f>$Y20*SUM(Fasering!$D$5)</f>
        <v>0</v>
      </c>
      <c r="AB20" s="45">
        <f>$Y20*SUM(Fasering!$D$5:$D$6)</f>
        <v>0</v>
      </c>
      <c r="AC20" s="45">
        <f>$Y20*SUM(Fasering!$D$5:$D$7)</f>
        <v>0</v>
      </c>
      <c r="AD20" s="45">
        <f>$Y20*SUM(Fasering!$D$5:$D$8)</f>
        <v>0</v>
      </c>
      <c r="AE20" s="45">
        <f>$Y20*SUM(Fasering!$D$5:$D$9)</f>
        <v>0</v>
      </c>
      <c r="AF20" s="45">
        <f>$Y20*SUM(Fasering!$D$5:$D$10)</f>
        <v>0</v>
      </c>
      <c r="AG20" s="75">
        <f>$Y20*SUM(Fasering!$D$5:$D$11)</f>
        <v>0</v>
      </c>
      <c r="AH20" s="5">
        <f>($AK$2+(I20+R20)*12*7.57%)*SUM(Fasering!$D$5)</f>
        <v>0</v>
      </c>
      <c r="AI20" s="9">
        <f>($AK$2+(J20+S20)*12*7.57%)*SUM(Fasering!$D$5:$D$6)</f>
        <v>675.45246881813159</v>
      </c>
      <c r="AJ20" s="9">
        <f>($AK$2+(K20+T20)*12*7.57%)*SUM(Fasering!$D$5:$D$7)</f>
        <v>1271.3668947097933</v>
      </c>
      <c r="AK20" s="9">
        <f>($AK$2+(L20+U20)*12*7.57%)*SUM(Fasering!$D$5:$D$8)</f>
        <v>2019.2131191249171</v>
      </c>
      <c r="AL20" s="9">
        <f>($AK$2+(M20+V20)*12*7.57%)*SUM(Fasering!$D$5:$D$9)</f>
        <v>2918.991142063503</v>
      </c>
      <c r="AM20" s="9">
        <f>($AK$2+(N20+W20)*12*7.57%)*SUM(Fasering!$D$5:$D$10)</f>
        <v>3968.1663189677574</v>
      </c>
      <c r="AN20" s="86">
        <f>($AK$2+(O20+X20)*12*7.57%)*SUM(Fasering!$D$5:$D$11)</f>
        <v>5171.4663944600006</v>
      </c>
      <c r="AO20" s="5">
        <f>($AK$2+(I20+AA20)*12*7.57%)*SUM(Fasering!$D$5)</f>
        <v>0</v>
      </c>
      <c r="AP20" s="9">
        <f>($AK$2+(J20+AB20)*12*7.57%)*SUM(Fasering!$D$5:$D$6)</f>
        <v>675.45246881813159</v>
      </c>
      <c r="AQ20" s="9">
        <f>($AK$2+(K20+AC20)*12*7.57%)*SUM(Fasering!$D$5:$D$7)</f>
        <v>1271.3668947097933</v>
      </c>
      <c r="AR20" s="9">
        <f>($AK$2+(L20+AD20)*12*7.57%)*SUM(Fasering!$D$5:$D$8)</f>
        <v>2019.2131191249171</v>
      </c>
      <c r="AS20" s="9">
        <f>($AK$2+(M20+AE20)*12*7.57%)*SUM(Fasering!$D$5:$D$9)</f>
        <v>2918.991142063503</v>
      </c>
      <c r="AT20" s="9">
        <f>($AK$2+(N20+AF20)*12*7.57%)*SUM(Fasering!$D$5:$D$10)</f>
        <v>3968.1663189677574</v>
      </c>
      <c r="AU20" s="86">
        <f>($AK$2+(O20+AG20)*12*7.57%)*SUM(Fasering!$D$5:$D$11)</f>
        <v>5171.4663944600006</v>
      </c>
    </row>
    <row r="21" spans="1:47" x14ac:dyDescent="0.3">
      <c r="A21" s="32">
        <f t="shared" si="8"/>
        <v>13</v>
      </c>
      <c r="B21" s="125">
        <v>51491.75</v>
      </c>
      <c r="C21" s="126"/>
      <c r="D21" s="125">
        <f t="shared" si="0"/>
        <v>66609.727800000008</v>
      </c>
      <c r="E21" s="127">
        <f t="shared" si="1"/>
        <v>1651.2120208528036</v>
      </c>
      <c r="F21" s="125">
        <f t="shared" si="2"/>
        <v>5550.8106500000004</v>
      </c>
      <c r="G21" s="127">
        <f t="shared" si="3"/>
        <v>137.60100173773361</v>
      </c>
      <c r="H21" s="45">
        <f>'L4'!$H$10</f>
        <v>1641.55</v>
      </c>
      <c r="I21" s="45">
        <f>GEW!$E$12+($F21-GEW!$E$12)*SUM(Fasering!$D$5)</f>
        <v>1751.1635679999999</v>
      </c>
      <c r="J21" s="45">
        <f>GEW!$E$12+($F21-GEW!$E$12)*SUM(Fasering!$D$5:$D$6)</f>
        <v>2733.6143478263625</v>
      </c>
      <c r="K21" s="45">
        <f>GEW!$E$12+($F21-GEW!$E$12)*SUM(Fasering!$D$5:$D$7)</f>
        <v>3297.3070458413367</v>
      </c>
      <c r="L21" s="45">
        <f>GEW!$E$12+($F21-GEW!$E$12)*SUM(Fasering!$D$5:$D$8)</f>
        <v>3860.9997438563114</v>
      </c>
      <c r="M21" s="45">
        <f>GEW!$E$12+($F21-GEW!$E$12)*SUM(Fasering!$D$5:$D$9)</f>
        <v>4424.6924418712861</v>
      </c>
      <c r="N21" s="45">
        <f>GEW!$E$12+($F21-GEW!$E$12)*SUM(Fasering!$D$5:$D$10)</f>
        <v>4987.1179519850266</v>
      </c>
      <c r="O21" s="75">
        <f>GEW!$E$12+($F21-GEW!$E$12)*SUM(Fasering!$D$5:$D$11)</f>
        <v>5550.8106500000004</v>
      </c>
      <c r="P21" s="125">
        <f t="shared" si="4"/>
        <v>0</v>
      </c>
      <c r="Q21" s="127">
        <f t="shared" si="5"/>
        <v>0</v>
      </c>
      <c r="R21" s="45">
        <f>$P21*SUM(Fasering!$D$5)</f>
        <v>0</v>
      </c>
      <c r="S21" s="45">
        <f>$P21*SUM(Fasering!$D$5:$D$6)</f>
        <v>0</v>
      </c>
      <c r="T21" s="45">
        <f>$P21*SUM(Fasering!$D$5:$D$7)</f>
        <v>0</v>
      </c>
      <c r="U21" s="45">
        <f>$P21*SUM(Fasering!$D$5:$D$8)</f>
        <v>0</v>
      </c>
      <c r="V21" s="45">
        <f>$P21*SUM(Fasering!$D$5:$D$9)</f>
        <v>0</v>
      </c>
      <c r="W21" s="45">
        <f>$P21*SUM(Fasering!$D$5:$D$10)</f>
        <v>0</v>
      </c>
      <c r="X21" s="75">
        <f>$P21*SUM(Fasering!$D$5:$D$11)</f>
        <v>0</v>
      </c>
      <c r="Y21" s="125">
        <f t="shared" si="6"/>
        <v>0</v>
      </c>
      <c r="Z21" s="127">
        <f t="shared" si="7"/>
        <v>0</v>
      </c>
      <c r="AA21" s="74">
        <f>$Y21*SUM(Fasering!$D$5)</f>
        <v>0</v>
      </c>
      <c r="AB21" s="45">
        <f>$Y21*SUM(Fasering!$D$5:$D$6)</f>
        <v>0</v>
      </c>
      <c r="AC21" s="45">
        <f>$Y21*SUM(Fasering!$D$5:$D$7)</f>
        <v>0</v>
      </c>
      <c r="AD21" s="45">
        <f>$Y21*SUM(Fasering!$D$5:$D$8)</f>
        <v>0</v>
      </c>
      <c r="AE21" s="45">
        <f>$Y21*SUM(Fasering!$D$5:$D$9)</f>
        <v>0</v>
      </c>
      <c r="AF21" s="45">
        <f>$Y21*SUM(Fasering!$D$5:$D$10)</f>
        <v>0</v>
      </c>
      <c r="AG21" s="75">
        <f>$Y21*SUM(Fasering!$D$5:$D$11)</f>
        <v>0</v>
      </c>
      <c r="AH21" s="5">
        <f>($AK$2+(I21+R21)*12*7.57%)*SUM(Fasering!$D$5)</f>
        <v>0</v>
      </c>
      <c r="AI21" s="9">
        <f>($AK$2+(J21+S21)*12*7.57%)*SUM(Fasering!$D$5:$D$6)</f>
        <v>675.45246881813159</v>
      </c>
      <c r="AJ21" s="9">
        <f>($AK$2+(K21+T21)*12*7.57%)*SUM(Fasering!$D$5:$D$7)</f>
        <v>1271.3668947097933</v>
      </c>
      <c r="AK21" s="9">
        <f>($AK$2+(L21+U21)*12*7.57%)*SUM(Fasering!$D$5:$D$8)</f>
        <v>2019.2131191249171</v>
      </c>
      <c r="AL21" s="9">
        <f>($AK$2+(M21+V21)*12*7.57%)*SUM(Fasering!$D$5:$D$9)</f>
        <v>2918.991142063503</v>
      </c>
      <c r="AM21" s="9">
        <f>($AK$2+(N21+W21)*12*7.57%)*SUM(Fasering!$D$5:$D$10)</f>
        <v>3968.1663189677574</v>
      </c>
      <c r="AN21" s="86">
        <f>($AK$2+(O21+X21)*12*7.57%)*SUM(Fasering!$D$5:$D$11)</f>
        <v>5171.4663944600006</v>
      </c>
      <c r="AO21" s="5">
        <f>($AK$2+(I21+AA21)*12*7.57%)*SUM(Fasering!$D$5)</f>
        <v>0</v>
      </c>
      <c r="AP21" s="9">
        <f>($AK$2+(J21+AB21)*12*7.57%)*SUM(Fasering!$D$5:$D$6)</f>
        <v>675.45246881813159</v>
      </c>
      <c r="AQ21" s="9">
        <f>($AK$2+(K21+AC21)*12*7.57%)*SUM(Fasering!$D$5:$D$7)</f>
        <v>1271.3668947097933</v>
      </c>
      <c r="AR21" s="9">
        <f>($AK$2+(L21+AD21)*12*7.57%)*SUM(Fasering!$D$5:$D$8)</f>
        <v>2019.2131191249171</v>
      </c>
      <c r="AS21" s="9">
        <f>($AK$2+(M21+AE21)*12*7.57%)*SUM(Fasering!$D$5:$D$9)</f>
        <v>2918.991142063503</v>
      </c>
      <c r="AT21" s="9">
        <f>($AK$2+(N21+AF21)*12*7.57%)*SUM(Fasering!$D$5:$D$10)</f>
        <v>3968.1663189677574</v>
      </c>
      <c r="AU21" s="86">
        <f>($AK$2+(O21+AG21)*12*7.57%)*SUM(Fasering!$D$5:$D$11)</f>
        <v>5171.4663944600006</v>
      </c>
    </row>
    <row r="22" spans="1:47" x14ac:dyDescent="0.3">
      <c r="A22" s="32">
        <f t="shared" si="8"/>
        <v>14</v>
      </c>
      <c r="B22" s="125">
        <v>53122.66</v>
      </c>
      <c r="C22" s="126"/>
      <c r="D22" s="125">
        <f t="shared" si="0"/>
        <v>68719.472976000005</v>
      </c>
      <c r="E22" s="127">
        <f t="shared" si="1"/>
        <v>1703.5112376580012</v>
      </c>
      <c r="F22" s="125">
        <f t="shared" si="2"/>
        <v>5726.6227480000007</v>
      </c>
      <c r="G22" s="127">
        <f t="shared" si="3"/>
        <v>141.95926980483344</v>
      </c>
      <c r="H22" s="45">
        <f>'L4'!$H$10</f>
        <v>1641.55</v>
      </c>
      <c r="I22" s="45">
        <f>GEW!$E$12+($F22-GEW!$E$12)*SUM(Fasering!$D$5)</f>
        <v>1751.1635679999999</v>
      </c>
      <c r="J22" s="45">
        <f>GEW!$E$12+($F22-GEW!$E$12)*SUM(Fasering!$D$5:$D$6)</f>
        <v>2779.0729730763928</v>
      </c>
      <c r="K22" s="45">
        <f>GEW!$E$12+($F22-GEW!$E$12)*SUM(Fasering!$D$5:$D$7)</f>
        <v>3368.8480923601151</v>
      </c>
      <c r="L22" s="45">
        <f>GEW!$E$12+($F22-GEW!$E$12)*SUM(Fasering!$D$5:$D$8)</f>
        <v>3958.6232116438377</v>
      </c>
      <c r="M22" s="45">
        <f>GEW!$E$12+($F22-GEW!$E$12)*SUM(Fasering!$D$5:$D$9)</f>
        <v>4548.39833092756</v>
      </c>
      <c r="N22" s="45">
        <f>GEW!$E$12+($F22-GEW!$E$12)*SUM(Fasering!$D$5:$D$10)</f>
        <v>5136.8476287162794</v>
      </c>
      <c r="O22" s="75">
        <f>GEW!$E$12+($F22-GEW!$E$12)*SUM(Fasering!$D$5:$D$11)</f>
        <v>5726.6227480000007</v>
      </c>
      <c r="P22" s="125">
        <f t="shared" si="4"/>
        <v>0</v>
      </c>
      <c r="Q22" s="127">
        <f t="shared" si="5"/>
        <v>0</v>
      </c>
      <c r="R22" s="45">
        <f>$P22*SUM(Fasering!$D$5)</f>
        <v>0</v>
      </c>
      <c r="S22" s="45">
        <f>$P22*SUM(Fasering!$D$5:$D$6)</f>
        <v>0</v>
      </c>
      <c r="T22" s="45">
        <f>$P22*SUM(Fasering!$D$5:$D$7)</f>
        <v>0</v>
      </c>
      <c r="U22" s="45">
        <f>$P22*SUM(Fasering!$D$5:$D$8)</f>
        <v>0</v>
      </c>
      <c r="V22" s="45">
        <f>$P22*SUM(Fasering!$D$5:$D$9)</f>
        <v>0</v>
      </c>
      <c r="W22" s="45">
        <f>$P22*SUM(Fasering!$D$5:$D$10)</f>
        <v>0</v>
      </c>
      <c r="X22" s="75">
        <f>$P22*SUM(Fasering!$D$5:$D$11)</f>
        <v>0</v>
      </c>
      <c r="Y22" s="125">
        <f t="shared" si="6"/>
        <v>0</v>
      </c>
      <c r="Z22" s="127">
        <f t="shared" si="7"/>
        <v>0</v>
      </c>
      <c r="AA22" s="74">
        <f>$Y22*SUM(Fasering!$D$5)</f>
        <v>0</v>
      </c>
      <c r="AB22" s="45">
        <f>$Y22*SUM(Fasering!$D$5:$D$6)</f>
        <v>0</v>
      </c>
      <c r="AC22" s="45">
        <f>$Y22*SUM(Fasering!$D$5:$D$7)</f>
        <v>0</v>
      </c>
      <c r="AD22" s="45">
        <f>$Y22*SUM(Fasering!$D$5:$D$8)</f>
        <v>0</v>
      </c>
      <c r="AE22" s="45">
        <f>$Y22*SUM(Fasering!$D$5:$D$9)</f>
        <v>0</v>
      </c>
      <c r="AF22" s="45">
        <f>$Y22*SUM(Fasering!$D$5:$D$10)</f>
        <v>0</v>
      </c>
      <c r="AG22" s="75">
        <f>$Y22*SUM(Fasering!$D$5:$D$11)</f>
        <v>0</v>
      </c>
      <c r="AH22" s="5">
        <f>($AK$2+(I22+R22)*12*7.57%)*SUM(Fasering!$D$5)</f>
        <v>0</v>
      </c>
      <c r="AI22" s="9">
        <f>($AK$2+(J22+S22)*12*7.57%)*SUM(Fasering!$D$5:$D$6)</f>
        <v>686.12975699986555</v>
      </c>
      <c r="AJ22" s="9">
        <f>($AK$2+(K22+T22)*12*7.57%)*SUM(Fasering!$D$5:$D$7)</f>
        <v>1297.8116131075717</v>
      </c>
      <c r="AK22" s="9">
        <f>($AK$2+(L22+U22)*12*7.57%)*SUM(Fasering!$D$5:$D$8)</f>
        <v>2068.4552491225013</v>
      </c>
      <c r="AL22" s="9">
        <f>($AK$2+(M22+V22)*12*7.57%)*SUM(Fasering!$D$5:$D$9)</f>
        <v>2998.0606650446539</v>
      </c>
      <c r="AM22" s="9">
        <f>($AK$2+(N22+W22)*12*7.57%)*SUM(Fasering!$D$5:$D$10)</f>
        <v>4084.0024765217781</v>
      </c>
      <c r="AN22" s="86">
        <f>($AK$2+(O22+X22)*12*7.57%)*SUM(Fasering!$D$5:$D$11)</f>
        <v>5331.1741042832</v>
      </c>
      <c r="AO22" s="5">
        <f>($AK$2+(I22+AA22)*12*7.57%)*SUM(Fasering!$D$5)</f>
        <v>0</v>
      </c>
      <c r="AP22" s="9">
        <f>($AK$2+(J22+AB22)*12*7.57%)*SUM(Fasering!$D$5:$D$6)</f>
        <v>686.12975699986555</v>
      </c>
      <c r="AQ22" s="9">
        <f>($AK$2+(K22+AC22)*12*7.57%)*SUM(Fasering!$D$5:$D$7)</f>
        <v>1297.8116131075717</v>
      </c>
      <c r="AR22" s="9">
        <f>($AK$2+(L22+AD22)*12*7.57%)*SUM(Fasering!$D$5:$D$8)</f>
        <v>2068.4552491225013</v>
      </c>
      <c r="AS22" s="9">
        <f>($AK$2+(M22+AE22)*12*7.57%)*SUM(Fasering!$D$5:$D$9)</f>
        <v>2998.0606650446539</v>
      </c>
      <c r="AT22" s="9">
        <f>($AK$2+(N22+AF22)*12*7.57%)*SUM(Fasering!$D$5:$D$10)</f>
        <v>4084.0024765217781</v>
      </c>
      <c r="AU22" s="86">
        <f>($AK$2+(O22+AG22)*12*7.57%)*SUM(Fasering!$D$5:$D$11)</f>
        <v>5331.1741042832</v>
      </c>
    </row>
    <row r="23" spans="1:47" x14ac:dyDescent="0.3">
      <c r="A23" s="32">
        <f t="shared" si="8"/>
        <v>15</v>
      </c>
      <c r="B23" s="125">
        <v>53122.66</v>
      </c>
      <c r="C23" s="126"/>
      <c r="D23" s="125">
        <f t="shared" si="0"/>
        <v>68719.472976000005</v>
      </c>
      <c r="E23" s="127">
        <f t="shared" si="1"/>
        <v>1703.5112376580012</v>
      </c>
      <c r="F23" s="125">
        <f t="shared" si="2"/>
        <v>5726.6227480000007</v>
      </c>
      <c r="G23" s="127">
        <f t="shared" si="3"/>
        <v>141.95926980483344</v>
      </c>
      <c r="H23" s="45">
        <f>'L4'!$H$10</f>
        <v>1641.55</v>
      </c>
      <c r="I23" s="45">
        <f>GEW!$E$12+($F23-GEW!$E$12)*SUM(Fasering!$D$5)</f>
        <v>1751.1635679999999</v>
      </c>
      <c r="J23" s="45">
        <f>GEW!$E$12+($F23-GEW!$E$12)*SUM(Fasering!$D$5:$D$6)</f>
        <v>2779.0729730763928</v>
      </c>
      <c r="K23" s="45">
        <f>GEW!$E$12+($F23-GEW!$E$12)*SUM(Fasering!$D$5:$D$7)</f>
        <v>3368.8480923601151</v>
      </c>
      <c r="L23" s="45">
        <f>GEW!$E$12+($F23-GEW!$E$12)*SUM(Fasering!$D$5:$D$8)</f>
        <v>3958.6232116438377</v>
      </c>
      <c r="M23" s="45">
        <f>GEW!$E$12+($F23-GEW!$E$12)*SUM(Fasering!$D$5:$D$9)</f>
        <v>4548.39833092756</v>
      </c>
      <c r="N23" s="45">
        <f>GEW!$E$12+($F23-GEW!$E$12)*SUM(Fasering!$D$5:$D$10)</f>
        <v>5136.8476287162794</v>
      </c>
      <c r="O23" s="75">
        <f>GEW!$E$12+($F23-GEW!$E$12)*SUM(Fasering!$D$5:$D$11)</f>
        <v>5726.6227480000007</v>
      </c>
      <c r="P23" s="125">
        <f t="shared" si="4"/>
        <v>0</v>
      </c>
      <c r="Q23" s="127">
        <f t="shared" si="5"/>
        <v>0</v>
      </c>
      <c r="R23" s="45">
        <f>$P23*SUM(Fasering!$D$5)</f>
        <v>0</v>
      </c>
      <c r="S23" s="45">
        <f>$P23*SUM(Fasering!$D$5:$D$6)</f>
        <v>0</v>
      </c>
      <c r="T23" s="45">
        <f>$P23*SUM(Fasering!$D$5:$D$7)</f>
        <v>0</v>
      </c>
      <c r="U23" s="45">
        <f>$P23*SUM(Fasering!$D$5:$D$8)</f>
        <v>0</v>
      </c>
      <c r="V23" s="45">
        <f>$P23*SUM(Fasering!$D$5:$D$9)</f>
        <v>0</v>
      </c>
      <c r="W23" s="45">
        <f>$P23*SUM(Fasering!$D$5:$D$10)</f>
        <v>0</v>
      </c>
      <c r="X23" s="75">
        <f>$P23*SUM(Fasering!$D$5:$D$11)</f>
        <v>0</v>
      </c>
      <c r="Y23" s="125">
        <f t="shared" si="6"/>
        <v>0</v>
      </c>
      <c r="Z23" s="127">
        <f t="shared" si="7"/>
        <v>0</v>
      </c>
      <c r="AA23" s="74">
        <f>$Y23*SUM(Fasering!$D$5)</f>
        <v>0</v>
      </c>
      <c r="AB23" s="45">
        <f>$Y23*SUM(Fasering!$D$5:$D$6)</f>
        <v>0</v>
      </c>
      <c r="AC23" s="45">
        <f>$Y23*SUM(Fasering!$D$5:$D$7)</f>
        <v>0</v>
      </c>
      <c r="AD23" s="45">
        <f>$Y23*SUM(Fasering!$D$5:$D$8)</f>
        <v>0</v>
      </c>
      <c r="AE23" s="45">
        <f>$Y23*SUM(Fasering!$D$5:$D$9)</f>
        <v>0</v>
      </c>
      <c r="AF23" s="45">
        <f>$Y23*SUM(Fasering!$D$5:$D$10)</f>
        <v>0</v>
      </c>
      <c r="AG23" s="75">
        <f>$Y23*SUM(Fasering!$D$5:$D$11)</f>
        <v>0</v>
      </c>
      <c r="AH23" s="5">
        <f>($AK$2+(I23+R23)*12*7.57%)*SUM(Fasering!$D$5)</f>
        <v>0</v>
      </c>
      <c r="AI23" s="9">
        <f>($AK$2+(J23+S23)*12*7.57%)*SUM(Fasering!$D$5:$D$6)</f>
        <v>686.12975699986555</v>
      </c>
      <c r="AJ23" s="9">
        <f>($AK$2+(K23+T23)*12*7.57%)*SUM(Fasering!$D$5:$D$7)</f>
        <v>1297.8116131075717</v>
      </c>
      <c r="AK23" s="9">
        <f>($AK$2+(L23+U23)*12*7.57%)*SUM(Fasering!$D$5:$D$8)</f>
        <v>2068.4552491225013</v>
      </c>
      <c r="AL23" s="9">
        <f>($AK$2+(M23+V23)*12*7.57%)*SUM(Fasering!$D$5:$D$9)</f>
        <v>2998.0606650446539</v>
      </c>
      <c r="AM23" s="9">
        <f>($AK$2+(N23+W23)*12*7.57%)*SUM(Fasering!$D$5:$D$10)</f>
        <v>4084.0024765217781</v>
      </c>
      <c r="AN23" s="86">
        <f>($AK$2+(O23+X23)*12*7.57%)*SUM(Fasering!$D$5:$D$11)</f>
        <v>5331.1741042832</v>
      </c>
      <c r="AO23" s="5">
        <f>($AK$2+(I23+AA23)*12*7.57%)*SUM(Fasering!$D$5)</f>
        <v>0</v>
      </c>
      <c r="AP23" s="9">
        <f>($AK$2+(J23+AB23)*12*7.57%)*SUM(Fasering!$D$5:$D$6)</f>
        <v>686.12975699986555</v>
      </c>
      <c r="AQ23" s="9">
        <f>($AK$2+(K23+AC23)*12*7.57%)*SUM(Fasering!$D$5:$D$7)</f>
        <v>1297.8116131075717</v>
      </c>
      <c r="AR23" s="9">
        <f>($AK$2+(L23+AD23)*12*7.57%)*SUM(Fasering!$D$5:$D$8)</f>
        <v>2068.4552491225013</v>
      </c>
      <c r="AS23" s="9">
        <f>($AK$2+(M23+AE23)*12*7.57%)*SUM(Fasering!$D$5:$D$9)</f>
        <v>2998.0606650446539</v>
      </c>
      <c r="AT23" s="9">
        <f>($AK$2+(N23+AF23)*12*7.57%)*SUM(Fasering!$D$5:$D$10)</f>
        <v>4084.0024765217781</v>
      </c>
      <c r="AU23" s="86">
        <f>($AK$2+(O23+AG23)*12*7.57%)*SUM(Fasering!$D$5:$D$11)</f>
        <v>5331.1741042832</v>
      </c>
    </row>
    <row r="24" spans="1:47" x14ac:dyDescent="0.3">
      <c r="A24" s="32">
        <f t="shared" si="8"/>
        <v>16</v>
      </c>
      <c r="B24" s="125">
        <v>54753.57</v>
      </c>
      <c r="C24" s="126"/>
      <c r="D24" s="125">
        <f t="shared" si="0"/>
        <v>70829.218152000001</v>
      </c>
      <c r="E24" s="127">
        <f t="shared" si="1"/>
        <v>1755.810454463199</v>
      </c>
      <c r="F24" s="125">
        <f t="shared" si="2"/>
        <v>5902.4348460000001</v>
      </c>
      <c r="G24" s="127">
        <f t="shared" si="3"/>
        <v>146.31753787193324</v>
      </c>
      <c r="H24" s="45">
        <f>'L4'!$H$10</f>
        <v>1641.55</v>
      </c>
      <c r="I24" s="45">
        <f>GEW!$E$12+($F24-GEW!$E$12)*SUM(Fasering!$D$5)</f>
        <v>1751.1635679999999</v>
      </c>
      <c r="J24" s="45">
        <f>GEW!$E$12+($F24-GEW!$E$12)*SUM(Fasering!$D$5:$D$6)</f>
        <v>2824.5315983264227</v>
      </c>
      <c r="K24" s="45">
        <f>GEW!$E$12+($F24-GEW!$E$12)*SUM(Fasering!$D$5:$D$7)</f>
        <v>3440.3891388788934</v>
      </c>
      <c r="L24" s="45">
        <f>GEW!$E$12+($F24-GEW!$E$12)*SUM(Fasering!$D$5:$D$8)</f>
        <v>4056.2466794313636</v>
      </c>
      <c r="M24" s="45">
        <f>GEW!$E$12+($F24-GEW!$E$12)*SUM(Fasering!$D$5:$D$9)</f>
        <v>4672.1042199838339</v>
      </c>
      <c r="N24" s="45">
        <f>GEW!$E$12+($F24-GEW!$E$12)*SUM(Fasering!$D$5:$D$10)</f>
        <v>5286.5773054475303</v>
      </c>
      <c r="O24" s="75">
        <f>GEW!$E$12+($F24-GEW!$E$12)*SUM(Fasering!$D$5:$D$11)</f>
        <v>5902.4348460000001</v>
      </c>
      <c r="P24" s="125">
        <f t="shared" si="4"/>
        <v>0</v>
      </c>
      <c r="Q24" s="127">
        <f t="shared" si="5"/>
        <v>0</v>
      </c>
      <c r="R24" s="45">
        <f>$P24*SUM(Fasering!$D$5)</f>
        <v>0</v>
      </c>
      <c r="S24" s="45">
        <f>$P24*SUM(Fasering!$D$5:$D$6)</f>
        <v>0</v>
      </c>
      <c r="T24" s="45">
        <f>$P24*SUM(Fasering!$D$5:$D$7)</f>
        <v>0</v>
      </c>
      <c r="U24" s="45">
        <f>$P24*SUM(Fasering!$D$5:$D$8)</f>
        <v>0</v>
      </c>
      <c r="V24" s="45">
        <f>$P24*SUM(Fasering!$D$5:$D$9)</f>
        <v>0</v>
      </c>
      <c r="W24" s="45">
        <f>$P24*SUM(Fasering!$D$5:$D$10)</f>
        <v>0</v>
      </c>
      <c r="X24" s="75">
        <f>$P24*SUM(Fasering!$D$5:$D$11)</f>
        <v>0</v>
      </c>
      <c r="Y24" s="125">
        <f t="shared" si="6"/>
        <v>0</v>
      </c>
      <c r="Z24" s="127">
        <f t="shared" si="7"/>
        <v>0</v>
      </c>
      <c r="AA24" s="74">
        <f>$Y24*SUM(Fasering!$D$5)</f>
        <v>0</v>
      </c>
      <c r="AB24" s="45">
        <f>$Y24*SUM(Fasering!$D$5:$D$6)</f>
        <v>0</v>
      </c>
      <c r="AC24" s="45">
        <f>$Y24*SUM(Fasering!$D$5:$D$7)</f>
        <v>0</v>
      </c>
      <c r="AD24" s="45">
        <f>$Y24*SUM(Fasering!$D$5:$D$8)</f>
        <v>0</v>
      </c>
      <c r="AE24" s="45">
        <f>$Y24*SUM(Fasering!$D$5:$D$9)</f>
        <v>0</v>
      </c>
      <c r="AF24" s="45">
        <f>$Y24*SUM(Fasering!$D$5:$D$10)</f>
        <v>0</v>
      </c>
      <c r="AG24" s="75">
        <f>$Y24*SUM(Fasering!$D$5:$D$11)</f>
        <v>0</v>
      </c>
      <c r="AH24" s="5">
        <f>($AK$2+(I24+R24)*12*7.57%)*SUM(Fasering!$D$5)</f>
        <v>0</v>
      </c>
      <c r="AI24" s="9">
        <f>($AK$2+(J24+S24)*12*7.57%)*SUM(Fasering!$D$5:$D$6)</f>
        <v>696.80704518159928</v>
      </c>
      <c r="AJ24" s="9">
        <f>($AK$2+(K24+T24)*12*7.57%)*SUM(Fasering!$D$5:$D$7)</f>
        <v>1324.2563315053499</v>
      </c>
      <c r="AK24" s="9">
        <f>($AK$2+(L24+U24)*12*7.57%)*SUM(Fasering!$D$5:$D$8)</f>
        <v>2117.6973791200853</v>
      </c>
      <c r="AL24" s="9">
        <f>($AK$2+(M24+V24)*12*7.57%)*SUM(Fasering!$D$5:$D$9)</f>
        <v>3077.1301880258052</v>
      </c>
      <c r="AM24" s="9">
        <f>($AK$2+(N24+W24)*12*7.57%)*SUM(Fasering!$D$5:$D$10)</f>
        <v>4199.838634075797</v>
      </c>
      <c r="AN24" s="86">
        <f>($AK$2+(O24+X24)*12*7.57%)*SUM(Fasering!$D$5:$D$11)</f>
        <v>5490.8818141064003</v>
      </c>
      <c r="AO24" s="5">
        <f>($AK$2+(I24+AA24)*12*7.57%)*SUM(Fasering!$D$5)</f>
        <v>0</v>
      </c>
      <c r="AP24" s="9">
        <f>($AK$2+(J24+AB24)*12*7.57%)*SUM(Fasering!$D$5:$D$6)</f>
        <v>696.80704518159928</v>
      </c>
      <c r="AQ24" s="9">
        <f>($AK$2+(K24+AC24)*12*7.57%)*SUM(Fasering!$D$5:$D$7)</f>
        <v>1324.2563315053499</v>
      </c>
      <c r="AR24" s="9">
        <f>($AK$2+(L24+AD24)*12*7.57%)*SUM(Fasering!$D$5:$D$8)</f>
        <v>2117.6973791200853</v>
      </c>
      <c r="AS24" s="9">
        <f>($AK$2+(M24+AE24)*12*7.57%)*SUM(Fasering!$D$5:$D$9)</f>
        <v>3077.1301880258052</v>
      </c>
      <c r="AT24" s="9">
        <f>($AK$2+(N24+AF24)*12*7.57%)*SUM(Fasering!$D$5:$D$10)</f>
        <v>4199.838634075797</v>
      </c>
      <c r="AU24" s="86">
        <f>($AK$2+(O24+AG24)*12*7.57%)*SUM(Fasering!$D$5:$D$11)</f>
        <v>5490.8818141064003</v>
      </c>
    </row>
    <row r="25" spans="1:47" x14ac:dyDescent="0.3">
      <c r="A25" s="32">
        <f t="shared" si="8"/>
        <v>17</v>
      </c>
      <c r="B25" s="125">
        <v>54753.57</v>
      </c>
      <c r="C25" s="126"/>
      <c r="D25" s="125">
        <f t="shared" si="0"/>
        <v>70829.218152000001</v>
      </c>
      <c r="E25" s="127">
        <f t="shared" si="1"/>
        <v>1755.810454463199</v>
      </c>
      <c r="F25" s="125">
        <f t="shared" si="2"/>
        <v>5902.4348460000001</v>
      </c>
      <c r="G25" s="127">
        <f t="shared" si="3"/>
        <v>146.31753787193324</v>
      </c>
      <c r="H25" s="45">
        <f>'L4'!$H$10</f>
        <v>1641.55</v>
      </c>
      <c r="I25" s="45">
        <f>GEW!$E$12+($F25-GEW!$E$12)*SUM(Fasering!$D$5)</f>
        <v>1751.1635679999999</v>
      </c>
      <c r="J25" s="45">
        <f>GEW!$E$12+($F25-GEW!$E$12)*SUM(Fasering!$D$5:$D$6)</f>
        <v>2824.5315983264227</v>
      </c>
      <c r="K25" s="45">
        <f>GEW!$E$12+($F25-GEW!$E$12)*SUM(Fasering!$D$5:$D$7)</f>
        <v>3440.3891388788934</v>
      </c>
      <c r="L25" s="45">
        <f>GEW!$E$12+($F25-GEW!$E$12)*SUM(Fasering!$D$5:$D$8)</f>
        <v>4056.2466794313636</v>
      </c>
      <c r="M25" s="45">
        <f>GEW!$E$12+($F25-GEW!$E$12)*SUM(Fasering!$D$5:$D$9)</f>
        <v>4672.1042199838339</v>
      </c>
      <c r="N25" s="45">
        <f>GEW!$E$12+($F25-GEW!$E$12)*SUM(Fasering!$D$5:$D$10)</f>
        <v>5286.5773054475303</v>
      </c>
      <c r="O25" s="75">
        <f>GEW!$E$12+($F25-GEW!$E$12)*SUM(Fasering!$D$5:$D$11)</f>
        <v>5902.4348460000001</v>
      </c>
      <c r="P25" s="125">
        <f t="shared" si="4"/>
        <v>0</v>
      </c>
      <c r="Q25" s="127">
        <f t="shared" si="5"/>
        <v>0</v>
      </c>
      <c r="R25" s="45">
        <f>$P25*SUM(Fasering!$D$5)</f>
        <v>0</v>
      </c>
      <c r="S25" s="45">
        <f>$P25*SUM(Fasering!$D$5:$D$6)</f>
        <v>0</v>
      </c>
      <c r="T25" s="45">
        <f>$P25*SUM(Fasering!$D$5:$D$7)</f>
        <v>0</v>
      </c>
      <c r="U25" s="45">
        <f>$P25*SUM(Fasering!$D$5:$D$8)</f>
        <v>0</v>
      </c>
      <c r="V25" s="45">
        <f>$P25*SUM(Fasering!$D$5:$D$9)</f>
        <v>0</v>
      </c>
      <c r="W25" s="45">
        <f>$P25*SUM(Fasering!$D$5:$D$10)</f>
        <v>0</v>
      </c>
      <c r="X25" s="75">
        <f>$P25*SUM(Fasering!$D$5:$D$11)</f>
        <v>0</v>
      </c>
      <c r="Y25" s="125">
        <f t="shared" si="6"/>
        <v>0</v>
      </c>
      <c r="Z25" s="127">
        <f t="shared" si="7"/>
        <v>0</v>
      </c>
      <c r="AA25" s="74">
        <f>$Y25*SUM(Fasering!$D$5)</f>
        <v>0</v>
      </c>
      <c r="AB25" s="45">
        <f>$Y25*SUM(Fasering!$D$5:$D$6)</f>
        <v>0</v>
      </c>
      <c r="AC25" s="45">
        <f>$Y25*SUM(Fasering!$D$5:$D$7)</f>
        <v>0</v>
      </c>
      <c r="AD25" s="45">
        <f>$Y25*SUM(Fasering!$D$5:$D$8)</f>
        <v>0</v>
      </c>
      <c r="AE25" s="45">
        <f>$Y25*SUM(Fasering!$D$5:$D$9)</f>
        <v>0</v>
      </c>
      <c r="AF25" s="45">
        <f>$Y25*SUM(Fasering!$D$5:$D$10)</f>
        <v>0</v>
      </c>
      <c r="AG25" s="75">
        <f>$Y25*SUM(Fasering!$D$5:$D$11)</f>
        <v>0</v>
      </c>
      <c r="AH25" s="5">
        <f>($AK$2+(I25+R25)*12*7.57%)*SUM(Fasering!$D$5)</f>
        <v>0</v>
      </c>
      <c r="AI25" s="9">
        <f>($AK$2+(J25+S25)*12*7.57%)*SUM(Fasering!$D$5:$D$6)</f>
        <v>696.80704518159928</v>
      </c>
      <c r="AJ25" s="9">
        <f>($AK$2+(K25+T25)*12*7.57%)*SUM(Fasering!$D$5:$D$7)</f>
        <v>1324.2563315053499</v>
      </c>
      <c r="AK25" s="9">
        <f>($AK$2+(L25+U25)*12*7.57%)*SUM(Fasering!$D$5:$D$8)</f>
        <v>2117.6973791200853</v>
      </c>
      <c r="AL25" s="9">
        <f>($AK$2+(M25+V25)*12*7.57%)*SUM(Fasering!$D$5:$D$9)</f>
        <v>3077.1301880258052</v>
      </c>
      <c r="AM25" s="9">
        <f>($AK$2+(N25+W25)*12*7.57%)*SUM(Fasering!$D$5:$D$10)</f>
        <v>4199.838634075797</v>
      </c>
      <c r="AN25" s="86">
        <f>($AK$2+(O25+X25)*12*7.57%)*SUM(Fasering!$D$5:$D$11)</f>
        <v>5490.8818141064003</v>
      </c>
      <c r="AO25" s="5">
        <f>($AK$2+(I25+AA25)*12*7.57%)*SUM(Fasering!$D$5)</f>
        <v>0</v>
      </c>
      <c r="AP25" s="9">
        <f>($AK$2+(J25+AB25)*12*7.57%)*SUM(Fasering!$D$5:$D$6)</f>
        <v>696.80704518159928</v>
      </c>
      <c r="AQ25" s="9">
        <f>($AK$2+(K25+AC25)*12*7.57%)*SUM(Fasering!$D$5:$D$7)</f>
        <v>1324.2563315053499</v>
      </c>
      <c r="AR25" s="9">
        <f>($AK$2+(L25+AD25)*12*7.57%)*SUM(Fasering!$D$5:$D$8)</f>
        <v>2117.6973791200853</v>
      </c>
      <c r="AS25" s="9">
        <f>($AK$2+(M25+AE25)*12*7.57%)*SUM(Fasering!$D$5:$D$9)</f>
        <v>3077.1301880258052</v>
      </c>
      <c r="AT25" s="9">
        <f>($AK$2+(N25+AF25)*12*7.57%)*SUM(Fasering!$D$5:$D$10)</f>
        <v>4199.838634075797</v>
      </c>
      <c r="AU25" s="86">
        <f>($AK$2+(O25+AG25)*12*7.57%)*SUM(Fasering!$D$5:$D$11)</f>
        <v>5490.8818141064003</v>
      </c>
    </row>
    <row r="26" spans="1:47" x14ac:dyDescent="0.3">
      <c r="A26" s="32">
        <f t="shared" si="8"/>
        <v>18</v>
      </c>
      <c r="B26" s="125">
        <v>56384.480000000003</v>
      </c>
      <c r="C26" s="126"/>
      <c r="D26" s="125">
        <f t="shared" si="0"/>
        <v>72938.963328000013</v>
      </c>
      <c r="E26" s="127">
        <f t="shared" si="1"/>
        <v>1808.1096712683971</v>
      </c>
      <c r="F26" s="125">
        <f t="shared" si="2"/>
        <v>6078.2469440000004</v>
      </c>
      <c r="G26" s="127">
        <f t="shared" si="3"/>
        <v>150.67580593903307</v>
      </c>
      <c r="H26" s="45">
        <f>'L4'!$H$10</f>
        <v>1641.55</v>
      </c>
      <c r="I26" s="45">
        <f>GEW!$E$12+($F26-GEW!$E$12)*SUM(Fasering!$D$5)</f>
        <v>1751.1635679999999</v>
      </c>
      <c r="J26" s="45">
        <f>GEW!$E$12+($F26-GEW!$E$12)*SUM(Fasering!$D$5:$D$6)</f>
        <v>2869.990223576453</v>
      </c>
      <c r="K26" s="45">
        <f>GEW!$E$12+($F26-GEW!$E$12)*SUM(Fasering!$D$5:$D$7)</f>
        <v>3511.9301853976713</v>
      </c>
      <c r="L26" s="45">
        <f>GEW!$E$12+($F26-GEW!$E$12)*SUM(Fasering!$D$5:$D$8)</f>
        <v>4153.8701472188895</v>
      </c>
      <c r="M26" s="45">
        <f>GEW!$E$12+($F26-GEW!$E$12)*SUM(Fasering!$D$5:$D$9)</f>
        <v>4795.8101090401087</v>
      </c>
      <c r="N26" s="45">
        <f>GEW!$E$12+($F26-GEW!$E$12)*SUM(Fasering!$D$5:$D$10)</f>
        <v>5436.3069821787831</v>
      </c>
      <c r="O26" s="75">
        <f>GEW!$E$12+($F26-GEW!$E$12)*SUM(Fasering!$D$5:$D$11)</f>
        <v>6078.2469440000004</v>
      </c>
      <c r="P26" s="125">
        <f t="shared" si="4"/>
        <v>0</v>
      </c>
      <c r="Q26" s="127">
        <f t="shared" si="5"/>
        <v>0</v>
      </c>
      <c r="R26" s="45">
        <f>$P26*SUM(Fasering!$D$5)</f>
        <v>0</v>
      </c>
      <c r="S26" s="45">
        <f>$P26*SUM(Fasering!$D$5:$D$6)</f>
        <v>0</v>
      </c>
      <c r="T26" s="45">
        <f>$P26*SUM(Fasering!$D$5:$D$7)</f>
        <v>0</v>
      </c>
      <c r="U26" s="45">
        <f>$P26*SUM(Fasering!$D$5:$D$8)</f>
        <v>0</v>
      </c>
      <c r="V26" s="45">
        <f>$P26*SUM(Fasering!$D$5:$D$9)</f>
        <v>0</v>
      </c>
      <c r="W26" s="45">
        <f>$P26*SUM(Fasering!$D$5:$D$10)</f>
        <v>0</v>
      </c>
      <c r="X26" s="75">
        <f>$P26*SUM(Fasering!$D$5:$D$11)</f>
        <v>0</v>
      </c>
      <c r="Y26" s="125">
        <f t="shared" si="6"/>
        <v>0</v>
      </c>
      <c r="Z26" s="127">
        <f t="shared" si="7"/>
        <v>0</v>
      </c>
      <c r="AA26" s="74">
        <f>$Y26*SUM(Fasering!$D$5)</f>
        <v>0</v>
      </c>
      <c r="AB26" s="45">
        <f>$Y26*SUM(Fasering!$D$5:$D$6)</f>
        <v>0</v>
      </c>
      <c r="AC26" s="45">
        <f>$Y26*SUM(Fasering!$D$5:$D$7)</f>
        <v>0</v>
      </c>
      <c r="AD26" s="45">
        <f>$Y26*SUM(Fasering!$D$5:$D$8)</f>
        <v>0</v>
      </c>
      <c r="AE26" s="45">
        <f>$Y26*SUM(Fasering!$D$5:$D$9)</f>
        <v>0</v>
      </c>
      <c r="AF26" s="45">
        <f>$Y26*SUM(Fasering!$D$5:$D$10)</f>
        <v>0</v>
      </c>
      <c r="AG26" s="75">
        <f>$Y26*SUM(Fasering!$D$5:$D$11)</f>
        <v>0</v>
      </c>
      <c r="AH26" s="5">
        <f>($AK$2+(I26+R26)*12*7.57%)*SUM(Fasering!$D$5)</f>
        <v>0</v>
      </c>
      <c r="AI26" s="9">
        <f>($AK$2+(J26+S26)*12*7.57%)*SUM(Fasering!$D$5:$D$6)</f>
        <v>707.48433336333323</v>
      </c>
      <c r="AJ26" s="9">
        <f>($AK$2+(K26+T26)*12*7.57%)*SUM(Fasering!$D$5:$D$7)</f>
        <v>1350.701049903128</v>
      </c>
      <c r="AK26" s="9">
        <f>($AK$2+(L26+U26)*12*7.57%)*SUM(Fasering!$D$5:$D$8)</f>
        <v>2166.9395091176693</v>
      </c>
      <c r="AL26" s="9">
        <f>($AK$2+(M26+V26)*12*7.57%)*SUM(Fasering!$D$5:$D$9)</f>
        <v>3156.1997110069565</v>
      </c>
      <c r="AM26" s="9">
        <f>($AK$2+(N26+W26)*12*7.57%)*SUM(Fasering!$D$5:$D$10)</f>
        <v>4315.6747916298164</v>
      </c>
      <c r="AN26" s="86">
        <f>($AK$2+(O26+X26)*12*7.57%)*SUM(Fasering!$D$5:$D$11)</f>
        <v>5650.5895239296005</v>
      </c>
      <c r="AO26" s="5">
        <f>($AK$2+(I26+AA26)*12*7.57%)*SUM(Fasering!$D$5)</f>
        <v>0</v>
      </c>
      <c r="AP26" s="9">
        <f>($AK$2+(J26+AB26)*12*7.57%)*SUM(Fasering!$D$5:$D$6)</f>
        <v>707.48433336333323</v>
      </c>
      <c r="AQ26" s="9">
        <f>($AK$2+(K26+AC26)*12*7.57%)*SUM(Fasering!$D$5:$D$7)</f>
        <v>1350.701049903128</v>
      </c>
      <c r="AR26" s="9">
        <f>($AK$2+(L26+AD26)*12*7.57%)*SUM(Fasering!$D$5:$D$8)</f>
        <v>2166.9395091176693</v>
      </c>
      <c r="AS26" s="9">
        <f>($AK$2+(M26+AE26)*12*7.57%)*SUM(Fasering!$D$5:$D$9)</f>
        <v>3156.1997110069565</v>
      </c>
      <c r="AT26" s="9">
        <f>($AK$2+(N26+AF26)*12*7.57%)*SUM(Fasering!$D$5:$D$10)</f>
        <v>4315.6747916298164</v>
      </c>
      <c r="AU26" s="86">
        <f>($AK$2+(O26+AG26)*12*7.57%)*SUM(Fasering!$D$5:$D$11)</f>
        <v>5650.5895239296005</v>
      </c>
    </row>
    <row r="27" spans="1:47" x14ac:dyDescent="0.3">
      <c r="A27" s="32">
        <f t="shared" si="8"/>
        <v>19</v>
      </c>
      <c r="B27" s="125">
        <v>56384.480000000003</v>
      </c>
      <c r="C27" s="126"/>
      <c r="D27" s="125">
        <f t="shared" si="0"/>
        <v>72938.963328000013</v>
      </c>
      <c r="E27" s="127">
        <f t="shared" si="1"/>
        <v>1808.1096712683971</v>
      </c>
      <c r="F27" s="125">
        <f t="shared" si="2"/>
        <v>6078.2469440000004</v>
      </c>
      <c r="G27" s="127">
        <f t="shared" si="3"/>
        <v>150.67580593903307</v>
      </c>
      <c r="H27" s="45">
        <f>'L4'!$H$10</f>
        <v>1641.55</v>
      </c>
      <c r="I27" s="45">
        <f>GEW!$E$12+($F27-GEW!$E$12)*SUM(Fasering!$D$5)</f>
        <v>1751.1635679999999</v>
      </c>
      <c r="J27" s="45">
        <f>GEW!$E$12+($F27-GEW!$E$12)*SUM(Fasering!$D$5:$D$6)</f>
        <v>2869.990223576453</v>
      </c>
      <c r="K27" s="45">
        <f>GEW!$E$12+($F27-GEW!$E$12)*SUM(Fasering!$D$5:$D$7)</f>
        <v>3511.9301853976713</v>
      </c>
      <c r="L27" s="45">
        <f>GEW!$E$12+($F27-GEW!$E$12)*SUM(Fasering!$D$5:$D$8)</f>
        <v>4153.8701472188895</v>
      </c>
      <c r="M27" s="45">
        <f>GEW!$E$12+($F27-GEW!$E$12)*SUM(Fasering!$D$5:$D$9)</f>
        <v>4795.8101090401087</v>
      </c>
      <c r="N27" s="45">
        <f>GEW!$E$12+($F27-GEW!$E$12)*SUM(Fasering!$D$5:$D$10)</f>
        <v>5436.3069821787831</v>
      </c>
      <c r="O27" s="75">
        <f>GEW!$E$12+($F27-GEW!$E$12)*SUM(Fasering!$D$5:$D$11)</f>
        <v>6078.2469440000004</v>
      </c>
      <c r="P27" s="125">
        <f t="shared" si="4"/>
        <v>0</v>
      </c>
      <c r="Q27" s="127">
        <f t="shared" si="5"/>
        <v>0</v>
      </c>
      <c r="R27" s="45">
        <f>$P27*SUM(Fasering!$D$5)</f>
        <v>0</v>
      </c>
      <c r="S27" s="45">
        <f>$P27*SUM(Fasering!$D$5:$D$6)</f>
        <v>0</v>
      </c>
      <c r="T27" s="45">
        <f>$P27*SUM(Fasering!$D$5:$D$7)</f>
        <v>0</v>
      </c>
      <c r="U27" s="45">
        <f>$P27*SUM(Fasering!$D$5:$D$8)</f>
        <v>0</v>
      </c>
      <c r="V27" s="45">
        <f>$P27*SUM(Fasering!$D$5:$D$9)</f>
        <v>0</v>
      </c>
      <c r="W27" s="45">
        <f>$P27*SUM(Fasering!$D$5:$D$10)</f>
        <v>0</v>
      </c>
      <c r="X27" s="75">
        <f>$P27*SUM(Fasering!$D$5:$D$11)</f>
        <v>0</v>
      </c>
      <c r="Y27" s="125">
        <f t="shared" si="6"/>
        <v>0</v>
      </c>
      <c r="Z27" s="127">
        <f t="shared" si="7"/>
        <v>0</v>
      </c>
      <c r="AA27" s="74">
        <f>$Y27*SUM(Fasering!$D$5)</f>
        <v>0</v>
      </c>
      <c r="AB27" s="45">
        <f>$Y27*SUM(Fasering!$D$5:$D$6)</f>
        <v>0</v>
      </c>
      <c r="AC27" s="45">
        <f>$Y27*SUM(Fasering!$D$5:$D$7)</f>
        <v>0</v>
      </c>
      <c r="AD27" s="45">
        <f>$Y27*SUM(Fasering!$D$5:$D$8)</f>
        <v>0</v>
      </c>
      <c r="AE27" s="45">
        <f>$Y27*SUM(Fasering!$D$5:$D$9)</f>
        <v>0</v>
      </c>
      <c r="AF27" s="45">
        <f>$Y27*SUM(Fasering!$D$5:$D$10)</f>
        <v>0</v>
      </c>
      <c r="AG27" s="75">
        <f>$Y27*SUM(Fasering!$D$5:$D$11)</f>
        <v>0</v>
      </c>
      <c r="AH27" s="5">
        <f>($AK$2+(I27+R27)*12*7.57%)*SUM(Fasering!$D$5)</f>
        <v>0</v>
      </c>
      <c r="AI27" s="9">
        <f>($AK$2+(J27+S27)*12*7.57%)*SUM(Fasering!$D$5:$D$6)</f>
        <v>707.48433336333323</v>
      </c>
      <c r="AJ27" s="9">
        <f>($AK$2+(K27+T27)*12*7.57%)*SUM(Fasering!$D$5:$D$7)</f>
        <v>1350.701049903128</v>
      </c>
      <c r="AK27" s="9">
        <f>($AK$2+(L27+U27)*12*7.57%)*SUM(Fasering!$D$5:$D$8)</f>
        <v>2166.9395091176693</v>
      </c>
      <c r="AL27" s="9">
        <f>($AK$2+(M27+V27)*12*7.57%)*SUM(Fasering!$D$5:$D$9)</f>
        <v>3156.1997110069565</v>
      </c>
      <c r="AM27" s="9">
        <f>($AK$2+(N27+W27)*12*7.57%)*SUM(Fasering!$D$5:$D$10)</f>
        <v>4315.6747916298164</v>
      </c>
      <c r="AN27" s="86">
        <f>($AK$2+(O27+X27)*12*7.57%)*SUM(Fasering!$D$5:$D$11)</f>
        <v>5650.5895239296005</v>
      </c>
      <c r="AO27" s="5">
        <f>($AK$2+(I27+AA27)*12*7.57%)*SUM(Fasering!$D$5)</f>
        <v>0</v>
      </c>
      <c r="AP27" s="9">
        <f>($AK$2+(J27+AB27)*12*7.57%)*SUM(Fasering!$D$5:$D$6)</f>
        <v>707.48433336333323</v>
      </c>
      <c r="AQ27" s="9">
        <f>($AK$2+(K27+AC27)*12*7.57%)*SUM(Fasering!$D$5:$D$7)</f>
        <v>1350.701049903128</v>
      </c>
      <c r="AR27" s="9">
        <f>($AK$2+(L27+AD27)*12*7.57%)*SUM(Fasering!$D$5:$D$8)</f>
        <v>2166.9395091176693</v>
      </c>
      <c r="AS27" s="9">
        <f>($AK$2+(M27+AE27)*12*7.57%)*SUM(Fasering!$D$5:$D$9)</f>
        <v>3156.1997110069565</v>
      </c>
      <c r="AT27" s="9">
        <f>($AK$2+(N27+AF27)*12*7.57%)*SUM(Fasering!$D$5:$D$10)</f>
        <v>4315.6747916298164</v>
      </c>
      <c r="AU27" s="86">
        <f>($AK$2+(O27+AG27)*12*7.57%)*SUM(Fasering!$D$5:$D$11)</f>
        <v>5650.5895239296005</v>
      </c>
    </row>
    <row r="28" spans="1:47" x14ac:dyDescent="0.3">
      <c r="A28" s="32">
        <f t="shared" si="8"/>
        <v>20</v>
      </c>
      <c r="B28" s="125">
        <v>58015.39</v>
      </c>
      <c r="C28" s="126"/>
      <c r="D28" s="125">
        <f t="shared" si="0"/>
        <v>75048.708504000009</v>
      </c>
      <c r="E28" s="127">
        <f t="shared" si="1"/>
        <v>1860.4088880735949</v>
      </c>
      <c r="F28" s="125">
        <f t="shared" si="2"/>
        <v>6254.0590420000008</v>
      </c>
      <c r="G28" s="127">
        <f t="shared" si="3"/>
        <v>155.0340740061329</v>
      </c>
      <c r="H28" s="45">
        <f>'L4'!$H$10</f>
        <v>1641.55</v>
      </c>
      <c r="I28" s="45">
        <f>GEW!$E$12+($F28-GEW!$E$12)*SUM(Fasering!$D$5)</f>
        <v>1751.1635679999999</v>
      </c>
      <c r="J28" s="45">
        <f>GEW!$E$12+($F28-GEW!$E$12)*SUM(Fasering!$D$5:$D$6)</f>
        <v>2915.4488488264833</v>
      </c>
      <c r="K28" s="45">
        <f>GEW!$E$12+($F28-GEW!$E$12)*SUM(Fasering!$D$5:$D$7)</f>
        <v>3583.4712319164501</v>
      </c>
      <c r="L28" s="45">
        <f>GEW!$E$12+($F28-GEW!$E$12)*SUM(Fasering!$D$5:$D$8)</f>
        <v>4251.4936150064168</v>
      </c>
      <c r="M28" s="45">
        <f>GEW!$E$12+($F28-GEW!$E$12)*SUM(Fasering!$D$5:$D$9)</f>
        <v>4919.5159980963826</v>
      </c>
      <c r="N28" s="45">
        <f>GEW!$E$12+($F28-GEW!$E$12)*SUM(Fasering!$D$5:$D$10)</f>
        <v>5586.0366589100349</v>
      </c>
      <c r="O28" s="75">
        <f>GEW!$E$12+($F28-GEW!$E$12)*SUM(Fasering!$D$5:$D$11)</f>
        <v>6254.0590420000008</v>
      </c>
      <c r="P28" s="125">
        <f t="shared" si="4"/>
        <v>0</v>
      </c>
      <c r="Q28" s="127">
        <f t="shared" si="5"/>
        <v>0</v>
      </c>
      <c r="R28" s="45">
        <f>$P28*SUM(Fasering!$D$5)</f>
        <v>0</v>
      </c>
      <c r="S28" s="45">
        <f>$P28*SUM(Fasering!$D$5:$D$6)</f>
        <v>0</v>
      </c>
      <c r="T28" s="45">
        <f>$P28*SUM(Fasering!$D$5:$D$7)</f>
        <v>0</v>
      </c>
      <c r="U28" s="45">
        <f>$P28*SUM(Fasering!$D$5:$D$8)</f>
        <v>0</v>
      </c>
      <c r="V28" s="45">
        <f>$P28*SUM(Fasering!$D$5:$D$9)</f>
        <v>0</v>
      </c>
      <c r="W28" s="45">
        <f>$P28*SUM(Fasering!$D$5:$D$10)</f>
        <v>0</v>
      </c>
      <c r="X28" s="75">
        <f>$P28*SUM(Fasering!$D$5:$D$11)</f>
        <v>0</v>
      </c>
      <c r="Y28" s="125">
        <f t="shared" si="6"/>
        <v>0</v>
      </c>
      <c r="Z28" s="127">
        <f t="shared" si="7"/>
        <v>0</v>
      </c>
      <c r="AA28" s="74">
        <f>$Y28*SUM(Fasering!$D$5)</f>
        <v>0</v>
      </c>
      <c r="AB28" s="45">
        <f>$Y28*SUM(Fasering!$D$5:$D$6)</f>
        <v>0</v>
      </c>
      <c r="AC28" s="45">
        <f>$Y28*SUM(Fasering!$D$5:$D$7)</f>
        <v>0</v>
      </c>
      <c r="AD28" s="45">
        <f>$Y28*SUM(Fasering!$D$5:$D$8)</f>
        <v>0</v>
      </c>
      <c r="AE28" s="45">
        <f>$Y28*SUM(Fasering!$D$5:$D$9)</f>
        <v>0</v>
      </c>
      <c r="AF28" s="45">
        <f>$Y28*SUM(Fasering!$D$5:$D$10)</f>
        <v>0</v>
      </c>
      <c r="AG28" s="75">
        <f>$Y28*SUM(Fasering!$D$5:$D$11)</f>
        <v>0</v>
      </c>
      <c r="AH28" s="5">
        <f>($AK$2+(I28+R28)*12*7.57%)*SUM(Fasering!$D$5)</f>
        <v>0</v>
      </c>
      <c r="AI28" s="9">
        <f>($AK$2+(J28+S28)*12*7.57%)*SUM(Fasering!$D$5:$D$6)</f>
        <v>718.16162154506731</v>
      </c>
      <c r="AJ28" s="9">
        <f>($AK$2+(K28+T28)*12*7.57%)*SUM(Fasering!$D$5:$D$7)</f>
        <v>1377.1457683009066</v>
      </c>
      <c r="AK28" s="9">
        <f>($AK$2+(L28+U28)*12*7.57%)*SUM(Fasering!$D$5:$D$8)</f>
        <v>2216.1816391152538</v>
      </c>
      <c r="AL28" s="9">
        <f>($AK$2+(M28+V28)*12*7.57%)*SUM(Fasering!$D$5:$D$9)</f>
        <v>3235.2692339881073</v>
      </c>
      <c r="AM28" s="9">
        <f>($AK$2+(N28+W28)*12*7.57%)*SUM(Fasering!$D$5:$D$10)</f>
        <v>4431.5109491838357</v>
      </c>
      <c r="AN28" s="86">
        <f>($AK$2+(O28+X28)*12*7.57%)*SUM(Fasering!$D$5:$D$11)</f>
        <v>5810.2972337528008</v>
      </c>
      <c r="AO28" s="5">
        <f>($AK$2+(I28+AA28)*12*7.57%)*SUM(Fasering!$D$5)</f>
        <v>0</v>
      </c>
      <c r="AP28" s="9">
        <f>($AK$2+(J28+AB28)*12*7.57%)*SUM(Fasering!$D$5:$D$6)</f>
        <v>718.16162154506731</v>
      </c>
      <c r="AQ28" s="9">
        <f>($AK$2+(K28+AC28)*12*7.57%)*SUM(Fasering!$D$5:$D$7)</f>
        <v>1377.1457683009066</v>
      </c>
      <c r="AR28" s="9">
        <f>($AK$2+(L28+AD28)*12*7.57%)*SUM(Fasering!$D$5:$D$8)</f>
        <v>2216.1816391152538</v>
      </c>
      <c r="AS28" s="9">
        <f>($AK$2+(M28+AE28)*12*7.57%)*SUM(Fasering!$D$5:$D$9)</f>
        <v>3235.2692339881073</v>
      </c>
      <c r="AT28" s="9">
        <f>($AK$2+(N28+AF28)*12*7.57%)*SUM(Fasering!$D$5:$D$10)</f>
        <v>4431.5109491838357</v>
      </c>
      <c r="AU28" s="86">
        <f>($AK$2+(O28+AG28)*12*7.57%)*SUM(Fasering!$D$5:$D$11)</f>
        <v>5810.2972337528008</v>
      </c>
    </row>
    <row r="29" spans="1:47" x14ac:dyDescent="0.3">
      <c r="A29" s="32">
        <f t="shared" si="8"/>
        <v>21</v>
      </c>
      <c r="B29" s="125">
        <v>58015.39</v>
      </c>
      <c r="C29" s="126"/>
      <c r="D29" s="125">
        <f t="shared" si="0"/>
        <v>75048.708504000009</v>
      </c>
      <c r="E29" s="127">
        <f t="shared" si="1"/>
        <v>1860.4088880735949</v>
      </c>
      <c r="F29" s="125">
        <f t="shared" si="2"/>
        <v>6254.0590420000008</v>
      </c>
      <c r="G29" s="127">
        <f t="shared" si="3"/>
        <v>155.0340740061329</v>
      </c>
      <c r="H29" s="45">
        <f>'L4'!$H$10</f>
        <v>1641.55</v>
      </c>
      <c r="I29" s="45">
        <f>GEW!$E$12+($F29-GEW!$E$12)*SUM(Fasering!$D$5)</f>
        <v>1751.1635679999999</v>
      </c>
      <c r="J29" s="45">
        <f>GEW!$E$12+($F29-GEW!$E$12)*SUM(Fasering!$D$5:$D$6)</f>
        <v>2915.4488488264833</v>
      </c>
      <c r="K29" s="45">
        <f>GEW!$E$12+($F29-GEW!$E$12)*SUM(Fasering!$D$5:$D$7)</f>
        <v>3583.4712319164501</v>
      </c>
      <c r="L29" s="45">
        <f>GEW!$E$12+($F29-GEW!$E$12)*SUM(Fasering!$D$5:$D$8)</f>
        <v>4251.4936150064168</v>
      </c>
      <c r="M29" s="45">
        <f>GEW!$E$12+($F29-GEW!$E$12)*SUM(Fasering!$D$5:$D$9)</f>
        <v>4919.5159980963826</v>
      </c>
      <c r="N29" s="45">
        <f>GEW!$E$12+($F29-GEW!$E$12)*SUM(Fasering!$D$5:$D$10)</f>
        <v>5586.0366589100349</v>
      </c>
      <c r="O29" s="75">
        <f>GEW!$E$12+($F29-GEW!$E$12)*SUM(Fasering!$D$5:$D$11)</f>
        <v>6254.0590420000008</v>
      </c>
      <c r="P29" s="125">
        <f t="shared" si="4"/>
        <v>0</v>
      </c>
      <c r="Q29" s="127">
        <f t="shared" si="5"/>
        <v>0</v>
      </c>
      <c r="R29" s="45">
        <f>$P29*SUM(Fasering!$D$5)</f>
        <v>0</v>
      </c>
      <c r="S29" s="45">
        <f>$P29*SUM(Fasering!$D$5:$D$6)</f>
        <v>0</v>
      </c>
      <c r="T29" s="45">
        <f>$P29*SUM(Fasering!$D$5:$D$7)</f>
        <v>0</v>
      </c>
      <c r="U29" s="45">
        <f>$P29*SUM(Fasering!$D$5:$D$8)</f>
        <v>0</v>
      </c>
      <c r="V29" s="45">
        <f>$P29*SUM(Fasering!$D$5:$D$9)</f>
        <v>0</v>
      </c>
      <c r="W29" s="45">
        <f>$P29*SUM(Fasering!$D$5:$D$10)</f>
        <v>0</v>
      </c>
      <c r="X29" s="75">
        <f>$P29*SUM(Fasering!$D$5:$D$11)</f>
        <v>0</v>
      </c>
      <c r="Y29" s="125">
        <f t="shared" si="6"/>
        <v>0</v>
      </c>
      <c r="Z29" s="127">
        <f t="shared" si="7"/>
        <v>0</v>
      </c>
      <c r="AA29" s="74">
        <f>$Y29*SUM(Fasering!$D$5)</f>
        <v>0</v>
      </c>
      <c r="AB29" s="45">
        <f>$Y29*SUM(Fasering!$D$5:$D$6)</f>
        <v>0</v>
      </c>
      <c r="AC29" s="45">
        <f>$Y29*SUM(Fasering!$D$5:$D$7)</f>
        <v>0</v>
      </c>
      <c r="AD29" s="45">
        <f>$Y29*SUM(Fasering!$D$5:$D$8)</f>
        <v>0</v>
      </c>
      <c r="AE29" s="45">
        <f>$Y29*SUM(Fasering!$D$5:$D$9)</f>
        <v>0</v>
      </c>
      <c r="AF29" s="45">
        <f>$Y29*SUM(Fasering!$D$5:$D$10)</f>
        <v>0</v>
      </c>
      <c r="AG29" s="75">
        <f>$Y29*SUM(Fasering!$D$5:$D$11)</f>
        <v>0</v>
      </c>
      <c r="AH29" s="5">
        <f>($AK$2+(I29+R29)*12*7.57%)*SUM(Fasering!$D$5)</f>
        <v>0</v>
      </c>
      <c r="AI29" s="9">
        <f>($AK$2+(J29+S29)*12*7.57%)*SUM(Fasering!$D$5:$D$6)</f>
        <v>718.16162154506731</v>
      </c>
      <c r="AJ29" s="9">
        <f>($AK$2+(K29+T29)*12*7.57%)*SUM(Fasering!$D$5:$D$7)</f>
        <v>1377.1457683009066</v>
      </c>
      <c r="AK29" s="9">
        <f>($AK$2+(L29+U29)*12*7.57%)*SUM(Fasering!$D$5:$D$8)</f>
        <v>2216.1816391152538</v>
      </c>
      <c r="AL29" s="9">
        <f>($AK$2+(M29+V29)*12*7.57%)*SUM(Fasering!$D$5:$D$9)</f>
        <v>3235.2692339881073</v>
      </c>
      <c r="AM29" s="9">
        <f>($AK$2+(N29+W29)*12*7.57%)*SUM(Fasering!$D$5:$D$10)</f>
        <v>4431.5109491838357</v>
      </c>
      <c r="AN29" s="86">
        <f>($AK$2+(O29+X29)*12*7.57%)*SUM(Fasering!$D$5:$D$11)</f>
        <v>5810.2972337528008</v>
      </c>
      <c r="AO29" s="5">
        <f>($AK$2+(I29+AA29)*12*7.57%)*SUM(Fasering!$D$5)</f>
        <v>0</v>
      </c>
      <c r="AP29" s="9">
        <f>($AK$2+(J29+AB29)*12*7.57%)*SUM(Fasering!$D$5:$D$6)</f>
        <v>718.16162154506731</v>
      </c>
      <c r="AQ29" s="9">
        <f>($AK$2+(K29+AC29)*12*7.57%)*SUM(Fasering!$D$5:$D$7)</f>
        <v>1377.1457683009066</v>
      </c>
      <c r="AR29" s="9">
        <f>($AK$2+(L29+AD29)*12*7.57%)*SUM(Fasering!$D$5:$D$8)</f>
        <v>2216.1816391152538</v>
      </c>
      <c r="AS29" s="9">
        <f>($AK$2+(M29+AE29)*12*7.57%)*SUM(Fasering!$D$5:$D$9)</f>
        <v>3235.2692339881073</v>
      </c>
      <c r="AT29" s="9">
        <f>($AK$2+(N29+AF29)*12*7.57%)*SUM(Fasering!$D$5:$D$10)</f>
        <v>4431.5109491838357</v>
      </c>
      <c r="AU29" s="86">
        <f>($AK$2+(O29+AG29)*12*7.57%)*SUM(Fasering!$D$5:$D$11)</f>
        <v>5810.2972337528008</v>
      </c>
    </row>
    <row r="30" spans="1:47" x14ac:dyDescent="0.3">
      <c r="A30" s="32">
        <f t="shared" si="8"/>
        <v>22</v>
      </c>
      <c r="B30" s="125">
        <v>59645.91</v>
      </c>
      <c r="C30" s="126"/>
      <c r="D30" s="125">
        <f t="shared" si="0"/>
        <v>77157.949176000009</v>
      </c>
      <c r="E30" s="127">
        <f t="shared" si="1"/>
        <v>1912.6955985513105</v>
      </c>
      <c r="F30" s="125">
        <f t="shared" si="2"/>
        <v>6429.8290980000011</v>
      </c>
      <c r="G30" s="127">
        <f t="shared" si="3"/>
        <v>159.39129987927589</v>
      </c>
      <c r="H30" s="45">
        <f>'L4'!$H$10</f>
        <v>1641.55</v>
      </c>
      <c r="I30" s="45">
        <f>GEW!$E$12+($F30-GEW!$E$12)*SUM(Fasering!$D$5)</f>
        <v>1751.1635679999999</v>
      </c>
      <c r="J30" s="45">
        <f>GEW!$E$12+($F30-GEW!$E$12)*SUM(Fasering!$D$5:$D$6)</f>
        <v>2960.8966035417525</v>
      </c>
      <c r="K30" s="45">
        <f>GEW!$E$12+($F30-GEW!$E$12)*SUM(Fasering!$D$5:$D$7)</f>
        <v>3654.9951708032054</v>
      </c>
      <c r="L30" s="45">
        <f>GEW!$E$12+($F30-GEW!$E$12)*SUM(Fasering!$D$5:$D$8)</f>
        <v>4349.0937380646583</v>
      </c>
      <c r="M30" s="45">
        <f>GEW!$E$12+($F30-GEW!$E$12)*SUM(Fasering!$D$5:$D$9)</f>
        <v>5043.1923053261107</v>
      </c>
      <c r="N30" s="45">
        <f>GEW!$E$12+($F30-GEW!$E$12)*SUM(Fasering!$D$5:$D$10)</f>
        <v>5735.7305307385486</v>
      </c>
      <c r="O30" s="75">
        <f>GEW!$E$12+($F30-GEW!$E$12)*SUM(Fasering!$D$5:$D$11)</f>
        <v>6429.8290980000011</v>
      </c>
      <c r="P30" s="125">
        <f t="shared" si="4"/>
        <v>0</v>
      </c>
      <c r="Q30" s="127">
        <f t="shared" si="5"/>
        <v>0</v>
      </c>
      <c r="R30" s="45">
        <f>$P30*SUM(Fasering!$D$5)</f>
        <v>0</v>
      </c>
      <c r="S30" s="45">
        <f>$P30*SUM(Fasering!$D$5:$D$6)</f>
        <v>0</v>
      </c>
      <c r="T30" s="45">
        <f>$P30*SUM(Fasering!$D$5:$D$7)</f>
        <v>0</v>
      </c>
      <c r="U30" s="45">
        <f>$P30*SUM(Fasering!$D$5:$D$8)</f>
        <v>0</v>
      </c>
      <c r="V30" s="45">
        <f>$P30*SUM(Fasering!$D$5:$D$9)</f>
        <v>0</v>
      </c>
      <c r="W30" s="45">
        <f>$P30*SUM(Fasering!$D$5:$D$10)</f>
        <v>0</v>
      </c>
      <c r="X30" s="75">
        <f>$P30*SUM(Fasering!$D$5:$D$11)</f>
        <v>0</v>
      </c>
      <c r="Y30" s="125">
        <f t="shared" si="6"/>
        <v>0</v>
      </c>
      <c r="Z30" s="127">
        <f t="shared" si="7"/>
        <v>0</v>
      </c>
      <c r="AA30" s="74">
        <f>$Y30*SUM(Fasering!$D$5)</f>
        <v>0</v>
      </c>
      <c r="AB30" s="45">
        <f>$Y30*SUM(Fasering!$D$5:$D$6)</f>
        <v>0</v>
      </c>
      <c r="AC30" s="45">
        <f>$Y30*SUM(Fasering!$D$5:$D$7)</f>
        <v>0</v>
      </c>
      <c r="AD30" s="45">
        <f>$Y30*SUM(Fasering!$D$5:$D$8)</f>
        <v>0</v>
      </c>
      <c r="AE30" s="45">
        <f>$Y30*SUM(Fasering!$D$5:$D$9)</f>
        <v>0</v>
      </c>
      <c r="AF30" s="45">
        <f>$Y30*SUM(Fasering!$D$5:$D$10)</f>
        <v>0</v>
      </c>
      <c r="AG30" s="75">
        <f>$Y30*SUM(Fasering!$D$5:$D$11)</f>
        <v>0</v>
      </c>
      <c r="AH30" s="5">
        <f>($AK$2+(I30+R30)*12*7.57%)*SUM(Fasering!$D$5)</f>
        <v>0</v>
      </c>
      <c r="AI30" s="9">
        <f>($AK$2+(J30+S30)*12*7.57%)*SUM(Fasering!$D$5:$D$6)</f>
        <v>728.83635646365929</v>
      </c>
      <c r="AJ30" s="9">
        <f>($AK$2+(K30+T30)*12*7.57%)*SUM(Fasering!$D$5:$D$7)</f>
        <v>1403.5841629652016</v>
      </c>
      <c r="AK30" s="9">
        <f>($AK$2+(L30+U30)*12*7.57%)*SUM(Fasering!$D$5:$D$8)</f>
        <v>2265.4119938274457</v>
      </c>
      <c r="AL30" s="9">
        <f>($AK$2+(M30+V30)*12*7.57%)*SUM(Fasering!$D$5:$D$9)</f>
        <v>3314.3198490503896</v>
      </c>
      <c r="AM30" s="9">
        <f>($AK$2+(N30+W30)*12*7.57%)*SUM(Fasering!$D$5:$D$10)</f>
        <v>4547.3194068025759</v>
      </c>
      <c r="AN30" s="86">
        <f>($AK$2+(O30+X30)*12*7.57%)*SUM(Fasering!$D$5:$D$11)</f>
        <v>5969.9667526232006</v>
      </c>
      <c r="AO30" s="5">
        <f>($AK$2+(I30+AA30)*12*7.57%)*SUM(Fasering!$D$5)</f>
        <v>0</v>
      </c>
      <c r="AP30" s="9">
        <f>($AK$2+(J30+AB30)*12*7.57%)*SUM(Fasering!$D$5:$D$6)</f>
        <v>728.83635646365929</v>
      </c>
      <c r="AQ30" s="9">
        <f>($AK$2+(K30+AC30)*12*7.57%)*SUM(Fasering!$D$5:$D$7)</f>
        <v>1403.5841629652016</v>
      </c>
      <c r="AR30" s="9">
        <f>($AK$2+(L30+AD30)*12*7.57%)*SUM(Fasering!$D$5:$D$8)</f>
        <v>2265.4119938274457</v>
      </c>
      <c r="AS30" s="9">
        <f>($AK$2+(M30+AE30)*12*7.57%)*SUM(Fasering!$D$5:$D$9)</f>
        <v>3314.3198490503896</v>
      </c>
      <c r="AT30" s="9">
        <f>($AK$2+(N30+AF30)*12*7.57%)*SUM(Fasering!$D$5:$D$10)</f>
        <v>4547.3194068025759</v>
      </c>
      <c r="AU30" s="86">
        <f>($AK$2+(O30+AG30)*12*7.57%)*SUM(Fasering!$D$5:$D$11)</f>
        <v>5969.9667526232006</v>
      </c>
    </row>
    <row r="31" spans="1:47" x14ac:dyDescent="0.3">
      <c r="A31" s="32">
        <f t="shared" si="8"/>
        <v>23</v>
      </c>
      <c r="B31" s="125">
        <v>59645.91</v>
      </c>
      <c r="C31" s="126"/>
      <c r="D31" s="125">
        <f t="shared" si="0"/>
        <v>77157.949176000009</v>
      </c>
      <c r="E31" s="127">
        <f t="shared" si="1"/>
        <v>1912.6955985513105</v>
      </c>
      <c r="F31" s="125">
        <f t="shared" si="2"/>
        <v>6429.8290980000011</v>
      </c>
      <c r="G31" s="127">
        <f t="shared" si="3"/>
        <v>159.39129987927589</v>
      </c>
      <c r="H31" s="45">
        <f>'L4'!$H$10</f>
        <v>1641.55</v>
      </c>
      <c r="I31" s="45">
        <f>GEW!$E$12+($F31-GEW!$E$12)*SUM(Fasering!$D$5)</f>
        <v>1751.1635679999999</v>
      </c>
      <c r="J31" s="45">
        <f>GEW!$E$12+($F31-GEW!$E$12)*SUM(Fasering!$D$5:$D$6)</f>
        <v>2960.8966035417525</v>
      </c>
      <c r="K31" s="45">
        <f>GEW!$E$12+($F31-GEW!$E$12)*SUM(Fasering!$D$5:$D$7)</f>
        <v>3654.9951708032054</v>
      </c>
      <c r="L31" s="45">
        <f>GEW!$E$12+($F31-GEW!$E$12)*SUM(Fasering!$D$5:$D$8)</f>
        <v>4349.0937380646583</v>
      </c>
      <c r="M31" s="45">
        <f>GEW!$E$12+($F31-GEW!$E$12)*SUM(Fasering!$D$5:$D$9)</f>
        <v>5043.1923053261107</v>
      </c>
      <c r="N31" s="45">
        <f>GEW!$E$12+($F31-GEW!$E$12)*SUM(Fasering!$D$5:$D$10)</f>
        <v>5735.7305307385486</v>
      </c>
      <c r="O31" s="75">
        <f>GEW!$E$12+($F31-GEW!$E$12)*SUM(Fasering!$D$5:$D$11)</f>
        <v>6429.8290980000011</v>
      </c>
      <c r="P31" s="125">
        <f t="shared" si="4"/>
        <v>0</v>
      </c>
      <c r="Q31" s="127">
        <f t="shared" si="5"/>
        <v>0</v>
      </c>
      <c r="R31" s="45">
        <f>$P31*SUM(Fasering!$D$5)</f>
        <v>0</v>
      </c>
      <c r="S31" s="45">
        <f>$P31*SUM(Fasering!$D$5:$D$6)</f>
        <v>0</v>
      </c>
      <c r="T31" s="45">
        <f>$P31*SUM(Fasering!$D$5:$D$7)</f>
        <v>0</v>
      </c>
      <c r="U31" s="45">
        <f>$P31*SUM(Fasering!$D$5:$D$8)</f>
        <v>0</v>
      </c>
      <c r="V31" s="45">
        <f>$P31*SUM(Fasering!$D$5:$D$9)</f>
        <v>0</v>
      </c>
      <c r="W31" s="45">
        <f>$P31*SUM(Fasering!$D$5:$D$10)</f>
        <v>0</v>
      </c>
      <c r="X31" s="75">
        <f>$P31*SUM(Fasering!$D$5:$D$11)</f>
        <v>0</v>
      </c>
      <c r="Y31" s="125">
        <f t="shared" si="6"/>
        <v>0</v>
      </c>
      <c r="Z31" s="127">
        <f t="shared" si="7"/>
        <v>0</v>
      </c>
      <c r="AA31" s="74">
        <f>$Y31*SUM(Fasering!$D$5)</f>
        <v>0</v>
      </c>
      <c r="AB31" s="45">
        <f>$Y31*SUM(Fasering!$D$5:$D$6)</f>
        <v>0</v>
      </c>
      <c r="AC31" s="45">
        <f>$Y31*SUM(Fasering!$D$5:$D$7)</f>
        <v>0</v>
      </c>
      <c r="AD31" s="45">
        <f>$Y31*SUM(Fasering!$D$5:$D$8)</f>
        <v>0</v>
      </c>
      <c r="AE31" s="45">
        <f>$Y31*SUM(Fasering!$D$5:$D$9)</f>
        <v>0</v>
      </c>
      <c r="AF31" s="45">
        <f>$Y31*SUM(Fasering!$D$5:$D$10)</f>
        <v>0</v>
      </c>
      <c r="AG31" s="75">
        <f>$Y31*SUM(Fasering!$D$5:$D$11)</f>
        <v>0</v>
      </c>
      <c r="AH31" s="5">
        <f>($AK$2+(I31+R31)*12*7.57%)*SUM(Fasering!$D$5)</f>
        <v>0</v>
      </c>
      <c r="AI31" s="9">
        <f>($AK$2+(J31+S31)*12*7.57%)*SUM(Fasering!$D$5:$D$6)</f>
        <v>728.83635646365929</v>
      </c>
      <c r="AJ31" s="9">
        <f>($AK$2+(K31+T31)*12*7.57%)*SUM(Fasering!$D$5:$D$7)</f>
        <v>1403.5841629652016</v>
      </c>
      <c r="AK31" s="9">
        <f>($AK$2+(L31+U31)*12*7.57%)*SUM(Fasering!$D$5:$D$8)</f>
        <v>2265.4119938274457</v>
      </c>
      <c r="AL31" s="9">
        <f>($AK$2+(M31+V31)*12*7.57%)*SUM(Fasering!$D$5:$D$9)</f>
        <v>3314.3198490503896</v>
      </c>
      <c r="AM31" s="9">
        <f>($AK$2+(N31+W31)*12*7.57%)*SUM(Fasering!$D$5:$D$10)</f>
        <v>4547.3194068025759</v>
      </c>
      <c r="AN31" s="86">
        <f>($AK$2+(O31+X31)*12*7.57%)*SUM(Fasering!$D$5:$D$11)</f>
        <v>5969.9667526232006</v>
      </c>
      <c r="AO31" s="5">
        <f>($AK$2+(I31+AA31)*12*7.57%)*SUM(Fasering!$D$5)</f>
        <v>0</v>
      </c>
      <c r="AP31" s="9">
        <f>($AK$2+(J31+AB31)*12*7.57%)*SUM(Fasering!$D$5:$D$6)</f>
        <v>728.83635646365929</v>
      </c>
      <c r="AQ31" s="9">
        <f>($AK$2+(K31+AC31)*12*7.57%)*SUM(Fasering!$D$5:$D$7)</f>
        <v>1403.5841629652016</v>
      </c>
      <c r="AR31" s="9">
        <f>($AK$2+(L31+AD31)*12*7.57%)*SUM(Fasering!$D$5:$D$8)</f>
        <v>2265.4119938274457</v>
      </c>
      <c r="AS31" s="9">
        <f>($AK$2+(M31+AE31)*12*7.57%)*SUM(Fasering!$D$5:$D$9)</f>
        <v>3314.3198490503896</v>
      </c>
      <c r="AT31" s="9">
        <f>($AK$2+(N31+AF31)*12*7.57%)*SUM(Fasering!$D$5:$D$10)</f>
        <v>4547.3194068025759</v>
      </c>
      <c r="AU31" s="86">
        <f>($AK$2+(O31+AG31)*12*7.57%)*SUM(Fasering!$D$5:$D$11)</f>
        <v>5969.9667526232006</v>
      </c>
    </row>
    <row r="32" spans="1:47" x14ac:dyDescent="0.3">
      <c r="A32" s="32">
        <f t="shared" si="8"/>
        <v>24</v>
      </c>
      <c r="B32" s="125">
        <v>59645.91</v>
      </c>
      <c r="C32" s="126"/>
      <c r="D32" s="125">
        <f t="shared" si="0"/>
        <v>77157.949176000009</v>
      </c>
      <c r="E32" s="127">
        <f t="shared" si="1"/>
        <v>1912.6955985513105</v>
      </c>
      <c r="F32" s="125">
        <f t="shared" si="2"/>
        <v>6429.8290980000011</v>
      </c>
      <c r="G32" s="127">
        <f t="shared" si="3"/>
        <v>159.39129987927589</v>
      </c>
      <c r="H32" s="45">
        <f>'L4'!$H$10</f>
        <v>1641.55</v>
      </c>
      <c r="I32" s="45">
        <f>GEW!$E$12+($F32-GEW!$E$12)*SUM(Fasering!$D$5)</f>
        <v>1751.1635679999999</v>
      </c>
      <c r="J32" s="45">
        <f>GEW!$E$12+($F32-GEW!$E$12)*SUM(Fasering!$D$5:$D$6)</f>
        <v>2960.8966035417525</v>
      </c>
      <c r="K32" s="45">
        <f>GEW!$E$12+($F32-GEW!$E$12)*SUM(Fasering!$D$5:$D$7)</f>
        <v>3654.9951708032054</v>
      </c>
      <c r="L32" s="45">
        <f>GEW!$E$12+($F32-GEW!$E$12)*SUM(Fasering!$D$5:$D$8)</f>
        <v>4349.0937380646583</v>
      </c>
      <c r="M32" s="45">
        <f>GEW!$E$12+($F32-GEW!$E$12)*SUM(Fasering!$D$5:$D$9)</f>
        <v>5043.1923053261107</v>
      </c>
      <c r="N32" s="45">
        <f>GEW!$E$12+($F32-GEW!$E$12)*SUM(Fasering!$D$5:$D$10)</f>
        <v>5735.7305307385486</v>
      </c>
      <c r="O32" s="75">
        <f>GEW!$E$12+($F32-GEW!$E$12)*SUM(Fasering!$D$5:$D$11)</f>
        <v>6429.8290980000011</v>
      </c>
      <c r="P32" s="125">
        <f t="shared" si="4"/>
        <v>0</v>
      </c>
      <c r="Q32" s="127">
        <f t="shared" si="5"/>
        <v>0</v>
      </c>
      <c r="R32" s="45">
        <f>$P32*SUM(Fasering!$D$5)</f>
        <v>0</v>
      </c>
      <c r="S32" s="45">
        <f>$P32*SUM(Fasering!$D$5:$D$6)</f>
        <v>0</v>
      </c>
      <c r="T32" s="45">
        <f>$P32*SUM(Fasering!$D$5:$D$7)</f>
        <v>0</v>
      </c>
      <c r="U32" s="45">
        <f>$P32*SUM(Fasering!$D$5:$D$8)</f>
        <v>0</v>
      </c>
      <c r="V32" s="45">
        <f>$P32*SUM(Fasering!$D$5:$D$9)</f>
        <v>0</v>
      </c>
      <c r="W32" s="45">
        <f>$P32*SUM(Fasering!$D$5:$D$10)</f>
        <v>0</v>
      </c>
      <c r="X32" s="75">
        <f>$P32*SUM(Fasering!$D$5:$D$11)</f>
        <v>0</v>
      </c>
      <c r="Y32" s="125">
        <f t="shared" si="6"/>
        <v>0</v>
      </c>
      <c r="Z32" s="127">
        <f t="shared" si="7"/>
        <v>0</v>
      </c>
      <c r="AA32" s="74">
        <f>$Y32*SUM(Fasering!$D$5)</f>
        <v>0</v>
      </c>
      <c r="AB32" s="45">
        <f>$Y32*SUM(Fasering!$D$5:$D$6)</f>
        <v>0</v>
      </c>
      <c r="AC32" s="45">
        <f>$Y32*SUM(Fasering!$D$5:$D$7)</f>
        <v>0</v>
      </c>
      <c r="AD32" s="45">
        <f>$Y32*SUM(Fasering!$D$5:$D$8)</f>
        <v>0</v>
      </c>
      <c r="AE32" s="45">
        <f>$Y32*SUM(Fasering!$D$5:$D$9)</f>
        <v>0</v>
      </c>
      <c r="AF32" s="45">
        <f>$Y32*SUM(Fasering!$D$5:$D$10)</f>
        <v>0</v>
      </c>
      <c r="AG32" s="75">
        <f>$Y32*SUM(Fasering!$D$5:$D$11)</f>
        <v>0</v>
      </c>
      <c r="AH32" s="5">
        <f>($AK$2+(I32+R32)*12*7.57%)*SUM(Fasering!$D$5)</f>
        <v>0</v>
      </c>
      <c r="AI32" s="9">
        <f>($AK$2+(J32+S32)*12*7.57%)*SUM(Fasering!$D$5:$D$6)</f>
        <v>728.83635646365929</v>
      </c>
      <c r="AJ32" s="9">
        <f>($AK$2+(K32+T32)*12*7.57%)*SUM(Fasering!$D$5:$D$7)</f>
        <v>1403.5841629652016</v>
      </c>
      <c r="AK32" s="9">
        <f>($AK$2+(L32+U32)*12*7.57%)*SUM(Fasering!$D$5:$D$8)</f>
        <v>2265.4119938274457</v>
      </c>
      <c r="AL32" s="9">
        <f>($AK$2+(M32+V32)*12*7.57%)*SUM(Fasering!$D$5:$D$9)</f>
        <v>3314.3198490503896</v>
      </c>
      <c r="AM32" s="9">
        <f>($AK$2+(N32+W32)*12*7.57%)*SUM(Fasering!$D$5:$D$10)</f>
        <v>4547.3194068025759</v>
      </c>
      <c r="AN32" s="86">
        <f>($AK$2+(O32+X32)*12*7.57%)*SUM(Fasering!$D$5:$D$11)</f>
        <v>5969.9667526232006</v>
      </c>
      <c r="AO32" s="5">
        <f>($AK$2+(I32+AA32)*12*7.57%)*SUM(Fasering!$D$5)</f>
        <v>0</v>
      </c>
      <c r="AP32" s="9">
        <f>($AK$2+(J32+AB32)*12*7.57%)*SUM(Fasering!$D$5:$D$6)</f>
        <v>728.83635646365929</v>
      </c>
      <c r="AQ32" s="9">
        <f>($AK$2+(K32+AC32)*12*7.57%)*SUM(Fasering!$D$5:$D$7)</f>
        <v>1403.5841629652016</v>
      </c>
      <c r="AR32" s="9">
        <f>($AK$2+(L32+AD32)*12*7.57%)*SUM(Fasering!$D$5:$D$8)</f>
        <v>2265.4119938274457</v>
      </c>
      <c r="AS32" s="9">
        <f>($AK$2+(M32+AE32)*12*7.57%)*SUM(Fasering!$D$5:$D$9)</f>
        <v>3314.3198490503896</v>
      </c>
      <c r="AT32" s="9">
        <f>($AK$2+(N32+AF32)*12*7.57%)*SUM(Fasering!$D$5:$D$10)</f>
        <v>4547.3194068025759</v>
      </c>
      <c r="AU32" s="86">
        <f>($AK$2+(O32+AG32)*12*7.57%)*SUM(Fasering!$D$5:$D$11)</f>
        <v>5969.9667526232006</v>
      </c>
    </row>
    <row r="33" spans="1:47" x14ac:dyDescent="0.3">
      <c r="A33" s="32">
        <f t="shared" si="8"/>
        <v>25</v>
      </c>
      <c r="B33" s="125">
        <v>59645.91</v>
      </c>
      <c r="C33" s="126"/>
      <c r="D33" s="125">
        <f t="shared" si="0"/>
        <v>77157.949176000009</v>
      </c>
      <c r="E33" s="127">
        <f t="shared" si="1"/>
        <v>1912.6955985513105</v>
      </c>
      <c r="F33" s="125">
        <f t="shared" si="2"/>
        <v>6429.8290980000011</v>
      </c>
      <c r="G33" s="127">
        <f t="shared" si="3"/>
        <v>159.39129987927589</v>
      </c>
      <c r="H33" s="45">
        <f>'L4'!$H$10</f>
        <v>1641.55</v>
      </c>
      <c r="I33" s="45">
        <f>GEW!$E$12+($F33-GEW!$E$12)*SUM(Fasering!$D$5)</f>
        <v>1751.1635679999999</v>
      </c>
      <c r="J33" s="45">
        <f>GEW!$E$12+($F33-GEW!$E$12)*SUM(Fasering!$D$5:$D$6)</f>
        <v>2960.8966035417525</v>
      </c>
      <c r="K33" s="45">
        <f>GEW!$E$12+($F33-GEW!$E$12)*SUM(Fasering!$D$5:$D$7)</f>
        <v>3654.9951708032054</v>
      </c>
      <c r="L33" s="45">
        <f>GEW!$E$12+($F33-GEW!$E$12)*SUM(Fasering!$D$5:$D$8)</f>
        <v>4349.0937380646583</v>
      </c>
      <c r="M33" s="45">
        <f>GEW!$E$12+($F33-GEW!$E$12)*SUM(Fasering!$D$5:$D$9)</f>
        <v>5043.1923053261107</v>
      </c>
      <c r="N33" s="45">
        <f>GEW!$E$12+($F33-GEW!$E$12)*SUM(Fasering!$D$5:$D$10)</f>
        <v>5735.7305307385486</v>
      </c>
      <c r="O33" s="75">
        <f>GEW!$E$12+($F33-GEW!$E$12)*SUM(Fasering!$D$5:$D$11)</f>
        <v>6429.8290980000011</v>
      </c>
      <c r="P33" s="125">
        <f t="shared" si="4"/>
        <v>0</v>
      </c>
      <c r="Q33" s="127">
        <f t="shared" si="5"/>
        <v>0</v>
      </c>
      <c r="R33" s="45">
        <f>$P33*SUM(Fasering!$D$5)</f>
        <v>0</v>
      </c>
      <c r="S33" s="45">
        <f>$P33*SUM(Fasering!$D$5:$D$6)</f>
        <v>0</v>
      </c>
      <c r="T33" s="45">
        <f>$P33*SUM(Fasering!$D$5:$D$7)</f>
        <v>0</v>
      </c>
      <c r="U33" s="45">
        <f>$P33*SUM(Fasering!$D$5:$D$8)</f>
        <v>0</v>
      </c>
      <c r="V33" s="45">
        <f>$P33*SUM(Fasering!$D$5:$D$9)</f>
        <v>0</v>
      </c>
      <c r="W33" s="45">
        <f>$P33*SUM(Fasering!$D$5:$D$10)</f>
        <v>0</v>
      </c>
      <c r="X33" s="75">
        <f>$P33*SUM(Fasering!$D$5:$D$11)</f>
        <v>0</v>
      </c>
      <c r="Y33" s="125">
        <f t="shared" si="6"/>
        <v>0</v>
      </c>
      <c r="Z33" s="127">
        <f t="shared" si="7"/>
        <v>0</v>
      </c>
      <c r="AA33" s="74">
        <f>$Y33*SUM(Fasering!$D$5)</f>
        <v>0</v>
      </c>
      <c r="AB33" s="45">
        <f>$Y33*SUM(Fasering!$D$5:$D$6)</f>
        <v>0</v>
      </c>
      <c r="AC33" s="45">
        <f>$Y33*SUM(Fasering!$D$5:$D$7)</f>
        <v>0</v>
      </c>
      <c r="AD33" s="45">
        <f>$Y33*SUM(Fasering!$D$5:$D$8)</f>
        <v>0</v>
      </c>
      <c r="AE33" s="45">
        <f>$Y33*SUM(Fasering!$D$5:$D$9)</f>
        <v>0</v>
      </c>
      <c r="AF33" s="45">
        <f>$Y33*SUM(Fasering!$D$5:$D$10)</f>
        <v>0</v>
      </c>
      <c r="AG33" s="75">
        <f>$Y33*SUM(Fasering!$D$5:$D$11)</f>
        <v>0</v>
      </c>
      <c r="AH33" s="5">
        <f>($AK$2+(I33+R33)*12*7.57%)*SUM(Fasering!$D$5)</f>
        <v>0</v>
      </c>
      <c r="AI33" s="9">
        <f>($AK$2+(J33+S33)*12*7.57%)*SUM(Fasering!$D$5:$D$6)</f>
        <v>728.83635646365929</v>
      </c>
      <c r="AJ33" s="9">
        <f>($AK$2+(K33+T33)*12*7.57%)*SUM(Fasering!$D$5:$D$7)</f>
        <v>1403.5841629652016</v>
      </c>
      <c r="AK33" s="9">
        <f>($AK$2+(L33+U33)*12*7.57%)*SUM(Fasering!$D$5:$D$8)</f>
        <v>2265.4119938274457</v>
      </c>
      <c r="AL33" s="9">
        <f>($AK$2+(M33+V33)*12*7.57%)*SUM(Fasering!$D$5:$D$9)</f>
        <v>3314.3198490503896</v>
      </c>
      <c r="AM33" s="9">
        <f>($AK$2+(N33+W33)*12*7.57%)*SUM(Fasering!$D$5:$D$10)</f>
        <v>4547.3194068025759</v>
      </c>
      <c r="AN33" s="86">
        <f>($AK$2+(O33+X33)*12*7.57%)*SUM(Fasering!$D$5:$D$11)</f>
        <v>5969.9667526232006</v>
      </c>
      <c r="AO33" s="5">
        <f>($AK$2+(I33+AA33)*12*7.57%)*SUM(Fasering!$D$5)</f>
        <v>0</v>
      </c>
      <c r="AP33" s="9">
        <f>($AK$2+(J33+AB33)*12*7.57%)*SUM(Fasering!$D$5:$D$6)</f>
        <v>728.83635646365929</v>
      </c>
      <c r="AQ33" s="9">
        <f>($AK$2+(K33+AC33)*12*7.57%)*SUM(Fasering!$D$5:$D$7)</f>
        <v>1403.5841629652016</v>
      </c>
      <c r="AR33" s="9">
        <f>($AK$2+(L33+AD33)*12*7.57%)*SUM(Fasering!$D$5:$D$8)</f>
        <v>2265.4119938274457</v>
      </c>
      <c r="AS33" s="9">
        <f>($AK$2+(M33+AE33)*12*7.57%)*SUM(Fasering!$D$5:$D$9)</f>
        <v>3314.3198490503896</v>
      </c>
      <c r="AT33" s="9">
        <f>($AK$2+(N33+AF33)*12*7.57%)*SUM(Fasering!$D$5:$D$10)</f>
        <v>4547.3194068025759</v>
      </c>
      <c r="AU33" s="86">
        <f>($AK$2+(O33+AG33)*12*7.57%)*SUM(Fasering!$D$5:$D$11)</f>
        <v>5969.9667526232006</v>
      </c>
    </row>
    <row r="34" spans="1:47" x14ac:dyDescent="0.3">
      <c r="A34" s="32">
        <f t="shared" si="8"/>
        <v>26</v>
      </c>
      <c r="B34" s="125">
        <v>59645.91</v>
      </c>
      <c r="C34" s="126"/>
      <c r="D34" s="125">
        <f t="shared" si="0"/>
        <v>77157.949176000009</v>
      </c>
      <c r="E34" s="127">
        <f t="shared" si="1"/>
        <v>1912.6955985513105</v>
      </c>
      <c r="F34" s="125">
        <f t="shared" si="2"/>
        <v>6429.8290980000011</v>
      </c>
      <c r="G34" s="127">
        <f t="shared" si="3"/>
        <v>159.39129987927589</v>
      </c>
      <c r="H34" s="45">
        <f>'L4'!$H$10</f>
        <v>1641.55</v>
      </c>
      <c r="I34" s="45">
        <f>GEW!$E$12+($F34-GEW!$E$12)*SUM(Fasering!$D$5)</f>
        <v>1751.1635679999999</v>
      </c>
      <c r="J34" s="45">
        <f>GEW!$E$12+($F34-GEW!$E$12)*SUM(Fasering!$D$5:$D$6)</f>
        <v>2960.8966035417525</v>
      </c>
      <c r="K34" s="45">
        <f>GEW!$E$12+($F34-GEW!$E$12)*SUM(Fasering!$D$5:$D$7)</f>
        <v>3654.9951708032054</v>
      </c>
      <c r="L34" s="45">
        <f>GEW!$E$12+($F34-GEW!$E$12)*SUM(Fasering!$D$5:$D$8)</f>
        <v>4349.0937380646583</v>
      </c>
      <c r="M34" s="45">
        <f>GEW!$E$12+($F34-GEW!$E$12)*SUM(Fasering!$D$5:$D$9)</f>
        <v>5043.1923053261107</v>
      </c>
      <c r="N34" s="45">
        <f>GEW!$E$12+($F34-GEW!$E$12)*SUM(Fasering!$D$5:$D$10)</f>
        <v>5735.7305307385486</v>
      </c>
      <c r="O34" s="75">
        <f>GEW!$E$12+($F34-GEW!$E$12)*SUM(Fasering!$D$5:$D$11)</f>
        <v>6429.8290980000011</v>
      </c>
      <c r="P34" s="125">
        <f t="shared" si="4"/>
        <v>0</v>
      </c>
      <c r="Q34" s="127">
        <f t="shared" si="5"/>
        <v>0</v>
      </c>
      <c r="R34" s="45">
        <f>$P34*SUM(Fasering!$D$5)</f>
        <v>0</v>
      </c>
      <c r="S34" s="45">
        <f>$P34*SUM(Fasering!$D$5:$D$6)</f>
        <v>0</v>
      </c>
      <c r="T34" s="45">
        <f>$P34*SUM(Fasering!$D$5:$D$7)</f>
        <v>0</v>
      </c>
      <c r="U34" s="45">
        <f>$P34*SUM(Fasering!$D$5:$D$8)</f>
        <v>0</v>
      </c>
      <c r="V34" s="45">
        <f>$P34*SUM(Fasering!$D$5:$D$9)</f>
        <v>0</v>
      </c>
      <c r="W34" s="45">
        <f>$P34*SUM(Fasering!$D$5:$D$10)</f>
        <v>0</v>
      </c>
      <c r="X34" s="75">
        <f>$P34*SUM(Fasering!$D$5:$D$11)</f>
        <v>0</v>
      </c>
      <c r="Y34" s="125">
        <f t="shared" si="6"/>
        <v>0</v>
      </c>
      <c r="Z34" s="127">
        <f t="shared" si="7"/>
        <v>0</v>
      </c>
      <c r="AA34" s="74">
        <f>$Y34*SUM(Fasering!$D$5)</f>
        <v>0</v>
      </c>
      <c r="AB34" s="45">
        <f>$Y34*SUM(Fasering!$D$5:$D$6)</f>
        <v>0</v>
      </c>
      <c r="AC34" s="45">
        <f>$Y34*SUM(Fasering!$D$5:$D$7)</f>
        <v>0</v>
      </c>
      <c r="AD34" s="45">
        <f>$Y34*SUM(Fasering!$D$5:$D$8)</f>
        <v>0</v>
      </c>
      <c r="AE34" s="45">
        <f>$Y34*SUM(Fasering!$D$5:$D$9)</f>
        <v>0</v>
      </c>
      <c r="AF34" s="45">
        <f>$Y34*SUM(Fasering!$D$5:$D$10)</f>
        <v>0</v>
      </c>
      <c r="AG34" s="75">
        <f>$Y34*SUM(Fasering!$D$5:$D$11)</f>
        <v>0</v>
      </c>
      <c r="AH34" s="5">
        <f>($AK$2+(I34+R34)*12*7.57%)*SUM(Fasering!$D$5)</f>
        <v>0</v>
      </c>
      <c r="AI34" s="9">
        <f>($AK$2+(J34+S34)*12*7.57%)*SUM(Fasering!$D$5:$D$6)</f>
        <v>728.83635646365929</v>
      </c>
      <c r="AJ34" s="9">
        <f>($AK$2+(K34+T34)*12*7.57%)*SUM(Fasering!$D$5:$D$7)</f>
        <v>1403.5841629652016</v>
      </c>
      <c r="AK34" s="9">
        <f>($AK$2+(L34+U34)*12*7.57%)*SUM(Fasering!$D$5:$D$8)</f>
        <v>2265.4119938274457</v>
      </c>
      <c r="AL34" s="9">
        <f>($AK$2+(M34+V34)*12*7.57%)*SUM(Fasering!$D$5:$D$9)</f>
        <v>3314.3198490503896</v>
      </c>
      <c r="AM34" s="9">
        <f>($AK$2+(N34+W34)*12*7.57%)*SUM(Fasering!$D$5:$D$10)</f>
        <v>4547.3194068025759</v>
      </c>
      <c r="AN34" s="86">
        <f>($AK$2+(O34+X34)*12*7.57%)*SUM(Fasering!$D$5:$D$11)</f>
        <v>5969.9667526232006</v>
      </c>
      <c r="AO34" s="5">
        <f>($AK$2+(I34+AA34)*12*7.57%)*SUM(Fasering!$D$5)</f>
        <v>0</v>
      </c>
      <c r="AP34" s="9">
        <f>($AK$2+(J34+AB34)*12*7.57%)*SUM(Fasering!$D$5:$D$6)</f>
        <v>728.83635646365929</v>
      </c>
      <c r="AQ34" s="9">
        <f>($AK$2+(K34+AC34)*12*7.57%)*SUM(Fasering!$D$5:$D$7)</f>
        <v>1403.5841629652016</v>
      </c>
      <c r="AR34" s="9">
        <f>($AK$2+(L34+AD34)*12*7.57%)*SUM(Fasering!$D$5:$D$8)</f>
        <v>2265.4119938274457</v>
      </c>
      <c r="AS34" s="9">
        <f>($AK$2+(M34+AE34)*12*7.57%)*SUM(Fasering!$D$5:$D$9)</f>
        <v>3314.3198490503896</v>
      </c>
      <c r="AT34" s="9">
        <f>($AK$2+(N34+AF34)*12*7.57%)*SUM(Fasering!$D$5:$D$10)</f>
        <v>4547.3194068025759</v>
      </c>
      <c r="AU34" s="86">
        <f>($AK$2+(O34+AG34)*12*7.57%)*SUM(Fasering!$D$5:$D$11)</f>
        <v>5969.9667526232006</v>
      </c>
    </row>
    <row r="35" spans="1:47" x14ac:dyDescent="0.3">
      <c r="A35" s="32">
        <f t="shared" si="8"/>
        <v>27</v>
      </c>
      <c r="B35" s="125">
        <v>59645.91</v>
      </c>
      <c r="C35" s="126"/>
      <c r="D35" s="125">
        <f t="shared" si="0"/>
        <v>77157.949176000009</v>
      </c>
      <c r="E35" s="127">
        <f t="shared" si="1"/>
        <v>1912.6955985513105</v>
      </c>
      <c r="F35" s="125">
        <f t="shared" si="2"/>
        <v>6429.8290980000011</v>
      </c>
      <c r="G35" s="127">
        <f t="shared" si="3"/>
        <v>159.39129987927589</v>
      </c>
      <c r="H35" s="45">
        <f>'L4'!$H$10</f>
        <v>1641.55</v>
      </c>
      <c r="I35" s="45">
        <f>GEW!$E$12+($F35-GEW!$E$12)*SUM(Fasering!$D$5)</f>
        <v>1751.1635679999999</v>
      </c>
      <c r="J35" s="45">
        <f>GEW!$E$12+($F35-GEW!$E$12)*SUM(Fasering!$D$5:$D$6)</f>
        <v>2960.8966035417525</v>
      </c>
      <c r="K35" s="45">
        <f>GEW!$E$12+($F35-GEW!$E$12)*SUM(Fasering!$D$5:$D$7)</f>
        <v>3654.9951708032054</v>
      </c>
      <c r="L35" s="45">
        <f>GEW!$E$12+($F35-GEW!$E$12)*SUM(Fasering!$D$5:$D$8)</f>
        <v>4349.0937380646583</v>
      </c>
      <c r="M35" s="45">
        <f>GEW!$E$12+($F35-GEW!$E$12)*SUM(Fasering!$D$5:$D$9)</f>
        <v>5043.1923053261107</v>
      </c>
      <c r="N35" s="45">
        <f>GEW!$E$12+($F35-GEW!$E$12)*SUM(Fasering!$D$5:$D$10)</f>
        <v>5735.7305307385486</v>
      </c>
      <c r="O35" s="75">
        <f>GEW!$E$12+($F35-GEW!$E$12)*SUM(Fasering!$D$5:$D$11)</f>
        <v>6429.8290980000011</v>
      </c>
      <c r="P35" s="125">
        <f t="shared" si="4"/>
        <v>0</v>
      </c>
      <c r="Q35" s="127">
        <f t="shared" si="5"/>
        <v>0</v>
      </c>
      <c r="R35" s="45">
        <f>$P35*SUM(Fasering!$D$5)</f>
        <v>0</v>
      </c>
      <c r="S35" s="45">
        <f>$P35*SUM(Fasering!$D$5:$D$6)</f>
        <v>0</v>
      </c>
      <c r="T35" s="45">
        <f>$P35*SUM(Fasering!$D$5:$D$7)</f>
        <v>0</v>
      </c>
      <c r="U35" s="45">
        <f>$P35*SUM(Fasering!$D$5:$D$8)</f>
        <v>0</v>
      </c>
      <c r="V35" s="45">
        <f>$P35*SUM(Fasering!$D$5:$D$9)</f>
        <v>0</v>
      </c>
      <c r="W35" s="45">
        <f>$P35*SUM(Fasering!$D$5:$D$10)</f>
        <v>0</v>
      </c>
      <c r="X35" s="75">
        <f>$P35*SUM(Fasering!$D$5:$D$11)</f>
        <v>0</v>
      </c>
      <c r="Y35" s="125">
        <f t="shared" si="6"/>
        <v>0</v>
      </c>
      <c r="Z35" s="127">
        <f t="shared" si="7"/>
        <v>0</v>
      </c>
      <c r="AA35" s="74">
        <f>$Y35*SUM(Fasering!$D$5)</f>
        <v>0</v>
      </c>
      <c r="AB35" s="45">
        <f>$Y35*SUM(Fasering!$D$5:$D$6)</f>
        <v>0</v>
      </c>
      <c r="AC35" s="45">
        <f>$Y35*SUM(Fasering!$D$5:$D$7)</f>
        <v>0</v>
      </c>
      <c r="AD35" s="45">
        <f>$Y35*SUM(Fasering!$D$5:$D$8)</f>
        <v>0</v>
      </c>
      <c r="AE35" s="45">
        <f>$Y35*SUM(Fasering!$D$5:$D$9)</f>
        <v>0</v>
      </c>
      <c r="AF35" s="45">
        <f>$Y35*SUM(Fasering!$D$5:$D$10)</f>
        <v>0</v>
      </c>
      <c r="AG35" s="75">
        <f>$Y35*SUM(Fasering!$D$5:$D$11)</f>
        <v>0</v>
      </c>
      <c r="AH35" s="5">
        <f>($AK$2+(I35+R35)*12*7.57%)*SUM(Fasering!$D$5)</f>
        <v>0</v>
      </c>
      <c r="AI35" s="9">
        <f>($AK$2+(J35+S35)*12*7.57%)*SUM(Fasering!$D$5:$D$6)</f>
        <v>728.83635646365929</v>
      </c>
      <c r="AJ35" s="9">
        <f>($AK$2+(K35+T35)*12*7.57%)*SUM(Fasering!$D$5:$D$7)</f>
        <v>1403.5841629652016</v>
      </c>
      <c r="AK35" s="9">
        <f>($AK$2+(L35+U35)*12*7.57%)*SUM(Fasering!$D$5:$D$8)</f>
        <v>2265.4119938274457</v>
      </c>
      <c r="AL35" s="9">
        <f>($AK$2+(M35+V35)*12*7.57%)*SUM(Fasering!$D$5:$D$9)</f>
        <v>3314.3198490503896</v>
      </c>
      <c r="AM35" s="9">
        <f>($AK$2+(N35+W35)*12*7.57%)*SUM(Fasering!$D$5:$D$10)</f>
        <v>4547.3194068025759</v>
      </c>
      <c r="AN35" s="86">
        <f>($AK$2+(O35+X35)*12*7.57%)*SUM(Fasering!$D$5:$D$11)</f>
        <v>5969.9667526232006</v>
      </c>
      <c r="AO35" s="5">
        <f>($AK$2+(I35+AA35)*12*7.57%)*SUM(Fasering!$D$5)</f>
        <v>0</v>
      </c>
      <c r="AP35" s="9">
        <f>($AK$2+(J35+AB35)*12*7.57%)*SUM(Fasering!$D$5:$D$6)</f>
        <v>728.83635646365929</v>
      </c>
      <c r="AQ35" s="9">
        <f>($AK$2+(K35+AC35)*12*7.57%)*SUM(Fasering!$D$5:$D$7)</f>
        <v>1403.5841629652016</v>
      </c>
      <c r="AR35" s="9">
        <f>($AK$2+(L35+AD35)*12*7.57%)*SUM(Fasering!$D$5:$D$8)</f>
        <v>2265.4119938274457</v>
      </c>
      <c r="AS35" s="9">
        <f>($AK$2+(M35+AE35)*12*7.57%)*SUM(Fasering!$D$5:$D$9)</f>
        <v>3314.3198490503896</v>
      </c>
      <c r="AT35" s="9">
        <f>($AK$2+(N35+AF35)*12*7.57%)*SUM(Fasering!$D$5:$D$10)</f>
        <v>4547.3194068025759</v>
      </c>
      <c r="AU35" s="86">
        <f>($AK$2+(O35+AG35)*12*7.57%)*SUM(Fasering!$D$5:$D$11)</f>
        <v>5969.9667526232006</v>
      </c>
    </row>
    <row r="36" spans="1:47" x14ac:dyDescent="0.3">
      <c r="A36" s="35"/>
      <c r="B36" s="128"/>
      <c r="C36" s="129"/>
      <c r="D36" s="128"/>
      <c r="E36" s="129"/>
      <c r="F36" s="128"/>
      <c r="G36" s="129"/>
      <c r="H36" s="46"/>
      <c r="I36" s="46"/>
      <c r="J36" s="46"/>
      <c r="K36" s="46"/>
      <c r="L36" s="46"/>
      <c r="M36" s="46"/>
      <c r="N36" s="46"/>
      <c r="O36" s="73"/>
      <c r="P36" s="128"/>
      <c r="Q36" s="129"/>
      <c r="R36" s="46"/>
      <c r="S36" s="46"/>
      <c r="T36" s="46"/>
      <c r="U36" s="46"/>
      <c r="V36" s="46"/>
      <c r="W36" s="46"/>
      <c r="X36" s="73"/>
      <c r="Y36" s="128"/>
      <c r="Z36" s="129"/>
      <c r="AA36" s="72"/>
      <c r="AB36" s="46"/>
      <c r="AC36" s="46"/>
      <c r="AD36" s="46"/>
      <c r="AE36" s="46"/>
      <c r="AF36" s="46"/>
      <c r="AG36" s="73"/>
      <c r="AH36" s="87"/>
      <c r="AI36" s="88"/>
      <c r="AJ36" s="88"/>
      <c r="AK36" s="88"/>
      <c r="AL36" s="88"/>
      <c r="AM36" s="88"/>
      <c r="AN36" s="89"/>
      <c r="AO36" s="87"/>
      <c r="AP36" s="88"/>
      <c r="AQ36" s="88"/>
      <c r="AR36" s="88"/>
      <c r="AS36" s="88"/>
      <c r="AT36" s="88"/>
      <c r="AU36" s="89"/>
    </row>
  </sheetData>
  <mergeCells count="169">
    <mergeCell ref="AH4:AN4"/>
    <mergeCell ref="AO4:AU4"/>
    <mergeCell ref="AA4:AG4"/>
    <mergeCell ref="B5:C5"/>
    <mergeCell ref="D5:E5"/>
    <mergeCell ref="F5:G5"/>
    <mergeCell ref="P5:Q5"/>
    <mergeCell ref="Y5:Z5"/>
    <mergeCell ref="B4:E4"/>
    <mergeCell ref="F4:G4"/>
    <mergeCell ref="P4:Q4"/>
    <mergeCell ref="R4:X4"/>
    <mergeCell ref="Y4:Z4"/>
    <mergeCell ref="H4:O4"/>
    <mergeCell ref="B6:C6"/>
    <mergeCell ref="D6:E6"/>
    <mergeCell ref="F6:G6"/>
    <mergeCell ref="P6:Q6"/>
    <mergeCell ref="Y6:Z6"/>
    <mergeCell ref="B7:C7"/>
    <mergeCell ref="D7:E7"/>
    <mergeCell ref="F7:G7"/>
    <mergeCell ref="P7:Q7"/>
    <mergeCell ref="Y7:Z7"/>
    <mergeCell ref="B8:C8"/>
    <mergeCell ref="D8:E8"/>
    <mergeCell ref="F8:G8"/>
    <mergeCell ref="P8:Q8"/>
    <mergeCell ref="Y8:Z8"/>
    <mergeCell ref="B9:C9"/>
    <mergeCell ref="D9:E9"/>
    <mergeCell ref="F9:G9"/>
    <mergeCell ref="P9:Q9"/>
    <mergeCell ref="Y9:Z9"/>
    <mergeCell ref="B10:C10"/>
    <mergeCell ref="D10:E10"/>
    <mergeCell ref="F10:G10"/>
    <mergeCell ref="P10:Q10"/>
    <mergeCell ref="Y10:Z10"/>
    <mergeCell ref="B11:C11"/>
    <mergeCell ref="D11:E11"/>
    <mergeCell ref="F11:G11"/>
    <mergeCell ref="P11:Q11"/>
    <mergeCell ref="Y11:Z11"/>
    <mergeCell ref="B12:C12"/>
    <mergeCell ref="D12:E12"/>
    <mergeCell ref="F12:G12"/>
    <mergeCell ref="P12:Q12"/>
    <mergeCell ref="Y12:Z12"/>
    <mergeCell ref="B13:C13"/>
    <mergeCell ref="D13:E13"/>
    <mergeCell ref="F13:G13"/>
    <mergeCell ref="P13:Q13"/>
    <mergeCell ref="Y13:Z13"/>
    <mergeCell ref="B14:C14"/>
    <mergeCell ref="D14:E14"/>
    <mergeCell ref="F14:G14"/>
    <mergeCell ref="P14:Q14"/>
    <mergeCell ref="Y14:Z14"/>
    <mergeCell ref="B15:C15"/>
    <mergeCell ref="D15:E15"/>
    <mergeCell ref="F15:G15"/>
    <mergeCell ref="P15:Q15"/>
    <mergeCell ref="Y15:Z15"/>
    <mergeCell ref="B16:C16"/>
    <mergeCell ref="D16:E16"/>
    <mergeCell ref="F16:G16"/>
    <mergeCell ref="P16:Q16"/>
    <mergeCell ref="Y16:Z16"/>
    <mergeCell ref="B17:C17"/>
    <mergeCell ref="D17:E17"/>
    <mergeCell ref="F17:G17"/>
    <mergeCell ref="P17:Q17"/>
    <mergeCell ref="Y17:Z17"/>
    <mergeCell ref="B18:C18"/>
    <mergeCell ref="D18:E18"/>
    <mergeCell ref="F18:G18"/>
    <mergeCell ref="P18:Q18"/>
    <mergeCell ref="Y18:Z18"/>
    <mergeCell ref="B19:C19"/>
    <mergeCell ref="D19:E19"/>
    <mergeCell ref="F19:G19"/>
    <mergeCell ref="P19:Q19"/>
    <mergeCell ref="Y19:Z19"/>
    <mergeCell ref="B20:C20"/>
    <mergeCell ref="D20:E20"/>
    <mergeCell ref="F20:G20"/>
    <mergeCell ref="P20:Q20"/>
    <mergeCell ref="Y20:Z20"/>
    <mergeCell ref="B21:C21"/>
    <mergeCell ref="D21:E21"/>
    <mergeCell ref="F21:G21"/>
    <mergeCell ref="P21:Q21"/>
    <mergeCell ref="Y21:Z21"/>
    <mergeCell ref="B22:C22"/>
    <mergeCell ref="D22:E22"/>
    <mergeCell ref="F22:G22"/>
    <mergeCell ref="P22:Q22"/>
    <mergeCell ref="Y22:Z22"/>
    <mergeCell ref="B23:C23"/>
    <mergeCell ref="D23:E23"/>
    <mergeCell ref="F23:G23"/>
    <mergeCell ref="P23:Q23"/>
    <mergeCell ref="Y23:Z23"/>
    <mergeCell ref="B24:C24"/>
    <mergeCell ref="D24:E24"/>
    <mergeCell ref="F24:G24"/>
    <mergeCell ref="P24:Q24"/>
    <mergeCell ref="Y24:Z24"/>
    <mergeCell ref="B25:C25"/>
    <mergeCell ref="D25:E25"/>
    <mergeCell ref="F25:G25"/>
    <mergeCell ref="P25:Q25"/>
    <mergeCell ref="Y25:Z25"/>
    <mergeCell ref="B26:C26"/>
    <mergeCell ref="D26:E26"/>
    <mergeCell ref="F26:G26"/>
    <mergeCell ref="P26:Q26"/>
    <mergeCell ref="Y26:Z26"/>
    <mergeCell ref="B27:C27"/>
    <mergeCell ref="D27:E27"/>
    <mergeCell ref="F27:G27"/>
    <mergeCell ref="P27:Q27"/>
    <mergeCell ref="Y27:Z27"/>
    <mergeCell ref="B28:C28"/>
    <mergeCell ref="D28:E28"/>
    <mergeCell ref="F28:G28"/>
    <mergeCell ref="P28:Q28"/>
    <mergeCell ref="Y28:Z28"/>
    <mergeCell ref="B29:C29"/>
    <mergeCell ref="D29:E29"/>
    <mergeCell ref="F29:G29"/>
    <mergeCell ref="P29:Q29"/>
    <mergeCell ref="Y29:Z29"/>
    <mergeCell ref="B30:C30"/>
    <mergeCell ref="D30:E30"/>
    <mergeCell ref="F30:G30"/>
    <mergeCell ref="P30:Q30"/>
    <mergeCell ref="Y30:Z30"/>
    <mergeCell ref="B31:C31"/>
    <mergeCell ref="D31:E31"/>
    <mergeCell ref="F31:G31"/>
    <mergeCell ref="P31:Q31"/>
    <mergeCell ref="Y31:Z31"/>
    <mergeCell ref="B32:C32"/>
    <mergeCell ref="D32:E32"/>
    <mergeCell ref="F32:G32"/>
    <mergeCell ref="P32:Q32"/>
    <mergeCell ref="Y32:Z32"/>
    <mergeCell ref="B33:C33"/>
    <mergeCell ref="D33:E33"/>
    <mergeCell ref="F33:G33"/>
    <mergeCell ref="P33:Q33"/>
    <mergeCell ref="Y33:Z33"/>
    <mergeCell ref="B36:C36"/>
    <mergeCell ref="D36:E36"/>
    <mergeCell ref="F36:G36"/>
    <mergeCell ref="P36:Q36"/>
    <mergeCell ref="Y36:Z36"/>
    <mergeCell ref="B34:C34"/>
    <mergeCell ref="D34:E34"/>
    <mergeCell ref="F34:G34"/>
    <mergeCell ref="P34:Q34"/>
    <mergeCell ref="Y34:Z34"/>
    <mergeCell ref="B35:C35"/>
    <mergeCell ref="D35:E35"/>
    <mergeCell ref="F35:G35"/>
    <mergeCell ref="P35:Q35"/>
    <mergeCell ref="Y35:Z3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3" manualBreakCount="3">
    <brk id="15" max="1048575" man="1"/>
    <brk id="24" max="1048575" man="1"/>
    <brk id="3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80" zoomScaleNormal="80" workbookViewId="0"/>
  </sheetViews>
  <sheetFormatPr defaultRowHeight="15" x14ac:dyDescent="0.3"/>
  <cols>
    <col min="1" max="1" width="6.625" style="23" bestFit="1" customWidth="1"/>
    <col min="2" max="2" width="7.75" style="23" customWidth="1"/>
    <col min="3" max="3" width="6.625" style="23" bestFit="1" customWidth="1"/>
    <col min="4" max="12" width="9" style="23"/>
    <col min="13" max="13" width="9.5" style="23" bestFit="1" customWidth="1"/>
    <col min="14" max="15" width="9" style="23"/>
  </cols>
  <sheetData>
    <row r="1" spans="1:14" ht="16.5" x14ac:dyDescent="0.3">
      <c r="E1" s="36"/>
      <c r="M1" s="104">
        <f>C10</f>
        <v>42552</v>
      </c>
    </row>
    <row r="3" spans="1:14" ht="16.5" x14ac:dyDescent="0.3">
      <c r="A3" s="37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39"/>
    </row>
    <row r="8" spans="1:14" x14ac:dyDescent="0.3">
      <c r="A8" s="29" t="s">
        <v>22</v>
      </c>
      <c r="B8" s="30"/>
      <c r="C8" s="31"/>
      <c r="D8" s="31"/>
      <c r="E8" s="29" t="s">
        <v>23</v>
      </c>
      <c r="F8" s="30"/>
      <c r="G8" s="29" t="s">
        <v>26</v>
      </c>
      <c r="H8" s="31"/>
      <c r="I8" s="31"/>
      <c r="J8" s="31"/>
      <c r="K8" s="31"/>
      <c r="L8" s="31"/>
      <c r="M8" s="31"/>
      <c r="N8" s="30"/>
    </row>
    <row r="9" spans="1:14" x14ac:dyDescent="0.3">
      <c r="A9" s="150">
        <v>1</v>
      </c>
      <c r="B9" s="151"/>
      <c r="C9" s="152"/>
      <c r="D9" s="151"/>
      <c r="E9" s="152"/>
      <c r="F9" s="151"/>
      <c r="G9" s="152" t="s">
        <v>28</v>
      </c>
      <c r="H9" s="157"/>
      <c r="I9" s="157"/>
      <c r="J9" s="157"/>
      <c r="K9" s="157"/>
      <c r="L9" s="151"/>
      <c r="M9" s="152" t="s">
        <v>29</v>
      </c>
      <c r="N9" s="151"/>
    </row>
    <row r="10" spans="1:14" x14ac:dyDescent="0.3">
      <c r="A10" s="33" t="s">
        <v>30</v>
      </c>
      <c r="B10" s="40"/>
      <c r="C10" s="144">
        <f>'L4'!$D$8</f>
        <v>42552</v>
      </c>
      <c r="D10" s="143"/>
      <c r="E10" s="41">
        <f>C10</f>
        <v>42552</v>
      </c>
      <c r="F10" s="34"/>
      <c r="G10" s="33">
        <v>1</v>
      </c>
      <c r="H10" s="34"/>
      <c r="I10" s="33">
        <v>0.5</v>
      </c>
      <c r="J10" s="34"/>
      <c r="K10" s="33">
        <v>0.2</v>
      </c>
      <c r="L10" s="34"/>
      <c r="N10" s="42"/>
    </row>
    <row r="11" spans="1:14" x14ac:dyDescent="0.3">
      <c r="A11" s="156"/>
      <c r="B11" s="135"/>
      <c r="C11" s="156"/>
      <c r="D11" s="135"/>
      <c r="E11" s="156"/>
      <c r="F11" s="135"/>
      <c r="G11" s="156"/>
      <c r="H11" s="135"/>
      <c r="I11" s="156"/>
      <c r="J11" s="135"/>
      <c r="K11" s="156"/>
      <c r="L11" s="135"/>
      <c r="M11" s="156"/>
      <c r="N11" s="135"/>
    </row>
    <row r="12" spans="1:14" x14ac:dyDescent="0.3">
      <c r="A12" s="125">
        <v>16244.56</v>
      </c>
      <c r="B12" s="127"/>
      <c r="C12" s="125">
        <f>A12*B2A!O3</f>
        <v>21013.962815999999</v>
      </c>
      <c r="D12" s="127">
        <f>C12/40.3399</f>
        <v>520.92253119120278</v>
      </c>
      <c r="E12" s="125">
        <f>A12*B2A!O3/12</f>
        <v>1751.1635679999999</v>
      </c>
      <c r="F12" s="127">
        <f>+E12/40.3399</f>
        <v>43.410210932600229</v>
      </c>
      <c r="G12" s="153">
        <f>C12/1976</f>
        <v>10.634596566801619</v>
      </c>
      <c r="H12" s="154">
        <f>+G12/40.3399</f>
        <v>0.26362476274858437</v>
      </c>
      <c r="I12" s="153">
        <f>+G12/2</f>
        <v>5.3172982834008096</v>
      </c>
      <c r="J12" s="154">
        <f>+I12/40.3399</f>
        <v>0.13181238137429219</v>
      </c>
      <c r="K12" s="153">
        <f>+G12/5</f>
        <v>2.1269193133603239</v>
      </c>
      <c r="L12" s="154">
        <f>+K12/40.3399</f>
        <v>5.2724952549716882E-2</v>
      </c>
      <c r="M12" s="153">
        <f>C12/2080</f>
        <v>10.102866738461538</v>
      </c>
      <c r="N12" s="154">
        <f>M12/40.3399</f>
        <v>0.25044352461115515</v>
      </c>
    </row>
    <row r="13" spans="1:14" x14ac:dyDescent="0.3">
      <c r="A13" s="155"/>
      <c r="B13" s="129"/>
      <c r="C13" s="155"/>
      <c r="D13" s="129"/>
      <c r="E13" s="155"/>
      <c r="F13" s="129"/>
      <c r="G13" s="155"/>
      <c r="H13" s="129"/>
      <c r="I13" s="155"/>
      <c r="J13" s="129"/>
      <c r="K13" s="155"/>
      <c r="L13" s="129"/>
      <c r="M13" s="155"/>
      <c r="N13" s="129"/>
    </row>
  </sheetData>
  <mergeCells count="27">
    <mergeCell ref="M9:N9"/>
    <mergeCell ref="K11:L11"/>
    <mergeCell ref="A9:B9"/>
    <mergeCell ref="C9:D9"/>
    <mergeCell ref="E9:F9"/>
    <mergeCell ref="G9:L9"/>
    <mergeCell ref="A11:B11"/>
    <mergeCell ref="C11:D11"/>
    <mergeCell ref="E11:F11"/>
    <mergeCell ref="G11:H11"/>
    <mergeCell ref="I11:J11"/>
    <mergeCell ref="C10:D10"/>
    <mergeCell ref="M11:N11"/>
    <mergeCell ref="M13:N13"/>
    <mergeCell ref="A13:B13"/>
    <mergeCell ref="C13:D13"/>
    <mergeCell ref="E13:F13"/>
    <mergeCell ref="G13:H13"/>
    <mergeCell ref="I13:J13"/>
    <mergeCell ref="K13:L13"/>
    <mergeCell ref="K12:L12"/>
    <mergeCell ref="M12:N12"/>
    <mergeCell ref="A12:B12"/>
    <mergeCell ref="C12:D12"/>
    <mergeCell ref="E12:F12"/>
    <mergeCell ref="G12:H12"/>
    <mergeCell ref="I12:J12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23</vt:i4>
      </vt:variant>
    </vt:vector>
  </HeadingPairs>
  <TitlesOfParts>
    <vt:vector size="44" baseType="lpstr">
      <vt:lpstr>Inhoud</vt:lpstr>
      <vt:lpstr>Fasering</vt:lpstr>
      <vt:lpstr>L4</vt:lpstr>
      <vt:lpstr>L3</vt:lpstr>
      <vt:lpstr>L2</vt:lpstr>
      <vt:lpstr>A1</vt:lpstr>
      <vt:lpstr>A2</vt:lpstr>
      <vt:lpstr>A3</vt:lpstr>
      <vt:lpstr>MV2</vt:lpstr>
      <vt:lpstr>B3</vt:lpstr>
      <vt:lpstr>B2B</vt:lpstr>
      <vt:lpstr>B2A</vt:lpstr>
      <vt:lpstr>B1C</vt:lpstr>
      <vt:lpstr>B1B</vt:lpstr>
      <vt:lpstr>MV1</vt:lpstr>
      <vt:lpstr>MV1bis</vt:lpstr>
      <vt:lpstr>L1</vt:lpstr>
      <vt:lpstr>K3</vt:lpstr>
      <vt:lpstr>G1</vt:lpstr>
      <vt:lpstr>GS</vt:lpstr>
      <vt:lpstr>GEW</vt:lpstr>
      <vt:lpstr>B1B!Afdrukbereik</vt:lpstr>
      <vt:lpstr>B1C!Afdrukbereik</vt:lpstr>
      <vt:lpstr>B2A!Afdrukbereik</vt:lpstr>
      <vt:lpstr>'B3'!Afdrukbereik</vt:lpstr>
      <vt:lpstr>'L2'!Afdrukbereik</vt:lpstr>
      <vt:lpstr>'A1'!Afdruktitels</vt:lpstr>
      <vt:lpstr>'A2'!Afdruktitels</vt:lpstr>
      <vt:lpstr>'A3'!Afdruktitels</vt:lpstr>
      <vt:lpstr>B1B!Afdruktitels</vt:lpstr>
      <vt:lpstr>B1C!Afdruktitels</vt:lpstr>
      <vt:lpstr>B2A!Afdruktitels</vt:lpstr>
      <vt:lpstr>B2B!Afdruktitels</vt:lpstr>
      <vt:lpstr>'B3'!Afdruktitels</vt:lpstr>
      <vt:lpstr>'G1'!Afdruktitels</vt:lpstr>
      <vt:lpstr>GS!Afdruktitels</vt:lpstr>
      <vt:lpstr>'K3'!Afdruktitels</vt:lpstr>
      <vt:lpstr>'L1'!Afdruktitels</vt:lpstr>
      <vt:lpstr>'L2'!Afdruktitels</vt:lpstr>
      <vt:lpstr>'L3'!Afdruktitels</vt:lpstr>
      <vt:lpstr>'L4'!Afdruktitels</vt:lpstr>
      <vt:lpstr>'MV1'!Afdruktitels</vt:lpstr>
      <vt:lpstr>MV1bis!Afdruktitels</vt:lpstr>
      <vt:lpstr>'MV2'!Afdruktitels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Jaminé</dc:creator>
  <cp:lastModifiedBy>Steven De Looze</cp:lastModifiedBy>
  <cp:lastPrinted>2014-11-14T13:39:11Z</cp:lastPrinted>
  <dcterms:created xsi:type="dcterms:W3CDTF">2014-03-22T15:25:44Z</dcterms:created>
  <dcterms:modified xsi:type="dcterms:W3CDTF">2016-06-10T12:40:03Z</dcterms:modified>
</cp:coreProperties>
</file>