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75" windowWidth="15165" windowHeight="8370" tabRatio="839"/>
  </bookViews>
  <sheets>
    <sheet name="Inhoud" sheetId="10" r:id="rId1"/>
    <sheet name="LOG4" sheetId="1" r:id="rId2"/>
    <sheet name="LOG3" sheetId="61" r:id="rId3"/>
    <sheet name="LOG2" sheetId="15" r:id="rId4"/>
    <sheet name="ADM1" sheetId="17" r:id="rId5"/>
    <sheet name="ADM2" sheetId="19" r:id="rId6"/>
    <sheet name="ADM3" sheetId="23" r:id="rId7"/>
    <sheet name="MV2(Verz pers)" sheetId="25" r:id="rId8"/>
    <sheet name="B3" sheetId="27" r:id="rId9"/>
    <sheet name="B2B" sheetId="29" r:id="rId10"/>
    <sheet name="B2A" sheetId="31" r:id="rId11"/>
    <sheet name="B1C" sheetId="33" r:id="rId12"/>
    <sheet name="B1b(HO)" sheetId="35" r:id="rId13"/>
    <sheet name="MV1" sheetId="39" r:id="rId14"/>
    <sheet name="MV1bis" sheetId="60" r:id="rId15"/>
    <sheet name="L1" sheetId="41" r:id="rId16"/>
    <sheet name="K3" sheetId="45" r:id="rId17"/>
    <sheet name="G1" sheetId="51" r:id="rId18"/>
    <sheet name="GS" sheetId="53" r:id="rId19"/>
    <sheet name="GEW" sheetId="58" r:id="rId20"/>
  </sheets>
  <externalReferences>
    <externalReference r:id="rId21"/>
  </externalReferences>
  <definedNames>
    <definedName name="_xlnm.Print_Area" localSheetId="11">B1C!$A$1:$U$36</definedName>
    <definedName name="_xlnm.Print_Area" localSheetId="10">B2A!$A$1:$U$36</definedName>
    <definedName name="_xlnm.Print_Area" localSheetId="8">'B3'!$A$1:$U$36</definedName>
    <definedName name="_xlnm.Print_Area" localSheetId="17">'G1'!$A$1:$U$36</definedName>
    <definedName name="_xlnm.Print_Area" localSheetId="18">GS!$A$1:$U$36</definedName>
    <definedName name="_xlnm.Print_Area" localSheetId="16">'K3'!$A$1:$U$36</definedName>
    <definedName name="_xlnm.Print_Area" localSheetId="7">'MV2(Verz pers)'!$A$1:$U$36</definedName>
    <definedName name="Z_3515F0C3_212C_11D6_9FA4_00105AF813F4_.wvu.Cols" localSheetId="4" hidden="1">'ADM1'!$R:$S</definedName>
    <definedName name="Z_3515F0C3_212C_11D6_9FA4_00105AF813F4_.wvu.Cols" localSheetId="5" hidden="1">'ADM2'!$R:$S</definedName>
    <definedName name="Z_3515F0C3_212C_11D6_9FA4_00105AF813F4_.wvu.Cols" localSheetId="6" hidden="1">'ADM3'!$R:$S</definedName>
    <definedName name="Z_3515F0C3_212C_11D6_9FA4_00105AF813F4_.wvu.Cols" localSheetId="12" hidden="1">'B1b(HO)'!$R:$S</definedName>
    <definedName name="Z_3515F0C3_212C_11D6_9FA4_00105AF813F4_.wvu.Cols" localSheetId="11" hidden="1">B1C!$R:$S</definedName>
    <definedName name="Z_3515F0C3_212C_11D6_9FA4_00105AF813F4_.wvu.Cols" localSheetId="10" hidden="1">B2A!$R:$S</definedName>
    <definedName name="Z_3515F0C3_212C_11D6_9FA4_00105AF813F4_.wvu.Cols" localSheetId="9" hidden="1">B2B!$R:$S</definedName>
    <definedName name="Z_3515F0C3_212C_11D6_9FA4_00105AF813F4_.wvu.Cols" localSheetId="8" hidden="1">'B3'!$R:$S</definedName>
    <definedName name="Z_3515F0C3_212C_11D6_9FA4_00105AF813F4_.wvu.Cols" localSheetId="17" hidden="1">'G1'!$R:$S</definedName>
    <definedName name="Z_3515F0C3_212C_11D6_9FA4_00105AF813F4_.wvu.Cols" localSheetId="18" hidden="1">GS!$R:$S</definedName>
    <definedName name="Z_3515F0C3_212C_11D6_9FA4_00105AF813F4_.wvu.Cols" localSheetId="16" hidden="1">'K3'!$R:$S</definedName>
    <definedName name="Z_3515F0C3_212C_11D6_9FA4_00105AF813F4_.wvu.Cols" localSheetId="15" hidden="1">'L1'!$R:$S</definedName>
    <definedName name="Z_3515F0C3_212C_11D6_9FA4_00105AF813F4_.wvu.Cols" localSheetId="3" hidden="1">'LOG2'!$R:$S</definedName>
    <definedName name="Z_3515F0C3_212C_11D6_9FA4_00105AF813F4_.wvu.Cols" localSheetId="2" hidden="1">'LOG3'!$R:$S</definedName>
    <definedName name="Z_3515F0C3_212C_11D6_9FA4_00105AF813F4_.wvu.Cols" localSheetId="1" hidden="1">'LOG4'!$R:$S</definedName>
    <definedName name="Z_3515F0C3_212C_11D6_9FA4_00105AF813F4_.wvu.Cols" localSheetId="13" hidden="1">'MV1'!$R:$S</definedName>
    <definedName name="Z_3515F0C3_212C_11D6_9FA4_00105AF813F4_.wvu.Cols" localSheetId="7" hidden="1">'MV2(Verz pers)'!$R:$S</definedName>
    <definedName name="Z_575C8073_5FD0_11D5_9FA9_00105AF771B6_.wvu.Cols" localSheetId="4" hidden="1">'ADM1'!$R:$S</definedName>
    <definedName name="Z_575C8073_5FD0_11D5_9FA9_00105AF771B6_.wvu.Cols" localSheetId="5" hidden="1">'ADM2'!$R:$S</definedName>
    <definedName name="Z_575C8073_5FD0_11D5_9FA9_00105AF771B6_.wvu.Cols" localSheetId="6" hidden="1">'ADM3'!$R:$S</definedName>
    <definedName name="Z_575C8073_5FD0_11D5_9FA9_00105AF771B6_.wvu.Cols" localSheetId="12" hidden="1">'B1b(HO)'!$R:$S</definedName>
    <definedName name="Z_575C8073_5FD0_11D5_9FA9_00105AF771B6_.wvu.Cols" localSheetId="11" hidden="1">B1C!$R:$S</definedName>
    <definedName name="Z_575C8073_5FD0_11D5_9FA9_00105AF771B6_.wvu.Cols" localSheetId="10" hidden="1">B2A!$R:$S</definedName>
    <definedName name="Z_575C8073_5FD0_11D5_9FA9_00105AF771B6_.wvu.Cols" localSheetId="9" hidden="1">B2B!$R:$S</definedName>
    <definedName name="Z_575C8073_5FD0_11D5_9FA9_00105AF771B6_.wvu.Cols" localSheetId="8" hidden="1">'B3'!$R:$S</definedName>
    <definedName name="Z_575C8073_5FD0_11D5_9FA9_00105AF771B6_.wvu.Cols" localSheetId="17" hidden="1">'G1'!$R:$S</definedName>
    <definedName name="Z_575C8073_5FD0_11D5_9FA9_00105AF771B6_.wvu.Cols" localSheetId="18" hidden="1">GS!$R:$S</definedName>
    <definedName name="Z_575C8073_5FD0_11D5_9FA9_00105AF771B6_.wvu.Cols" localSheetId="16" hidden="1">'K3'!$R:$S</definedName>
    <definedName name="Z_575C8073_5FD0_11D5_9FA9_00105AF771B6_.wvu.Cols" localSheetId="15" hidden="1">'L1'!$R:$S</definedName>
    <definedName name="Z_575C8073_5FD0_11D5_9FA9_00105AF771B6_.wvu.Cols" localSheetId="3" hidden="1">'LOG2'!$R:$S</definedName>
    <definedName name="Z_575C8073_5FD0_11D5_9FA9_00105AF771B6_.wvu.Cols" localSheetId="2" hidden="1">'LOG3'!$R:$S</definedName>
    <definedName name="Z_575C8073_5FD0_11D5_9FA9_00105AF771B6_.wvu.Cols" localSheetId="1" hidden="1">'LOG4'!$R:$S</definedName>
    <definedName name="Z_575C8073_5FD0_11D5_9FA9_00105AF771B6_.wvu.Cols" localSheetId="13" hidden="1">'MV1'!$R:$S</definedName>
    <definedName name="Z_575C8073_5FD0_11D5_9FA9_00105AF771B6_.wvu.Cols" localSheetId="7" hidden="1">'MV2(Verz pers)'!$R:$S</definedName>
  </definedNames>
  <calcPr calcId="145621"/>
</workbook>
</file>

<file path=xl/calcChain.xml><?xml version="1.0" encoding="utf-8"?>
<calcChain xmlns="http://schemas.openxmlformats.org/spreadsheetml/2006/main">
  <c r="U8" i="61" l="1"/>
  <c r="H31" i="61"/>
  <c r="I31" i="61" s="1"/>
  <c r="H27" i="61"/>
  <c r="I27" i="61" s="1"/>
  <c r="J23" i="61"/>
  <c r="K23" i="61" s="1"/>
  <c r="J19" i="61"/>
  <c r="K19" i="61" s="1"/>
  <c r="J17" i="61"/>
  <c r="K17" i="61" s="1"/>
  <c r="H17" i="61"/>
  <c r="I17" i="61" s="1"/>
  <c r="A16" i="61"/>
  <c r="A17" i="61" s="1"/>
  <c r="A18" i="61" s="1"/>
  <c r="A19" i="61" s="1"/>
  <c r="A20" i="61" s="1"/>
  <c r="A21" i="61" s="1"/>
  <c r="A22" i="61" s="1"/>
  <c r="A23" i="61" s="1"/>
  <c r="A24" i="61" s="1"/>
  <c r="A25" i="61" s="1"/>
  <c r="A26" i="61" s="1"/>
  <c r="A27" i="61" s="1"/>
  <c r="A28" i="61" s="1"/>
  <c r="A29" i="61" s="1"/>
  <c r="A30" i="61" s="1"/>
  <c r="A31" i="61" s="1"/>
  <c r="A32" i="61" s="1"/>
  <c r="A33" i="61" s="1"/>
  <c r="A34" i="61" s="1"/>
  <c r="A35" i="61" s="1"/>
  <c r="A36" i="61" s="1"/>
  <c r="A37" i="61" s="1"/>
  <c r="A38" i="61" s="1"/>
  <c r="A39" i="61" s="1"/>
  <c r="A40" i="61" s="1"/>
  <c r="A41" i="61" s="1"/>
  <c r="H15" i="61"/>
  <c r="I15" i="61" s="1"/>
  <c r="F15" i="61"/>
  <c r="G15" i="61" s="1"/>
  <c r="A15" i="61"/>
  <c r="F12" i="61"/>
  <c r="D12" i="61"/>
  <c r="J29" i="61"/>
  <c r="K29" i="61" s="1"/>
  <c r="N1" i="61"/>
  <c r="D19" i="61" l="1"/>
  <c r="D21" i="61"/>
  <c r="H40" i="61"/>
  <c r="I40" i="61" s="1"/>
  <c r="D40" i="61"/>
  <c r="J38" i="61"/>
  <c r="K38" i="61" s="1"/>
  <c r="F38" i="61"/>
  <c r="H36" i="61"/>
  <c r="I36" i="61" s="1"/>
  <c r="D36" i="61"/>
  <c r="J34" i="61"/>
  <c r="K34" i="61" s="1"/>
  <c r="F34" i="61"/>
  <c r="H32" i="61"/>
  <c r="I32" i="61" s="1"/>
  <c r="D32" i="61"/>
  <c r="J30" i="61"/>
  <c r="K30" i="61" s="1"/>
  <c r="F30" i="61"/>
  <c r="H28" i="61"/>
  <c r="I28" i="61" s="1"/>
  <c r="D28" i="61"/>
  <c r="J26" i="61"/>
  <c r="K26" i="61" s="1"/>
  <c r="F26" i="61"/>
  <c r="H24" i="61"/>
  <c r="I24" i="61" s="1"/>
  <c r="H41" i="61"/>
  <c r="I41" i="61" s="1"/>
  <c r="D41" i="61"/>
  <c r="J39" i="61"/>
  <c r="K39" i="61" s="1"/>
  <c r="F39" i="61"/>
  <c r="H37" i="61"/>
  <c r="I37" i="61" s="1"/>
  <c r="D37" i="61"/>
  <c r="J35" i="61"/>
  <c r="K35" i="61" s="1"/>
  <c r="F35" i="61"/>
  <c r="H33" i="61"/>
  <c r="I33" i="61" s="1"/>
  <c r="D33" i="61"/>
  <c r="J31" i="61"/>
  <c r="K31" i="61" s="1"/>
  <c r="F31" i="61"/>
  <c r="H29" i="61"/>
  <c r="I29" i="61" s="1"/>
  <c r="D29" i="61"/>
  <c r="J27" i="61"/>
  <c r="K27" i="61" s="1"/>
  <c r="F27" i="61"/>
  <c r="H25" i="61"/>
  <c r="I25" i="61" s="1"/>
  <c r="D25" i="61"/>
  <c r="J40" i="61"/>
  <c r="K40" i="61" s="1"/>
  <c r="F40" i="61"/>
  <c r="H38" i="61"/>
  <c r="I38" i="61" s="1"/>
  <c r="D38" i="61"/>
  <c r="J36" i="61"/>
  <c r="K36" i="61" s="1"/>
  <c r="F36" i="61"/>
  <c r="H34" i="61"/>
  <c r="I34" i="61" s="1"/>
  <c r="D34" i="61"/>
  <c r="J32" i="61"/>
  <c r="K32" i="61" s="1"/>
  <c r="F32" i="61"/>
  <c r="H30" i="61"/>
  <c r="I30" i="61" s="1"/>
  <c r="D30" i="61"/>
  <c r="H39" i="61"/>
  <c r="I39" i="61" s="1"/>
  <c r="D35" i="61"/>
  <c r="J33" i="61"/>
  <c r="K33" i="61" s="1"/>
  <c r="F29" i="61"/>
  <c r="D27" i="61"/>
  <c r="J25" i="61"/>
  <c r="K25" i="61" s="1"/>
  <c r="J24" i="61"/>
  <c r="K24" i="61" s="1"/>
  <c r="D23" i="61"/>
  <c r="F21" i="61"/>
  <c r="D39" i="61"/>
  <c r="J37" i="61"/>
  <c r="K37" i="61" s="1"/>
  <c r="F33" i="61"/>
  <c r="F28" i="61"/>
  <c r="D26" i="61"/>
  <c r="D24" i="61"/>
  <c r="J22" i="61"/>
  <c r="K22" i="61" s="1"/>
  <c r="F22" i="61"/>
  <c r="H20" i="61"/>
  <c r="I20" i="61" s="1"/>
  <c r="D20" i="61"/>
  <c r="J18" i="61"/>
  <c r="K18" i="61" s="1"/>
  <c r="F18" i="61"/>
  <c r="H16" i="61"/>
  <c r="I16" i="61" s="1"/>
  <c r="D16" i="61"/>
  <c r="J14" i="61"/>
  <c r="K14" i="61" s="1"/>
  <c r="F14" i="61"/>
  <c r="J41" i="61"/>
  <c r="K41" i="61" s="1"/>
  <c r="F41" i="61"/>
  <c r="H35" i="61"/>
  <c r="I35" i="61" s="1"/>
  <c r="D31" i="61"/>
  <c r="J28" i="61"/>
  <c r="K28" i="61" s="1"/>
  <c r="H26" i="61"/>
  <c r="I26" i="61" s="1"/>
  <c r="F24" i="61"/>
  <c r="H22" i="61"/>
  <c r="I22" i="61" s="1"/>
  <c r="D22" i="61"/>
  <c r="J20" i="61"/>
  <c r="K20" i="61" s="1"/>
  <c r="F20" i="61"/>
  <c r="H18" i="61"/>
  <c r="I18" i="61" s="1"/>
  <c r="D18" i="61"/>
  <c r="J16" i="61"/>
  <c r="K16" i="61" s="1"/>
  <c r="F16" i="61"/>
  <c r="H14" i="61"/>
  <c r="I14" i="61" s="1"/>
  <c r="D14" i="61"/>
  <c r="H23" i="61"/>
  <c r="I23" i="61" s="1"/>
  <c r="J21" i="61"/>
  <c r="K21" i="61" s="1"/>
  <c r="D17" i="61"/>
  <c r="F19" i="61"/>
  <c r="J15" i="61"/>
  <c r="K15" i="61" s="1"/>
  <c r="R15" i="61"/>
  <c r="S15" i="61" s="1"/>
  <c r="H21" i="61"/>
  <c r="I21" i="61" s="1"/>
  <c r="D15" i="61"/>
  <c r="F17" i="61"/>
  <c r="H19" i="61"/>
  <c r="I19" i="61" s="1"/>
  <c r="F23" i="61"/>
  <c r="F25" i="61"/>
  <c r="F37" i="61"/>
  <c r="C10" i="58"/>
  <c r="D6" i="53"/>
  <c r="N1" i="53" s="1"/>
  <c r="D6" i="51"/>
  <c r="N1" i="51" s="1"/>
  <c r="D6" i="45"/>
  <c r="N1" i="45" s="1"/>
  <c r="D12" i="41"/>
  <c r="N1" i="41" s="1"/>
  <c r="D13" i="39"/>
  <c r="N1" i="39" s="1"/>
  <c r="D9" i="35"/>
  <c r="N1" i="35" s="1"/>
  <c r="D6" i="33"/>
  <c r="N1" i="33" s="1"/>
  <c r="D6" i="31"/>
  <c r="N1" i="31" s="1"/>
  <c r="D9" i="29"/>
  <c r="N1" i="29" s="1"/>
  <c r="D6" i="27"/>
  <c r="N1" i="27" s="1"/>
  <c r="D6" i="25"/>
  <c r="N1" i="25" s="1"/>
  <c r="D8" i="23"/>
  <c r="N1" i="23" s="1"/>
  <c r="D10" i="19"/>
  <c r="N1" i="19" s="1"/>
  <c r="D10" i="17"/>
  <c r="N1" i="17" s="1"/>
  <c r="D10" i="15"/>
  <c r="N1" i="15" s="1"/>
  <c r="D8" i="1"/>
  <c r="N1" i="1" s="1"/>
  <c r="C3" i="10"/>
  <c r="T32" i="61" l="1"/>
  <c r="U32" i="61" s="1"/>
  <c r="L32" i="61"/>
  <c r="E32" i="61"/>
  <c r="R25" i="61"/>
  <c r="S25" i="61" s="1"/>
  <c r="G25" i="61"/>
  <c r="E15" i="61"/>
  <c r="T15" i="61"/>
  <c r="U15" i="61" s="1"/>
  <c r="L15" i="61"/>
  <c r="G19" i="61"/>
  <c r="R19" i="61"/>
  <c r="S19" i="61" s="1"/>
  <c r="T14" i="61"/>
  <c r="U14" i="61" s="1"/>
  <c r="L14" i="61"/>
  <c r="E14" i="61"/>
  <c r="T18" i="61"/>
  <c r="U18" i="61" s="1"/>
  <c r="L18" i="61"/>
  <c r="E18" i="61"/>
  <c r="T22" i="61"/>
  <c r="U22" i="61" s="1"/>
  <c r="L22" i="61"/>
  <c r="E22" i="61"/>
  <c r="E26" i="61"/>
  <c r="T26" i="61"/>
  <c r="U26" i="61" s="1"/>
  <c r="L26" i="61"/>
  <c r="E39" i="61"/>
  <c r="T39" i="61"/>
  <c r="U39" i="61" s="1"/>
  <c r="L39" i="61"/>
  <c r="E35" i="61"/>
  <c r="T35" i="61"/>
  <c r="U35" i="61" s="1"/>
  <c r="L35" i="61"/>
  <c r="G32" i="61"/>
  <c r="R32" i="61"/>
  <c r="S32" i="61" s="1"/>
  <c r="G36" i="61"/>
  <c r="R36" i="61"/>
  <c r="S36" i="61" s="1"/>
  <c r="G40" i="61"/>
  <c r="R40" i="61"/>
  <c r="S40" i="61" s="1"/>
  <c r="G27" i="61"/>
  <c r="R27" i="61"/>
  <c r="S27" i="61" s="1"/>
  <c r="G31" i="61"/>
  <c r="R31" i="61"/>
  <c r="S31" i="61" s="1"/>
  <c r="G35" i="61"/>
  <c r="R35" i="61"/>
  <c r="S35" i="61" s="1"/>
  <c r="G39" i="61"/>
  <c r="R39" i="61"/>
  <c r="S39" i="61" s="1"/>
  <c r="G37" i="61"/>
  <c r="R37" i="61"/>
  <c r="S37" i="61" s="1"/>
  <c r="G41" i="61"/>
  <c r="R41" i="61"/>
  <c r="S41" i="61" s="1"/>
  <c r="T28" i="61"/>
  <c r="U28" i="61" s="1"/>
  <c r="L28" i="61"/>
  <c r="E28" i="61"/>
  <c r="T36" i="61"/>
  <c r="U36" i="61" s="1"/>
  <c r="L36" i="61"/>
  <c r="E36" i="61"/>
  <c r="G23" i="61"/>
  <c r="R23" i="61"/>
  <c r="S23" i="61" s="1"/>
  <c r="E31" i="61"/>
  <c r="L31" i="61"/>
  <c r="T31" i="61"/>
  <c r="U31" i="61" s="1"/>
  <c r="R14" i="61"/>
  <c r="S14" i="61" s="1"/>
  <c r="G14" i="61"/>
  <c r="R18" i="61"/>
  <c r="S18" i="61" s="1"/>
  <c r="G18" i="61"/>
  <c r="R22" i="61"/>
  <c r="S22" i="61" s="1"/>
  <c r="G22" i="61"/>
  <c r="G28" i="61"/>
  <c r="R28" i="61"/>
  <c r="S28" i="61" s="1"/>
  <c r="G21" i="61"/>
  <c r="R21" i="61"/>
  <c r="S21" i="61" s="1"/>
  <c r="T27" i="61"/>
  <c r="U27" i="61" s="1"/>
  <c r="L27" i="61"/>
  <c r="E27" i="61"/>
  <c r="R26" i="61"/>
  <c r="S26" i="61" s="1"/>
  <c r="G26" i="61"/>
  <c r="R30" i="61"/>
  <c r="S30" i="61" s="1"/>
  <c r="G30" i="61"/>
  <c r="R34" i="61"/>
  <c r="S34" i="61" s="1"/>
  <c r="G34" i="61"/>
  <c r="R38" i="61"/>
  <c r="S38" i="61" s="1"/>
  <c r="G38" i="61"/>
  <c r="E21" i="61"/>
  <c r="L21" i="61"/>
  <c r="T21" i="61"/>
  <c r="U21" i="61" s="1"/>
  <c r="G17" i="61"/>
  <c r="R17" i="61"/>
  <c r="S17" i="61" s="1"/>
  <c r="T16" i="61"/>
  <c r="U16" i="61" s="1"/>
  <c r="L16" i="61"/>
  <c r="E16" i="61"/>
  <c r="T20" i="61"/>
  <c r="U20" i="61" s="1"/>
  <c r="L20" i="61"/>
  <c r="E20" i="61"/>
  <c r="T24" i="61"/>
  <c r="U24" i="61" s="1"/>
  <c r="L24" i="61"/>
  <c r="E24" i="61"/>
  <c r="T40" i="61"/>
  <c r="U40" i="61" s="1"/>
  <c r="L40" i="61"/>
  <c r="E40" i="61"/>
  <c r="E17" i="61"/>
  <c r="T17" i="61"/>
  <c r="U17" i="61" s="1"/>
  <c r="L17" i="61"/>
  <c r="R16" i="61"/>
  <c r="S16" i="61" s="1"/>
  <c r="G16" i="61"/>
  <c r="R20" i="61"/>
  <c r="S20" i="61" s="1"/>
  <c r="G20" i="61"/>
  <c r="R24" i="61"/>
  <c r="S24" i="61" s="1"/>
  <c r="G24" i="61"/>
  <c r="G33" i="61"/>
  <c r="R33" i="61"/>
  <c r="S33" i="61" s="1"/>
  <c r="T23" i="61"/>
  <c r="U23" i="61" s="1"/>
  <c r="L23" i="61"/>
  <c r="E23" i="61"/>
  <c r="G29" i="61"/>
  <c r="R29" i="61"/>
  <c r="S29" i="61" s="1"/>
  <c r="E30" i="61"/>
  <c r="T30" i="61"/>
  <c r="U30" i="61" s="1"/>
  <c r="L30" i="61"/>
  <c r="E34" i="61"/>
  <c r="T34" i="61"/>
  <c r="U34" i="61" s="1"/>
  <c r="L34" i="61"/>
  <c r="E38" i="61"/>
  <c r="T38" i="61"/>
  <c r="U38" i="61" s="1"/>
  <c r="L38" i="61"/>
  <c r="E25" i="61"/>
  <c r="T25" i="61"/>
  <c r="U25" i="61" s="1"/>
  <c r="L25" i="61"/>
  <c r="E29" i="61"/>
  <c r="T29" i="61"/>
  <c r="U29" i="61" s="1"/>
  <c r="L29" i="61"/>
  <c r="E33" i="61"/>
  <c r="T33" i="61"/>
  <c r="U33" i="61" s="1"/>
  <c r="L33" i="61"/>
  <c r="E37" i="61"/>
  <c r="T37" i="61"/>
  <c r="U37" i="61" s="1"/>
  <c r="L37" i="61"/>
  <c r="E41" i="61"/>
  <c r="T41" i="61"/>
  <c r="U41" i="61" s="1"/>
  <c r="L41" i="61"/>
  <c r="T19" i="61"/>
  <c r="U19" i="61" s="1"/>
  <c r="E19" i="61"/>
  <c r="L19" i="61"/>
  <c r="E12" i="58"/>
  <c r="C12" i="58"/>
  <c r="U2" i="53"/>
  <c r="U2" i="51"/>
  <c r="U2" i="45"/>
  <c r="U8" i="41"/>
  <c r="U9" i="39"/>
  <c r="U5" i="35"/>
  <c r="U2" i="33"/>
  <c r="U2" i="31"/>
  <c r="U5" i="29"/>
  <c r="U2" i="27"/>
  <c r="U2" i="25"/>
  <c r="U4" i="23"/>
  <c r="U6" i="19"/>
  <c r="U6" i="17"/>
  <c r="U6" i="15"/>
  <c r="H36" i="60"/>
  <c r="J36" i="60" s="1"/>
  <c r="K36" i="60" s="1"/>
  <c r="B36" i="60"/>
  <c r="L35" i="60"/>
  <c r="M35" i="60" s="1"/>
  <c r="H35" i="60"/>
  <c r="D35" i="60"/>
  <c r="V35" i="60" s="1"/>
  <c r="B35" i="60"/>
  <c r="J34" i="60"/>
  <c r="K34" i="60" s="1"/>
  <c r="H34" i="60"/>
  <c r="T34" i="60" s="1"/>
  <c r="U34" i="60" s="1"/>
  <c r="B34" i="60"/>
  <c r="L33" i="60"/>
  <c r="M33" i="60" s="1"/>
  <c r="J33" i="60"/>
  <c r="K33" i="60" s="1"/>
  <c r="H33" i="60"/>
  <c r="T33" i="60" s="1"/>
  <c r="U33" i="60" s="1"/>
  <c r="D33" i="60"/>
  <c r="V33" i="60" s="1"/>
  <c r="B33" i="60"/>
  <c r="L32" i="60"/>
  <c r="M32" i="60" s="1"/>
  <c r="J32" i="60"/>
  <c r="K32" i="60" s="1"/>
  <c r="H32" i="60"/>
  <c r="T32" i="60" s="1"/>
  <c r="U32" i="60" s="1"/>
  <c r="D32" i="60"/>
  <c r="V32" i="60" s="1"/>
  <c r="B32" i="60"/>
  <c r="N31" i="60"/>
  <c r="R31" i="60" s="1"/>
  <c r="L31" i="60"/>
  <c r="M31" i="60" s="1"/>
  <c r="J31" i="60"/>
  <c r="K31" i="60" s="1"/>
  <c r="H31" i="60"/>
  <c r="T31" i="60" s="1"/>
  <c r="U31" i="60" s="1"/>
  <c r="D31" i="60"/>
  <c r="V31" i="60" s="1"/>
  <c r="B31" i="60"/>
  <c r="L30" i="60"/>
  <c r="M30" i="60" s="1"/>
  <c r="J30" i="60"/>
  <c r="K30" i="60" s="1"/>
  <c r="H30" i="60"/>
  <c r="T30" i="60" s="1"/>
  <c r="U30" i="60" s="1"/>
  <c r="D30" i="60"/>
  <c r="V30" i="60" s="1"/>
  <c r="B30" i="60"/>
  <c r="L29" i="60"/>
  <c r="M29" i="60" s="1"/>
  <c r="J29" i="60"/>
  <c r="K29" i="60" s="1"/>
  <c r="H29" i="60"/>
  <c r="T29" i="60" s="1"/>
  <c r="U29" i="60" s="1"/>
  <c r="D29" i="60"/>
  <c r="V29" i="60" s="1"/>
  <c r="B29" i="60"/>
  <c r="L28" i="60"/>
  <c r="M28" i="60" s="1"/>
  <c r="J28" i="60"/>
  <c r="K28" i="60" s="1"/>
  <c r="H28" i="60"/>
  <c r="T28" i="60" s="1"/>
  <c r="U28" i="60" s="1"/>
  <c r="D28" i="60"/>
  <c r="V28" i="60" s="1"/>
  <c r="B28" i="60"/>
  <c r="L27" i="60"/>
  <c r="M27" i="60" s="1"/>
  <c r="J27" i="60"/>
  <c r="K27" i="60" s="1"/>
  <c r="H27" i="60"/>
  <c r="T27" i="60" s="1"/>
  <c r="U27" i="60" s="1"/>
  <c r="D27" i="60"/>
  <c r="V27" i="60" s="1"/>
  <c r="B27" i="60"/>
  <c r="N26" i="60"/>
  <c r="P26" i="60" s="1"/>
  <c r="L26" i="60"/>
  <c r="M26" i="60" s="1"/>
  <c r="J26" i="60"/>
  <c r="K26" i="60" s="1"/>
  <c r="H26" i="60"/>
  <c r="T26" i="60" s="1"/>
  <c r="U26" i="60" s="1"/>
  <c r="D26" i="60"/>
  <c r="V26" i="60" s="1"/>
  <c r="B26" i="60"/>
  <c r="L25" i="60"/>
  <c r="M25" i="60" s="1"/>
  <c r="J25" i="60"/>
  <c r="K25" i="60" s="1"/>
  <c r="H25" i="60"/>
  <c r="T25" i="60" s="1"/>
  <c r="U25" i="60" s="1"/>
  <c r="D25" i="60"/>
  <c r="V25" i="60" s="1"/>
  <c r="B25" i="60"/>
  <c r="N24" i="60"/>
  <c r="P24" i="60" s="1"/>
  <c r="L24" i="60"/>
  <c r="M24" i="60" s="1"/>
  <c r="J24" i="60"/>
  <c r="K24" i="60" s="1"/>
  <c r="H24" i="60"/>
  <c r="T24" i="60" s="1"/>
  <c r="U24" i="60" s="1"/>
  <c r="D24" i="60"/>
  <c r="V24" i="60" s="1"/>
  <c r="B24" i="60"/>
  <c r="L23" i="60"/>
  <c r="M23" i="60" s="1"/>
  <c r="J23" i="60"/>
  <c r="K23" i="60" s="1"/>
  <c r="H23" i="60"/>
  <c r="T23" i="60" s="1"/>
  <c r="U23" i="60" s="1"/>
  <c r="D23" i="60"/>
  <c r="B23" i="60"/>
  <c r="N22" i="60"/>
  <c r="L22" i="60"/>
  <c r="M22" i="60" s="1"/>
  <c r="J22" i="60"/>
  <c r="K22" i="60" s="1"/>
  <c r="H22" i="60"/>
  <c r="D22" i="60"/>
  <c r="V22" i="60" s="1"/>
  <c r="B22" i="60"/>
  <c r="L21" i="60"/>
  <c r="M21" i="60" s="1"/>
  <c r="J21" i="60"/>
  <c r="K21" i="60" s="1"/>
  <c r="H21" i="60"/>
  <c r="T21" i="60" s="1"/>
  <c r="U21" i="60" s="1"/>
  <c r="D21" i="60"/>
  <c r="B21" i="60"/>
  <c r="N20" i="60"/>
  <c r="L20" i="60"/>
  <c r="M20" i="60" s="1"/>
  <c r="J20" i="60"/>
  <c r="K20" i="60" s="1"/>
  <c r="H20" i="60"/>
  <c r="D20" i="60"/>
  <c r="V20" i="60" s="1"/>
  <c r="B20" i="60"/>
  <c r="L19" i="60"/>
  <c r="M19" i="60" s="1"/>
  <c r="J19" i="60"/>
  <c r="K19" i="60" s="1"/>
  <c r="H19" i="60"/>
  <c r="T19" i="60" s="1"/>
  <c r="U19" i="60" s="1"/>
  <c r="D19" i="60"/>
  <c r="B19" i="60"/>
  <c r="L18" i="60"/>
  <c r="M18" i="60" s="1"/>
  <c r="J18" i="60"/>
  <c r="K18" i="60" s="1"/>
  <c r="H18" i="60"/>
  <c r="T18" i="60" s="1"/>
  <c r="U18" i="60" s="1"/>
  <c r="D18" i="60"/>
  <c r="V18" i="60" s="1"/>
  <c r="B18" i="60"/>
  <c r="L17" i="60"/>
  <c r="M17" i="60" s="1"/>
  <c r="J17" i="60"/>
  <c r="K17" i="60" s="1"/>
  <c r="H17" i="60"/>
  <c r="D17" i="60"/>
  <c r="V17" i="60" s="1"/>
  <c r="B17" i="60"/>
  <c r="L16" i="60"/>
  <c r="M16" i="60" s="1"/>
  <c r="J16" i="60"/>
  <c r="K16" i="60" s="1"/>
  <c r="H16" i="60"/>
  <c r="D16" i="60"/>
  <c r="V16" i="60" s="1"/>
  <c r="B16" i="60"/>
  <c r="L15" i="60"/>
  <c r="M15" i="60" s="1"/>
  <c r="H15" i="60"/>
  <c r="J15" i="60" s="1"/>
  <c r="B15" i="60"/>
  <c r="V14" i="60"/>
  <c r="R14" i="60"/>
  <c r="N14" i="60"/>
  <c r="P14" i="60" s="1"/>
  <c r="L14" i="60"/>
  <c r="M14" i="60" s="1"/>
  <c r="K14" i="60"/>
  <c r="J14" i="60"/>
  <c r="H14" i="60"/>
  <c r="T14" i="60" s="1"/>
  <c r="U14" i="60" s="1"/>
  <c r="D14" i="60"/>
  <c r="B14" i="60"/>
  <c r="M13" i="60"/>
  <c r="L13" i="60"/>
  <c r="J13" i="60"/>
  <c r="K13" i="60" s="1"/>
  <c r="H13" i="60"/>
  <c r="D13" i="60"/>
  <c r="V13" i="60" s="1"/>
  <c r="B13" i="60"/>
  <c r="L12" i="60"/>
  <c r="M12" i="60" s="1"/>
  <c r="J12" i="60"/>
  <c r="K12" i="60" s="1"/>
  <c r="H12" i="60"/>
  <c r="D12" i="60"/>
  <c r="V12" i="60" s="1"/>
  <c r="B12" i="60"/>
  <c r="H11" i="60"/>
  <c r="D11" i="60" s="1"/>
  <c r="B11" i="60"/>
  <c r="V10" i="60"/>
  <c r="N10" i="60"/>
  <c r="R10" i="60" s="1"/>
  <c r="L10" i="60"/>
  <c r="M10" i="60" s="1"/>
  <c r="J10" i="60"/>
  <c r="K10" i="60" s="1"/>
  <c r="H10" i="60"/>
  <c r="T10" i="60" s="1"/>
  <c r="U10" i="60" s="1"/>
  <c r="D10" i="60"/>
  <c r="B10" i="60"/>
  <c r="A10" i="60"/>
  <c r="A11" i="60" s="1"/>
  <c r="A12" i="60" s="1"/>
  <c r="A13" i="60" s="1"/>
  <c r="A14" i="60" s="1"/>
  <c r="A15" i="60" s="1"/>
  <c r="A16" i="60" s="1"/>
  <c r="A17" i="60" s="1"/>
  <c r="A18" i="60" s="1"/>
  <c r="A19" i="60" s="1"/>
  <c r="A20" i="60" s="1"/>
  <c r="A21" i="60" s="1"/>
  <c r="A22" i="60" s="1"/>
  <c r="A23" i="60" s="1"/>
  <c r="A24" i="60" s="1"/>
  <c r="A25" i="60" s="1"/>
  <c r="A26" i="60" s="1"/>
  <c r="A27" i="60" s="1"/>
  <c r="A28" i="60" s="1"/>
  <c r="A29" i="60" s="1"/>
  <c r="A30" i="60" s="1"/>
  <c r="A31" i="60" s="1"/>
  <c r="A32" i="60" s="1"/>
  <c r="A33" i="60" s="1"/>
  <c r="A34" i="60" s="1"/>
  <c r="A35" i="60" s="1"/>
  <c r="A36" i="60" s="1"/>
  <c r="H9" i="60"/>
  <c r="D9" i="60"/>
  <c r="V9" i="60" s="1"/>
  <c r="B9" i="60"/>
  <c r="N14" i="61" l="1"/>
  <c r="O14" i="61" s="1"/>
  <c r="P14" i="61"/>
  <c r="Q14" i="61" s="1"/>
  <c r="M14" i="61"/>
  <c r="P24" i="61"/>
  <c r="Q24" i="61" s="1"/>
  <c r="N24" i="61"/>
  <c r="O24" i="61" s="1"/>
  <c r="M24" i="61"/>
  <c r="P36" i="61"/>
  <c r="Q36" i="61" s="1"/>
  <c r="N36" i="61"/>
  <c r="O36" i="61" s="1"/>
  <c r="M36" i="61"/>
  <c r="N18" i="61"/>
  <c r="O18" i="61" s="1"/>
  <c r="P18" i="61"/>
  <c r="Q18" i="61" s="1"/>
  <c r="M18" i="61"/>
  <c r="M37" i="61"/>
  <c r="P37" i="61"/>
  <c r="Q37" i="61" s="1"/>
  <c r="N37" i="61"/>
  <c r="O37" i="61" s="1"/>
  <c r="P23" i="61"/>
  <c r="Q23" i="61" s="1"/>
  <c r="M23" i="61"/>
  <c r="N23" i="61"/>
  <c r="O23" i="61" s="1"/>
  <c r="P20" i="61"/>
  <c r="Q20" i="61" s="1"/>
  <c r="N20" i="61"/>
  <c r="O20" i="61" s="1"/>
  <c r="M20" i="61"/>
  <c r="N21" i="61"/>
  <c r="O21" i="61" s="1"/>
  <c r="M21" i="61"/>
  <c r="P21" i="61"/>
  <c r="Q21" i="61" s="1"/>
  <c r="N31" i="61"/>
  <c r="O31" i="61" s="1"/>
  <c r="M31" i="61"/>
  <c r="P31" i="61"/>
  <c r="Q31" i="61" s="1"/>
  <c r="M41" i="61"/>
  <c r="P41" i="61"/>
  <c r="Q41" i="61" s="1"/>
  <c r="N41" i="61"/>
  <c r="O41" i="61" s="1"/>
  <c r="P40" i="61"/>
  <c r="Q40" i="61" s="1"/>
  <c r="N40" i="61"/>
  <c r="O40" i="61" s="1"/>
  <c r="M40" i="61"/>
  <c r="N26" i="61"/>
  <c r="O26" i="61" s="1"/>
  <c r="M26" i="61"/>
  <c r="P26" i="61"/>
  <c r="Q26" i="61" s="1"/>
  <c r="N22" i="61"/>
  <c r="O22" i="61" s="1"/>
  <c r="P22" i="61"/>
  <c r="Q22" i="61" s="1"/>
  <c r="M22" i="61"/>
  <c r="P32" i="61"/>
  <c r="Q32" i="61" s="1"/>
  <c r="N32" i="61"/>
  <c r="O32" i="61" s="1"/>
  <c r="M32" i="61"/>
  <c r="N38" i="61"/>
  <c r="O38" i="61" s="1"/>
  <c r="M38" i="61"/>
  <c r="P38" i="61"/>
  <c r="Q38" i="61" s="1"/>
  <c r="P28" i="61"/>
  <c r="Q28" i="61" s="1"/>
  <c r="N28" i="61"/>
  <c r="O28" i="61" s="1"/>
  <c r="M28" i="61"/>
  <c r="N35" i="61"/>
  <c r="O35" i="61" s="1"/>
  <c r="M35" i="61"/>
  <c r="P35" i="61"/>
  <c r="Q35" i="61" s="1"/>
  <c r="M15" i="61"/>
  <c r="P15" i="61"/>
  <c r="Q15" i="61" s="1"/>
  <c r="N15" i="61"/>
  <c r="O15" i="61" s="1"/>
  <c r="M25" i="61"/>
  <c r="P25" i="61"/>
  <c r="Q25" i="61" s="1"/>
  <c r="N25" i="61"/>
  <c r="O25" i="61" s="1"/>
  <c r="M19" i="61"/>
  <c r="P19" i="61"/>
  <c r="Q19" i="61" s="1"/>
  <c r="N19" i="61"/>
  <c r="O19" i="61" s="1"/>
  <c r="M29" i="61"/>
  <c r="P29" i="61"/>
  <c r="Q29" i="61" s="1"/>
  <c r="N29" i="61"/>
  <c r="O29" i="61" s="1"/>
  <c r="N30" i="61"/>
  <c r="O30" i="61" s="1"/>
  <c r="M30" i="61"/>
  <c r="P30" i="61"/>
  <c r="Q30" i="61" s="1"/>
  <c r="M17" i="61"/>
  <c r="N17" i="61"/>
  <c r="O17" i="61" s="1"/>
  <c r="P17" i="61"/>
  <c r="Q17" i="61" s="1"/>
  <c r="M33" i="61"/>
  <c r="P33" i="61"/>
  <c r="Q33" i="61" s="1"/>
  <c r="N33" i="61"/>
  <c r="O33" i="61" s="1"/>
  <c r="N34" i="61"/>
  <c r="O34" i="61" s="1"/>
  <c r="M34" i="61"/>
  <c r="P34" i="61"/>
  <c r="Q34" i="61" s="1"/>
  <c r="P16" i="61"/>
  <c r="Q16" i="61" s="1"/>
  <c r="N16" i="61"/>
  <c r="O16" i="61" s="1"/>
  <c r="M16" i="61"/>
  <c r="N27" i="61"/>
  <c r="O27" i="61" s="1"/>
  <c r="M27" i="61"/>
  <c r="P27" i="61"/>
  <c r="Q27" i="61" s="1"/>
  <c r="N39" i="61"/>
  <c r="O39" i="61" s="1"/>
  <c r="M39" i="61"/>
  <c r="P39" i="61"/>
  <c r="Q39" i="61" s="1"/>
  <c r="V11" i="60"/>
  <c r="N11" i="60"/>
  <c r="K15" i="60"/>
  <c r="T15" i="60"/>
  <c r="U15" i="60" s="1"/>
  <c r="P10" i="60"/>
  <c r="J11" i="60"/>
  <c r="K11" i="60" s="1"/>
  <c r="T13" i="60"/>
  <c r="U13" i="60" s="1"/>
  <c r="D15" i="60"/>
  <c r="T16" i="60"/>
  <c r="U16" i="60" s="1"/>
  <c r="N16" i="60"/>
  <c r="V21" i="60"/>
  <c r="N21" i="60"/>
  <c r="T22" i="60"/>
  <c r="U22" i="60" s="1"/>
  <c r="N17" i="60"/>
  <c r="P20" i="60"/>
  <c r="R20" i="60"/>
  <c r="N9" i="60"/>
  <c r="J9" i="60"/>
  <c r="K9" i="60" s="1"/>
  <c r="L11" i="60"/>
  <c r="M11" i="60" s="1"/>
  <c r="T11" i="60"/>
  <c r="U11" i="60" s="1"/>
  <c r="L9" i="60"/>
  <c r="M9" i="60" s="1"/>
  <c r="T12" i="60"/>
  <c r="U12" i="60" s="1"/>
  <c r="N12" i="60"/>
  <c r="N13" i="60"/>
  <c r="T17" i="60"/>
  <c r="U17" i="60" s="1"/>
  <c r="N18" i="60"/>
  <c r="V19" i="60"/>
  <c r="N19" i="60"/>
  <c r="T20" i="60"/>
  <c r="U20" i="60" s="1"/>
  <c r="V23" i="60"/>
  <c r="N23" i="60"/>
  <c r="P22" i="60"/>
  <c r="R22" i="60"/>
  <c r="N25" i="60"/>
  <c r="N27" i="60"/>
  <c r="N29" i="60"/>
  <c r="N33" i="60"/>
  <c r="D34" i="60"/>
  <c r="L34" i="60"/>
  <c r="M34" i="60" s="1"/>
  <c r="J35" i="60"/>
  <c r="K35" i="60" s="1"/>
  <c r="N35" i="60"/>
  <c r="D36" i="60"/>
  <c r="L36" i="60"/>
  <c r="M36" i="60" s="1"/>
  <c r="R24" i="60"/>
  <c r="R26" i="60"/>
  <c r="P31" i="60"/>
  <c r="T36" i="60"/>
  <c r="U36" i="60" s="1"/>
  <c r="N28" i="60"/>
  <c r="N30" i="60"/>
  <c r="N32" i="60"/>
  <c r="P30" i="60" l="1"/>
  <c r="R30" i="60"/>
  <c r="R35" i="60"/>
  <c r="P35" i="60"/>
  <c r="P28" i="60"/>
  <c r="R28" i="60"/>
  <c r="R27" i="60"/>
  <c r="P27" i="60"/>
  <c r="R23" i="60"/>
  <c r="P23" i="60"/>
  <c r="P12" i="60"/>
  <c r="R12" i="60"/>
  <c r="P32" i="60"/>
  <c r="R32" i="60"/>
  <c r="V36" i="60"/>
  <c r="N36" i="60"/>
  <c r="V34" i="60"/>
  <c r="N34" i="60"/>
  <c r="R25" i="60"/>
  <c r="P25" i="60"/>
  <c r="P18" i="60"/>
  <c r="R18" i="60"/>
  <c r="P17" i="60"/>
  <c r="R17" i="60"/>
  <c r="R33" i="60"/>
  <c r="P33" i="60"/>
  <c r="P9" i="60"/>
  <c r="R9" i="60"/>
  <c r="T35" i="60"/>
  <c r="U35" i="60" s="1"/>
  <c r="P16" i="60"/>
  <c r="R16" i="60"/>
  <c r="P11" i="60"/>
  <c r="R11" i="60"/>
  <c r="R29" i="60"/>
  <c r="P29" i="60"/>
  <c r="P19" i="60"/>
  <c r="R19" i="60"/>
  <c r="P13" i="60"/>
  <c r="R13" i="60"/>
  <c r="P21" i="60"/>
  <c r="R21" i="60"/>
  <c r="V15" i="60"/>
  <c r="N15" i="60"/>
  <c r="T9" i="60"/>
  <c r="U9" i="60" s="1"/>
  <c r="P36" i="60" l="1"/>
  <c r="R36" i="60"/>
  <c r="P15" i="60"/>
  <c r="R15" i="60"/>
  <c r="P34" i="60"/>
  <c r="R34" i="60"/>
  <c r="U4" i="1" l="1"/>
  <c r="F10" i="17" l="1"/>
  <c r="A13" i="17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F10" i="19"/>
  <c r="A13" i="19"/>
  <c r="A14" i="19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F8" i="23"/>
  <c r="A11" i="23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F9" i="35"/>
  <c r="A12" i="35"/>
  <c r="A13" i="35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A38" i="35" s="1"/>
  <c r="F6" i="33"/>
  <c r="A9" i="33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F6" i="31"/>
  <c r="A9" i="31"/>
  <c r="A10" i="3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F9" i="29"/>
  <c r="A12" i="29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F6" i="27"/>
  <c r="A9" i="27"/>
  <c r="A10" i="27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F6" i="51"/>
  <c r="A9" i="5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E10" i="58"/>
  <c r="F6" i="53"/>
  <c r="A9" i="53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33" i="53" s="1"/>
  <c r="A34" i="53" s="1"/>
  <c r="A35" i="53" s="1"/>
  <c r="F6" i="45"/>
  <c r="A9" i="45"/>
  <c r="A10" i="45" s="1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A33" i="45" s="1"/>
  <c r="A34" i="45" s="1"/>
  <c r="A35" i="45" s="1"/>
  <c r="F12" i="41"/>
  <c r="A15" i="41"/>
  <c r="A16" i="41" s="1"/>
  <c r="A17" i="4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A37" i="41" s="1"/>
  <c r="A38" i="41" s="1"/>
  <c r="A39" i="41" s="1"/>
  <c r="A40" i="41" s="1"/>
  <c r="A41" i="41" s="1"/>
  <c r="F10" i="15"/>
  <c r="A13" i="15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F8" i="1"/>
  <c r="A11" i="1"/>
  <c r="A12" i="1" s="1"/>
  <c r="A13" i="1" s="1"/>
  <c r="A14" i="1" s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F13" i="39"/>
  <c r="A16" i="39"/>
  <c r="A17" i="39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F6" i="25"/>
  <c r="A9" i="25"/>
  <c r="A10" i="25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F12" i="58"/>
  <c r="D19" i="41"/>
  <c r="T19" i="41" s="1"/>
  <c r="U19" i="41" s="1"/>
  <c r="H10" i="1"/>
  <c r="I10" i="1" s="1"/>
  <c r="J10" i="1"/>
  <c r="K10" i="1" s="1"/>
  <c r="H11" i="1"/>
  <c r="I11" i="1" s="1"/>
  <c r="D12" i="1"/>
  <c r="E12" i="1" s="1"/>
  <c r="J12" i="1"/>
  <c r="K12" i="1" s="1"/>
  <c r="F13" i="1"/>
  <c r="J13" i="1"/>
  <c r="K13" i="1" s="1"/>
  <c r="H14" i="1"/>
  <c r="I14" i="1" s="1"/>
  <c r="D15" i="1"/>
  <c r="E15" i="1" s="1"/>
  <c r="H15" i="1"/>
  <c r="I15" i="1" s="1"/>
  <c r="D16" i="1"/>
  <c r="T16" i="1" s="1"/>
  <c r="U16" i="1" s="1"/>
  <c r="J16" i="1"/>
  <c r="K16" i="1" s="1"/>
  <c r="F17" i="1"/>
  <c r="G17" i="1" s="1"/>
  <c r="J17" i="1"/>
  <c r="K17" i="1" s="1"/>
  <c r="H18" i="1"/>
  <c r="I18" i="1" s="1"/>
  <c r="D19" i="1"/>
  <c r="T19" i="1" s="1"/>
  <c r="U19" i="1" s="1"/>
  <c r="H19" i="1"/>
  <c r="I19" i="1" s="1"/>
  <c r="D20" i="1"/>
  <c r="J20" i="1"/>
  <c r="K20" i="1" s="1"/>
  <c r="F21" i="1"/>
  <c r="J21" i="1"/>
  <c r="K21" i="1" s="1"/>
  <c r="H22" i="1"/>
  <c r="I22" i="1" s="1"/>
  <c r="D23" i="1"/>
  <c r="L23" i="1" s="1"/>
  <c r="H23" i="1"/>
  <c r="I23" i="1" s="1"/>
  <c r="D24" i="1"/>
  <c r="E24" i="1" s="1"/>
  <c r="J24" i="1"/>
  <c r="K24" i="1" s="1"/>
  <c r="F25" i="1"/>
  <c r="J25" i="1"/>
  <c r="K25" i="1" s="1"/>
  <c r="H26" i="1"/>
  <c r="I26" i="1" s="1"/>
  <c r="D27" i="1"/>
  <c r="H27" i="1"/>
  <c r="I27" i="1" s="1"/>
  <c r="D28" i="1"/>
  <c r="E28" i="1" s="1"/>
  <c r="H28" i="1"/>
  <c r="I28" i="1" s="1"/>
  <c r="D29" i="1"/>
  <c r="H29" i="1"/>
  <c r="I29" i="1" s="1"/>
  <c r="D30" i="1"/>
  <c r="T30" i="1" s="1"/>
  <c r="U30" i="1" s="1"/>
  <c r="H30" i="1"/>
  <c r="I30" i="1" s="1"/>
  <c r="D31" i="1"/>
  <c r="H31" i="1"/>
  <c r="I31" i="1" s="1"/>
  <c r="D32" i="1"/>
  <c r="E32" i="1" s="1"/>
  <c r="H32" i="1"/>
  <c r="I32" i="1" s="1"/>
  <c r="D33" i="1"/>
  <c r="H33" i="1"/>
  <c r="I33" i="1" s="1"/>
  <c r="D34" i="1"/>
  <c r="T34" i="1" s="1"/>
  <c r="U34" i="1" s="1"/>
  <c r="H34" i="1"/>
  <c r="I34" i="1" s="1"/>
  <c r="D35" i="1"/>
  <c r="H35" i="1"/>
  <c r="I35" i="1" s="1"/>
  <c r="D36" i="1"/>
  <c r="E36" i="1" s="1"/>
  <c r="H36" i="1"/>
  <c r="I36" i="1" s="1"/>
  <c r="D37" i="1"/>
  <c r="H37" i="1"/>
  <c r="I37" i="1" s="1"/>
  <c r="D15" i="39"/>
  <c r="T15" i="39" s="1"/>
  <c r="U15" i="39" s="1"/>
  <c r="F15" i="39"/>
  <c r="H15" i="39"/>
  <c r="I15" i="39" s="1"/>
  <c r="J15" i="39"/>
  <c r="K15" i="39" s="1"/>
  <c r="D16" i="39"/>
  <c r="L16" i="39" s="1"/>
  <c r="F16" i="39"/>
  <c r="H16" i="39"/>
  <c r="I16" i="39" s="1"/>
  <c r="J16" i="39"/>
  <c r="K16" i="39" s="1"/>
  <c r="D17" i="39"/>
  <c r="L17" i="39" s="1"/>
  <c r="F17" i="39"/>
  <c r="H17" i="39"/>
  <c r="I17" i="39" s="1"/>
  <c r="J17" i="39"/>
  <c r="K17" i="39" s="1"/>
  <c r="D18" i="39"/>
  <c r="E18" i="39" s="1"/>
  <c r="F18" i="39"/>
  <c r="H18" i="39"/>
  <c r="I18" i="39" s="1"/>
  <c r="J18" i="39"/>
  <c r="K18" i="39" s="1"/>
  <c r="D19" i="39"/>
  <c r="T19" i="39" s="1"/>
  <c r="U19" i="39" s="1"/>
  <c r="F19" i="39"/>
  <c r="H19" i="39"/>
  <c r="I19" i="39" s="1"/>
  <c r="J19" i="39"/>
  <c r="K19" i="39" s="1"/>
  <c r="D20" i="39"/>
  <c r="L20" i="39" s="1"/>
  <c r="F20" i="39"/>
  <c r="H20" i="39"/>
  <c r="I20" i="39" s="1"/>
  <c r="J20" i="39"/>
  <c r="K20" i="39" s="1"/>
  <c r="D21" i="39"/>
  <c r="L21" i="39" s="1"/>
  <c r="F21" i="39"/>
  <c r="H21" i="39"/>
  <c r="I21" i="39" s="1"/>
  <c r="J21" i="39"/>
  <c r="K21" i="39" s="1"/>
  <c r="D22" i="39"/>
  <c r="E22" i="39" s="1"/>
  <c r="F22" i="39"/>
  <c r="H22" i="39"/>
  <c r="I22" i="39" s="1"/>
  <c r="J22" i="39"/>
  <c r="K22" i="39" s="1"/>
  <c r="D23" i="39"/>
  <c r="T23" i="39" s="1"/>
  <c r="U23" i="39" s="1"/>
  <c r="F23" i="39"/>
  <c r="H23" i="39"/>
  <c r="I23" i="39" s="1"/>
  <c r="J23" i="39"/>
  <c r="K23" i="39" s="1"/>
  <c r="D24" i="39"/>
  <c r="L24" i="39" s="1"/>
  <c r="F24" i="39"/>
  <c r="H24" i="39"/>
  <c r="I24" i="39" s="1"/>
  <c r="J24" i="39"/>
  <c r="K24" i="39" s="1"/>
  <c r="D25" i="39"/>
  <c r="L25" i="39" s="1"/>
  <c r="F25" i="39"/>
  <c r="H25" i="39"/>
  <c r="I25" i="39" s="1"/>
  <c r="J25" i="39"/>
  <c r="K25" i="39" s="1"/>
  <c r="D26" i="39"/>
  <c r="E26" i="39" s="1"/>
  <c r="F26" i="39"/>
  <c r="H26" i="39"/>
  <c r="I26" i="39" s="1"/>
  <c r="J26" i="39"/>
  <c r="K26" i="39" s="1"/>
  <c r="D27" i="39"/>
  <c r="T27" i="39" s="1"/>
  <c r="U27" i="39" s="1"/>
  <c r="F27" i="39"/>
  <c r="H27" i="39"/>
  <c r="I27" i="39" s="1"/>
  <c r="J27" i="39"/>
  <c r="K27" i="39" s="1"/>
  <c r="D28" i="39"/>
  <c r="L28" i="39" s="1"/>
  <c r="F28" i="39"/>
  <c r="H28" i="39"/>
  <c r="I28" i="39" s="1"/>
  <c r="J28" i="39"/>
  <c r="K28" i="39" s="1"/>
  <c r="D29" i="39"/>
  <c r="L29" i="39" s="1"/>
  <c r="F29" i="39"/>
  <c r="H29" i="39"/>
  <c r="I29" i="39" s="1"/>
  <c r="J29" i="39"/>
  <c r="K29" i="39" s="1"/>
  <c r="D30" i="39"/>
  <c r="E30" i="39" s="1"/>
  <c r="F30" i="39"/>
  <c r="H30" i="39"/>
  <c r="I30" i="39" s="1"/>
  <c r="J30" i="39"/>
  <c r="K30" i="39" s="1"/>
  <c r="D31" i="39"/>
  <c r="T31" i="39" s="1"/>
  <c r="U31" i="39" s="1"/>
  <c r="F31" i="39"/>
  <c r="H31" i="39"/>
  <c r="I31" i="39" s="1"/>
  <c r="J31" i="39"/>
  <c r="K31" i="39" s="1"/>
  <c r="D32" i="39"/>
  <c r="L32" i="39" s="1"/>
  <c r="F32" i="39"/>
  <c r="H32" i="39"/>
  <c r="I32" i="39" s="1"/>
  <c r="J32" i="39"/>
  <c r="K32" i="39" s="1"/>
  <c r="D33" i="39"/>
  <c r="L33" i="39" s="1"/>
  <c r="F33" i="39"/>
  <c r="H33" i="39"/>
  <c r="I33" i="39" s="1"/>
  <c r="J33" i="39"/>
  <c r="K33" i="39" s="1"/>
  <c r="D34" i="39"/>
  <c r="E34" i="39" s="1"/>
  <c r="F34" i="39"/>
  <c r="H34" i="39"/>
  <c r="I34" i="39" s="1"/>
  <c r="J34" i="39"/>
  <c r="K34" i="39" s="1"/>
  <c r="D35" i="39"/>
  <c r="T35" i="39" s="1"/>
  <c r="U35" i="39" s="1"/>
  <c r="F35" i="39"/>
  <c r="H35" i="39"/>
  <c r="I35" i="39" s="1"/>
  <c r="J35" i="39"/>
  <c r="K35" i="39" s="1"/>
  <c r="D36" i="39"/>
  <c r="L36" i="39" s="1"/>
  <c r="N36" i="39" s="1"/>
  <c r="O36" i="39" s="1"/>
  <c r="F36" i="39"/>
  <c r="H36" i="39"/>
  <c r="I36" i="39" s="1"/>
  <c r="J36" i="39"/>
  <c r="K36" i="39" s="1"/>
  <c r="D37" i="39"/>
  <c r="L37" i="39" s="1"/>
  <c r="F37" i="39"/>
  <c r="H37" i="39"/>
  <c r="I37" i="39" s="1"/>
  <c r="J37" i="39"/>
  <c r="K37" i="39" s="1"/>
  <c r="D38" i="39"/>
  <c r="E38" i="39" s="1"/>
  <c r="F38" i="39"/>
  <c r="H38" i="39"/>
  <c r="I38" i="39" s="1"/>
  <c r="J38" i="39"/>
  <c r="K38" i="39" s="1"/>
  <c r="D39" i="39"/>
  <c r="T39" i="39" s="1"/>
  <c r="U39" i="39" s="1"/>
  <c r="F39" i="39"/>
  <c r="H39" i="39"/>
  <c r="I39" i="39" s="1"/>
  <c r="J39" i="39"/>
  <c r="K39" i="39" s="1"/>
  <c r="D40" i="39"/>
  <c r="L40" i="39" s="1"/>
  <c r="M40" i="39" s="1"/>
  <c r="F40" i="39"/>
  <c r="H40" i="39"/>
  <c r="I40" i="39" s="1"/>
  <c r="J40" i="39"/>
  <c r="K40" i="39" s="1"/>
  <c r="D41" i="39"/>
  <c r="L41" i="39" s="1"/>
  <c r="F41" i="39"/>
  <c r="H41" i="39"/>
  <c r="I41" i="39" s="1"/>
  <c r="J41" i="39"/>
  <c r="K41" i="39" s="1"/>
  <c r="D42" i="39"/>
  <c r="E42" i="39" s="1"/>
  <c r="F42" i="39"/>
  <c r="H42" i="39"/>
  <c r="I42" i="39" s="1"/>
  <c r="J42" i="39"/>
  <c r="K42" i="39" s="1"/>
  <c r="D8" i="25"/>
  <c r="F8" i="25"/>
  <c r="H8" i="25"/>
  <c r="I8" i="25" s="1"/>
  <c r="J8" i="25"/>
  <c r="K8" i="25" s="1"/>
  <c r="D9" i="25"/>
  <c r="F9" i="25"/>
  <c r="H9" i="25"/>
  <c r="I9" i="25" s="1"/>
  <c r="J9" i="25"/>
  <c r="K9" i="25" s="1"/>
  <c r="D10" i="25"/>
  <c r="T10" i="25" s="1"/>
  <c r="U10" i="25" s="1"/>
  <c r="F10" i="25"/>
  <c r="H10" i="25"/>
  <c r="I10" i="25" s="1"/>
  <c r="J10" i="25"/>
  <c r="K10" i="25" s="1"/>
  <c r="D11" i="25"/>
  <c r="E11" i="25" s="1"/>
  <c r="F11" i="25"/>
  <c r="H11" i="25"/>
  <c r="I11" i="25" s="1"/>
  <c r="J11" i="25"/>
  <c r="K11" i="25" s="1"/>
  <c r="D12" i="25"/>
  <c r="F12" i="25"/>
  <c r="H12" i="25"/>
  <c r="I12" i="25" s="1"/>
  <c r="J12" i="25"/>
  <c r="K12" i="25" s="1"/>
  <c r="D13" i="25"/>
  <c r="F13" i="25"/>
  <c r="H13" i="25"/>
  <c r="I13" i="25" s="1"/>
  <c r="J13" i="25"/>
  <c r="K13" i="25" s="1"/>
  <c r="D14" i="25"/>
  <c r="T14" i="25" s="1"/>
  <c r="U14" i="25" s="1"/>
  <c r="F14" i="25"/>
  <c r="H14" i="25"/>
  <c r="I14" i="25" s="1"/>
  <c r="J14" i="25"/>
  <c r="K14" i="25" s="1"/>
  <c r="D15" i="25"/>
  <c r="E15" i="25" s="1"/>
  <c r="F15" i="25"/>
  <c r="H15" i="25"/>
  <c r="I15" i="25" s="1"/>
  <c r="J15" i="25"/>
  <c r="K15" i="25" s="1"/>
  <c r="D16" i="25"/>
  <c r="F16" i="25"/>
  <c r="H16" i="25"/>
  <c r="I16" i="25" s="1"/>
  <c r="J16" i="25"/>
  <c r="K16" i="25" s="1"/>
  <c r="D17" i="25"/>
  <c r="F17" i="25"/>
  <c r="H17" i="25"/>
  <c r="I17" i="25" s="1"/>
  <c r="J17" i="25"/>
  <c r="K17" i="25" s="1"/>
  <c r="D18" i="25"/>
  <c r="T18" i="25" s="1"/>
  <c r="U18" i="25" s="1"/>
  <c r="F18" i="25"/>
  <c r="H18" i="25"/>
  <c r="I18" i="25" s="1"/>
  <c r="J18" i="25"/>
  <c r="K18" i="25" s="1"/>
  <c r="D19" i="25"/>
  <c r="E19" i="25" s="1"/>
  <c r="F19" i="25"/>
  <c r="H19" i="25"/>
  <c r="I19" i="25" s="1"/>
  <c r="J19" i="25"/>
  <c r="K19" i="25" s="1"/>
  <c r="D20" i="25"/>
  <c r="F20" i="25"/>
  <c r="H20" i="25"/>
  <c r="I20" i="25" s="1"/>
  <c r="J20" i="25"/>
  <c r="K20" i="25" s="1"/>
  <c r="D21" i="25"/>
  <c r="F21" i="25"/>
  <c r="H21" i="25"/>
  <c r="I21" i="25" s="1"/>
  <c r="J21" i="25"/>
  <c r="K21" i="25" s="1"/>
  <c r="D22" i="25"/>
  <c r="T22" i="25" s="1"/>
  <c r="U22" i="25" s="1"/>
  <c r="F22" i="25"/>
  <c r="H22" i="25"/>
  <c r="I22" i="25" s="1"/>
  <c r="J22" i="25"/>
  <c r="K22" i="25" s="1"/>
  <c r="D23" i="25"/>
  <c r="E23" i="25" s="1"/>
  <c r="F23" i="25"/>
  <c r="H23" i="25"/>
  <c r="I23" i="25" s="1"/>
  <c r="J23" i="25"/>
  <c r="K23" i="25" s="1"/>
  <c r="D24" i="25"/>
  <c r="F24" i="25"/>
  <c r="H24" i="25"/>
  <c r="I24" i="25" s="1"/>
  <c r="J24" i="25"/>
  <c r="K24" i="25" s="1"/>
  <c r="D25" i="25"/>
  <c r="F25" i="25"/>
  <c r="H25" i="25"/>
  <c r="I25" i="25" s="1"/>
  <c r="J25" i="25"/>
  <c r="K25" i="25" s="1"/>
  <c r="D26" i="25"/>
  <c r="T26" i="25" s="1"/>
  <c r="U26" i="25" s="1"/>
  <c r="F26" i="25"/>
  <c r="H26" i="25"/>
  <c r="I26" i="25" s="1"/>
  <c r="J26" i="25"/>
  <c r="K26" i="25" s="1"/>
  <c r="D27" i="25"/>
  <c r="E27" i="25" s="1"/>
  <c r="F27" i="25"/>
  <c r="H27" i="25"/>
  <c r="I27" i="25" s="1"/>
  <c r="J27" i="25"/>
  <c r="K27" i="25" s="1"/>
  <c r="D28" i="25"/>
  <c r="F28" i="25"/>
  <c r="H28" i="25"/>
  <c r="I28" i="25" s="1"/>
  <c r="J28" i="25"/>
  <c r="K28" i="25" s="1"/>
  <c r="D29" i="25"/>
  <c r="F29" i="25"/>
  <c r="H29" i="25"/>
  <c r="I29" i="25" s="1"/>
  <c r="J29" i="25"/>
  <c r="K29" i="25" s="1"/>
  <c r="D30" i="25"/>
  <c r="T30" i="25" s="1"/>
  <c r="U30" i="25" s="1"/>
  <c r="F30" i="25"/>
  <c r="H30" i="25"/>
  <c r="I30" i="25" s="1"/>
  <c r="J30" i="25"/>
  <c r="K30" i="25" s="1"/>
  <c r="D31" i="25"/>
  <c r="E31" i="25" s="1"/>
  <c r="F31" i="25"/>
  <c r="H31" i="25"/>
  <c r="I31" i="25" s="1"/>
  <c r="J31" i="25"/>
  <c r="K31" i="25" s="1"/>
  <c r="D32" i="25"/>
  <c r="F32" i="25"/>
  <c r="H32" i="25"/>
  <c r="I32" i="25" s="1"/>
  <c r="J32" i="25"/>
  <c r="K32" i="25" s="1"/>
  <c r="D33" i="25"/>
  <c r="F33" i="25"/>
  <c r="H33" i="25"/>
  <c r="I33" i="25" s="1"/>
  <c r="J33" i="25"/>
  <c r="K33" i="25" s="1"/>
  <c r="D34" i="25"/>
  <c r="T34" i="25" s="1"/>
  <c r="U34" i="25" s="1"/>
  <c r="F34" i="25"/>
  <c r="H34" i="25"/>
  <c r="I34" i="25" s="1"/>
  <c r="J34" i="25"/>
  <c r="K34" i="25" s="1"/>
  <c r="D35" i="25"/>
  <c r="E35" i="25" s="1"/>
  <c r="F35" i="25"/>
  <c r="H35" i="25"/>
  <c r="I35" i="25" s="1"/>
  <c r="J35" i="25"/>
  <c r="K35" i="25" s="1"/>
  <c r="D12" i="15"/>
  <c r="T12" i="15" s="1"/>
  <c r="F12" i="15"/>
  <c r="H12" i="15"/>
  <c r="I12" i="15" s="1"/>
  <c r="J12" i="15"/>
  <c r="K12" i="15" s="1"/>
  <c r="D13" i="15"/>
  <c r="L13" i="15" s="1"/>
  <c r="P13" i="15" s="1"/>
  <c r="Q13" i="15" s="1"/>
  <c r="F13" i="15"/>
  <c r="H13" i="15"/>
  <c r="I13" i="15" s="1"/>
  <c r="J13" i="15"/>
  <c r="K13" i="15" s="1"/>
  <c r="D14" i="15"/>
  <c r="T14" i="15" s="1"/>
  <c r="U14" i="15" s="1"/>
  <c r="F14" i="15"/>
  <c r="H14" i="15"/>
  <c r="I14" i="15" s="1"/>
  <c r="J14" i="15"/>
  <c r="K14" i="15" s="1"/>
  <c r="D15" i="15"/>
  <c r="E15" i="15" s="1"/>
  <c r="F15" i="15"/>
  <c r="H15" i="15"/>
  <c r="I15" i="15" s="1"/>
  <c r="J15" i="15"/>
  <c r="K15" i="15" s="1"/>
  <c r="D16" i="15"/>
  <c r="T16" i="15" s="1"/>
  <c r="U16" i="15" s="1"/>
  <c r="F16" i="15"/>
  <c r="H16" i="15"/>
  <c r="I16" i="15" s="1"/>
  <c r="J16" i="15"/>
  <c r="K16" i="15" s="1"/>
  <c r="D17" i="15"/>
  <c r="F17" i="15"/>
  <c r="H17" i="15"/>
  <c r="I17" i="15" s="1"/>
  <c r="J17" i="15"/>
  <c r="K17" i="15" s="1"/>
  <c r="D18" i="15"/>
  <c r="E18" i="15" s="1"/>
  <c r="F18" i="15"/>
  <c r="H18" i="15"/>
  <c r="I18" i="15" s="1"/>
  <c r="J18" i="15"/>
  <c r="K18" i="15" s="1"/>
  <c r="D19" i="15"/>
  <c r="F19" i="15"/>
  <c r="H19" i="15"/>
  <c r="I19" i="15" s="1"/>
  <c r="J19" i="15"/>
  <c r="K19" i="15" s="1"/>
  <c r="D20" i="15"/>
  <c r="T20" i="15" s="1"/>
  <c r="U20" i="15" s="1"/>
  <c r="F20" i="15"/>
  <c r="H20" i="15"/>
  <c r="I20" i="15" s="1"/>
  <c r="J20" i="15"/>
  <c r="K20" i="15" s="1"/>
  <c r="D21" i="15"/>
  <c r="F21" i="15"/>
  <c r="H21" i="15"/>
  <c r="I21" i="15" s="1"/>
  <c r="J21" i="15"/>
  <c r="K21" i="15" s="1"/>
  <c r="D22" i="15"/>
  <c r="E22" i="15" s="1"/>
  <c r="F22" i="15"/>
  <c r="H22" i="15"/>
  <c r="I22" i="15" s="1"/>
  <c r="J22" i="15"/>
  <c r="K22" i="15" s="1"/>
  <c r="D23" i="15"/>
  <c r="F23" i="15"/>
  <c r="H23" i="15"/>
  <c r="I23" i="15" s="1"/>
  <c r="J23" i="15"/>
  <c r="K23" i="15" s="1"/>
  <c r="D24" i="15"/>
  <c r="T24" i="15" s="1"/>
  <c r="U24" i="15" s="1"/>
  <c r="F24" i="15"/>
  <c r="H24" i="15"/>
  <c r="I24" i="15" s="1"/>
  <c r="J24" i="15"/>
  <c r="K24" i="15" s="1"/>
  <c r="D25" i="15"/>
  <c r="F25" i="15"/>
  <c r="H25" i="15"/>
  <c r="I25" i="15" s="1"/>
  <c r="J25" i="15"/>
  <c r="K25" i="15" s="1"/>
  <c r="D26" i="15"/>
  <c r="E26" i="15" s="1"/>
  <c r="F26" i="15"/>
  <c r="H26" i="15"/>
  <c r="I26" i="15" s="1"/>
  <c r="J26" i="15"/>
  <c r="K26" i="15" s="1"/>
  <c r="D27" i="15"/>
  <c r="F27" i="15"/>
  <c r="H27" i="15"/>
  <c r="I27" i="15" s="1"/>
  <c r="J27" i="15"/>
  <c r="K27" i="15" s="1"/>
  <c r="D28" i="15"/>
  <c r="T28" i="15" s="1"/>
  <c r="U28" i="15" s="1"/>
  <c r="F28" i="15"/>
  <c r="H28" i="15"/>
  <c r="I28" i="15" s="1"/>
  <c r="J28" i="15"/>
  <c r="K28" i="15" s="1"/>
  <c r="D29" i="15"/>
  <c r="F29" i="15"/>
  <c r="H29" i="15"/>
  <c r="I29" i="15" s="1"/>
  <c r="J29" i="15"/>
  <c r="K29" i="15" s="1"/>
  <c r="D30" i="15"/>
  <c r="E30" i="15" s="1"/>
  <c r="F30" i="15"/>
  <c r="H30" i="15"/>
  <c r="I30" i="15" s="1"/>
  <c r="J30" i="15"/>
  <c r="K30" i="15" s="1"/>
  <c r="D31" i="15"/>
  <c r="F31" i="15"/>
  <c r="H31" i="15"/>
  <c r="I31" i="15" s="1"/>
  <c r="J31" i="15"/>
  <c r="K31" i="15" s="1"/>
  <c r="D32" i="15"/>
  <c r="T32" i="15" s="1"/>
  <c r="U32" i="15" s="1"/>
  <c r="F32" i="15"/>
  <c r="H32" i="15"/>
  <c r="I32" i="15" s="1"/>
  <c r="J32" i="15"/>
  <c r="K32" i="15" s="1"/>
  <c r="D33" i="15"/>
  <c r="F33" i="15"/>
  <c r="H33" i="15"/>
  <c r="I33" i="15" s="1"/>
  <c r="J33" i="15"/>
  <c r="K33" i="15" s="1"/>
  <c r="D34" i="15"/>
  <c r="E34" i="15" s="1"/>
  <c r="F34" i="15"/>
  <c r="H34" i="15"/>
  <c r="I34" i="15" s="1"/>
  <c r="J34" i="15"/>
  <c r="K34" i="15" s="1"/>
  <c r="D35" i="15"/>
  <c r="F35" i="15"/>
  <c r="H35" i="15"/>
  <c r="I35" i="15" s="1"/>
  <c r="J35" i="15"/>
  <c r="K35" i="15"/>
  <c r="D36" i="15"/>
  <c r="F36" i="15"/>
  <c r="H36" i="15"/>
  <c r="I36" i="15"/>
  <c r="J36" i="15"/>
  <c r="K36" i="15" s="1"/>
  <c r="D37" i="15"/>
  <c r="L37" i="15" s="1"/>
  <c r="N37" i="15" s="1"/>
  <c r="O37" i="15" s="1"/>
  <c r="F37" i="15"/>
  <c r="H37" i="15"/>
  <c r="I37" i="15" s="1"/>
  <c r="J37" i="15"/>
  <c r="K37" i="15" s="1"/>
  <c r="D38" i="15"/>
  <c r="F38" i="15"/>
  <c r="H38" i="15"/>
  <c r="I38" i="15" s="1"/>
  <c r="J38" i="15"/>
  <c r="K38" i="15" s="1"/>
  <c r="D39" i="15"/>
  <c r="E39" i="15" s="1"/>
  <c r="F39" i="15"/>
  <c r="H39" i="15"/>
  <c r="I39" i="15" s="1"/>
  <c r="J39" i="15"/>
  <c r="K39" i="15" s="1"/>
  <c r="F14" i="41"/>
  <c r="H14" i="41"/>
  <c r="I14" i="41"/>
  <c r="J14" i="41"/>
  <c r="K14" i="41" s="1"/>
  <c r="D15" i="41"/>
  <c r="F15" i="41"/>
  <c r="G15" i="41" s="1"/>
  <c r="H15" i="41"/>
  <c r="J15" i="41"/>
  <c r="K15" i="41"/>
  <c r="D16" i="41"/>
  <c r="F16" i="41"/>
  <c r="H16" i="41"/>
  <c r="I16" i="41"/>
  <c r="J16" i="41"/>
  <c r="K16" i="41" s="1"/>
  <c r="D17" i="41"/>
  <c r="F17" i="41"/>
  <c r="H17" i="41"/>
  <c r="J17" i="41"/>
  <c r="K17" i="41"/>
  <c r="D18" i="41"/>
  <c r="F18" i="41"/>
  <c r="H18" i="41"/>
  <c r="I18" i="41"/>
  <c r="J18" i="41"/>
  <c r="K18" i="41" s="1"/>
  <c r="F19" i="41"/>
  <c r="H19" i="41"/>
  <c r="I19" i="41"/>
  <c r="J19" i="41"/>
  <c r="K19" i="41" s="1"/>
  <c r="D20" i="41"/>
  <c r="F20" i="41"/>
  <c r="H20" i="41"/>
  <c r="I20" i="41" s="1"/>
  <c r="J20" i="41"/>
  <c r="K20" i="41" s="1"/>
  <c r="D21" i="41"/>
  <c r="F21" i="41"/>
  <c r="H21" i="41"/>
  <c r="J21" i="41"/>
  <c r="K21" i="41" s="1"/>
  <c r="D22" i="41"/>
  <c r="F22" i="41"/>
  <c r="H22" i="41"/>
  <c r="I22" i="41" s="1"/>
  <c r="J22" i="41"/>
  <c r="K22" i="41" s="1"/>
  <c r="D23" i="41"/>
  <c r="F23" i="41"/>
  <c r="G23" i="41" s="1"/>
  <c r="H23" i="41"/>
  <c r="J23" i="41"/>
  <c r="K23" i="41" s="1"/>
  <c r="D24" i="41"/>
  <c r="F24" i="41"/>
  <c r="H24" i="41"/>
  <c r="I24" i="41" s="1"/>
  <c r="J24" i="41"/>
  <c r="K24" i="41" s="1"/>
  <c r="D25" i="41"/>
  <c r="F25" i="41"/>
  <c r="H25" i="41"/>
  <c r="J25" i="41"/>
  <c r="K25" i="41" s="1"/>
  <c r="D26" i="41"/>
  <c r="F26" i="41"/>
  <c r="H26" i="41"/>
  <c r="I26" i="41" s="1"/>
  <c r="J26" i="41"/>
  <c r="K26" i="41" s="1"/>
  <c r="D27" i="41"/>
  <c r="L27" i="41" s="1"/>
  <c r="F27" i="41"/>
  <c r="H27" i="41"/>
  <c r="I27" i="41" s="1"/>
  <c r="J27" i="41"/>
  <c r="K27" i="41" s="1"/>
  <c r="D28" i="41"/>
  <c r="F28" i="41"/>
  <c r="R28" i="41" s="1"/>
  <c r="S28" i="41" s="1"/>
  <c r="H28" i="41"/>
  <c r="I28" i="41" s="1"/>
  <c r="J28" i="41"/>
  <c r="K28" i="41" s="1"/>
  <c r="D29" i="41"/>
  <c r="F29" i="41"/>
  <c r="H29" i="41"/>
  <c r="I29" i="41" s="1"/>
  <c r="J29" i="41"/>
  <c r="K29" i="41" s="1"/>
  <c r="D30" i="41"/>
  <c r="F30" i="41"/>
  <c r="R30" i="41" s="1"/>
  <c r="S30" i="41" s="1"/>
  <c r="H30" i="41"/>
  <c r="I30" i="41" s="1"/>
  <c r="J30" i="41"/>
  <c r="K30" i="41" s="1"/>
  <c r="D31" i="41"/>
  <c r="F31" i="41"/>
  <c r="G31" i="41" s="1"/>
  <c r="H31" i="41"/>
  <c r="I31" i="41" s="1"/>
  <c r="J31" i="41"/>
  <c r="K31" i="41" s="1"/>
  <c r="D32" i="41"/>
  <c r="F32" i="41"/>
  <c r="R32" i="41" s="1"/>
  <c r="S32" i="41" s="1"/>
  <c r="H32" i="41"/>
  <c r="I32" i="41" s="1"/>
  <c r="J32" i="41"/>
  <c r="K32" i="41" s="1"/>
  <c r="D33" i="41"/>
  <c r="F33" i="41"/>
  <c r="H33" i="41"/>
  <c r="I33" i="41" s="1"/>
  <c r="J33" i="41"/>
  <c r="K33" i="41" s="1"/>
  <c r="D34" i="41"/>
  <c r="F34" i="41"/>
  <c r="R34" i="41" s="1"/>
  <c r="S34" i="41" s="1"/>
  <c r="H34" i="41"/>
  <c r="I34" i="41" s="1"/>
  <c r="J34" i="41"/>
  <c r="K34" i="41"/>
  <c r="D35" i="41"/>
  <c r="L35" i="41" s="1"/>
  <c r="F35" i="41"/>
  <c r="H35" i="41"/>
  <c r="I35" i="41"/>
  <c r="J35" i="41"/>
  <c r="K35" i="41" s="1"/>
  <c r="D36" i="41"/>
  <c r="F36" i="41"/>
  <c r="R36" i="41" s="1"/>
  <c r="S36" i="41" s="1"/>
  <c r="H36" i="41"/>
  <c r="I36" i="41" s="1"/>
  <c r="J36" i="41"/>
  <c r="K36" i="41" s="1"/>
  <c r="D37" i="41"/>
  <c r="F37" i="41"/>
  <c r="H37" i="41"/>
  <c r="J37" i="41"/>
  <c r="K37" i="41" s="1"/>
  <c r="D38" i="41"/>
  <c r="F38" i="41"/>
  <c r="R38" i="41" s="1"/>
  <c r="S38" i="41" s="1"/>
  <c r="H38" i="41"/>
  <c r="I38" i="41" s="1"/>
  <c r="J38" i="41"/>
  <c r="K38" i="41" s="1"/>
  <c r="D39" i="41"/>
  <c r="F39" i="41"/>
  <c r="G39" i="41" s="1"/>
  <c r="H39" i="41"/>
  <c r="J39" i="41"/>
  <c r="K39" i="41" s="1"/>
  <c r="D40" i="41"/>
  <c r="F40" i="41"/>
  <c r="R40" i="41" s="1"/>
  <c r="S40" i="41" s="1"/>
  <c r="H40" i="41"/>
  <c r="I40" i="41" s="1"/>
  <c r="J40" i="41"/>
  <c r="K40" i="41" s="1"/>
  <c r="D41" i="41"/>
  <c r="F41" i="41"/>
  <c r="H41" i="41"/>
  <c r="J41" i="41"/>
  <c r="K41" i="41" s="1"/>
  <c r="D8" i="45"/>
  <c r="F8" i="45"/>
  <c r="H8" i="45"/>
  <c r="I8" i="45" s="1"/>
  <c r="J8" i="45"/>
  <c r="K8" i="45" s="1"/>
  <c r="D9" i="45"/>
  <c r="L9" i="45" s="1"/>
  <c r="M9" i="45" s="1"/>
  <c r="F9" i="45"/>
  <c r="G9" i="45" s="1"/>
  <c r="H9" i="45"/>
  <c r="I9" i="45" s="1"/>
  <c r="J9" i="45"/>
  <c r="K9" i="45" s="1"/>
  <c r="D10" i="45"/>
  <c r="F10" i="45"/>
  <c r="R10" i="45" s="1"/>
  <c r="S10" i="45" s="1"/>
  <c r="H10" i="45"/>
  <c r="I10" i="45" s="1"/>
  <c r="J10" i="45"/>
  <c r="K10" i="45" s="1"/>
  <c r="D11" i="45"/>
  <c r="E11" i="45" s="1"/>
  <c r="F11" i="45"/>
  <c r="H11" i="45"/>
  <c r="I11" i="45" s="1"/>
  <c r="J11" i="45"/>
  <c r="K11" i="45" s="1"/>
  <c r="D12" i="45"/>
  <c r="T12" i="45" s="1"/>
  <c r="F12" i="45"/>
  <c r="R12" i="45" s="1"/>
  <c r="H12" i="45"/>
  <c r="I12" i="45" s="1"/>
  <c r="J12" i="45"/>
  <c r="K12" i="45" s="1"/>
  <c r="D13" i="45"/>
  <c r="L13" i="45" s="1"/>
  <c r="M13" i="45" s="1"/>
  <c r="F13" i="45"/>
  <c r="H13" i="45"/>
  <c r="I13" i="45" s="1"/>
  <c r="J13" i="45"/>
  <c r="K13" i="45" s="1"/>
  <c r="D14" i="45"/>
  <c r="E14" i="45" s="1"/>
  <c r="F14" i="45"/>
  <c r="R14" i="45" s="1"/>
  <c r="S14" i="45" s="1"/>
  <c r="H14" i="45"/>
  <c r="I14" i="45" s="1"/>
  <c r="J14" i="45"/>
  <c r="K14" i="45" s="1"/>
  <c r="D15" i="45"/>
  <c r="F15" i="45"/>
  <c r="H15" i="45"/>
  <c r="I15" i="45" s="1"/>
  <c r="J15" i="45"/>
  <c r="K15" i="45" s="1"/>
  <c r="D16" i="45"/>
  <c r="T16" i="45" s="1"/>
  <c r="U16" i="45" s="1"/>
  <c r="F16" i="45"/>
  <c r="R16" i="45" s="1"/>
  <c r="S16" i="45" s="1"/>
  <c r="H16" i="45"/>
  <c r="I16" i="45" s="1"/>
  <c r="J16" i="45"/>
  <c r="K16" i="45"/>
  <c r="D17" i="45"/>
  <c r="F17" i="45"/>
  <c r="H17" i="45"/>
  <c r="I17" i="45"/>
  <c r="J17" i="45"/>
  <c r="K17" i="45" s="1"/>
  <c r="D18" i="45"/>
  <c r="F18" i="45"/>
  <c r="R18" i="45" s="1"/>
  <c r="S18" i="45" s="1"/>
  <c r="H18" i="45"/>
  <c r="I18" i="45" s="1"/>
  <c r="J18" i="45"/>
  <c r="K18" i="45" s="1"/>
  <c r="D19" i="45"/>
  <c r="F19" i="45"/>
  <c r="H19" i="45"/>
  <c r="I19" i="45" s="1"/>
  <c r="J19" i="45"/>
  <c r="K19" i="45" s="1"/>
  <c r="D20" i="45"/>
  <c r="F20" i="45"/>
  <c r="R20" i="45" s="1"/>
  <c r="S20" i="45" s="1"/>
  <c r="H20" i="45"/>
  <c r="I20" i="45" s="1"/>
  <c r="J20" i="45"/>
  <c r="K20" i="45" s="1"/>
  <c r="D21" i="45"/>
  <c r="F21" i="45"/>
  <c r="G21" i="45" s="1"/>
  <c r="H21" i="45"/>
  <c r="J21" i="45"/>
  <c r="K21" i="45" s="1"/>
  <c r="D22" i="45"/>
  <c r="F22" i="45"/>
  <c r="R22" i="45" s="1"/>
  <c r="S22" i="45" s="1"/>
  <c r="H22" i="45"/>
  <c r="I22" i="45" s="1"/>
  <c r="J22" i="45"/>
  <c r="K22" i="45" s="1"/>
  <c r="D23" i="45"/>
  <c r="F23" i="45"/>
  <c r="H23" i="45"/>
  <c r="I23" i="45" s="1"/>
  <c r="J23" i="45"/>
  <c r="K23" i="45" s="1"/>
  <c r="D24" i="45"/>
  <c r="F24" i="45"/>
  <c r="R24" i="45" s="1"/>
  <c r="S24" i="45" s="1"/>
  <c r="H24" i="45"/>
  <c r="I24" i="45" s="1"/>
  <c r="J24" i="45"/>
  <c r="K24" i="45" s="1"/>
  <c r="D25" i="45"/>
  <c r="L25" i="45" s="1"/>
  <c r="M25" i="45" s="1"/>
  <c r="F25" i="45"/>
  <c r="H25" i="45"/>
  <c r="I25" i="45" s="1"/>
  <c r="J25" i="45"/>
  <c r="K25" i="45" s="1"/>
  <c r="D26" i="45"/>
  <c r="E26" i="45" s="1"/>
  <c r="F26" i="45"/>
  <c r="R26" i="45" s="1"/>
  <c r="S26" i="45" s="1"/>
  <c r="H26" i="45"/>
  <c r="I26" i="45" s="1"/>
  <c r="J26" i="45"/>
  <c r="K26" i="45" s="1"/>
  <c r="D27" i="45"/>
  <c r="F27" i="45"/>
  <c r="R27" i="45" s="1"/>
  <c r="S27" i="45" s="1"/>
  <c r="H27" i="45"/>
  <c r="I27" i="45" s="1"/>
  <c r="J27" i="45"/>
  <c r="K27" i="45" s="1"/>
  <c r="D28" i="45"/>
  <c r="T28" i="45" s="1"/>
  <c r="U28" i="45" s="1"/>
  <c r="F28" i="45"/>
  <c r="R28" i="45" s="1"/>
  <c r="S28" i="45" s="1"/>
  <c r="H28" i="45"/>
  <c r="I28" i="45" s="1"/>
  <c r="J28" i="45"/>
  <c r="K28" i="45" s="1"/>
  <c r="D29" i="45"/>
  <c r="F29" i="45"/>
  <c r="H29" i="45"/>
  <c r="I29" i="45" s="1"/>
  <c r="J29" i="45"/>
  <c r="K29" i="45" s="1"/>
  <c r="D30" i="45"/>
  <c r="E30" i="45" s="1"/>
  <c r="F30" i="45"/>
  <c r="R30" i="45" s="1"/>
  <c r="S30" i="45" s="1"/>
  <c r="H30" i="45"/>
  <c r="I30" i="45" s="1"/>
  <c r="J30" i="45"/>
  <c r="K30" i="45" s="1"/>
  <c r="D31" i="45"/>
  <c r="F31" i="45"/>
  <c r="R31" i="45" s="1"/>
  <c r="S31" i="45" s="1"/>
  <c r="H31" i="45"/>
  <c r="I31" i="45" s="1"/>
  <c r="J31" i="45"/>
  <c r="K31" i="45" s="1"/>
  <c r="D32" i="45"/>
  <c r="T32" i="45" s="1"/>
  <c r="U32" i="45" s="1"/>
  <c r="F32" i="45"/>
  <c r="R32" i="45" s="1"/>
  <c r="S32" i="45" s="1"/>
  <c r="H32" i="45"/>
  <c r="I32" i="45" s="1"/>
  <c r="J32" i="45"/>
  <c r="K32" i="45"/>
  <c r="D33" i="45"/>
  <c r="F33" i="45"/>
  <c r="H33" i="45"/>
  <c r="I33" i="45"/>
  <c r="J33" i="45"/>
  <c r="K33" i="45" s="1"/>
  <c r="D34" i="45"/>
  <c r="F34" i="45"/>
  <c r="H34" i="45"/>
  <c r="I34" i="45" s="1"/>
  <c r="J34" i="45"/>
  <c r="K34" i="45" s="1"/>
  <c r="D35" i="45"/>
  <c r="F35" i="45"/>
  <c r="H35" i="45"/>
  <c r="I35" i="45" s="1"/>
  <c r="J35" i="45"/>
  <c r="K35" i="45" s="1"/>
  <c r="D8" i="53"/>
  <c r="F8" i="53"/>
  <c r="H8" i="53"/>
  <c r="I8" i="53" s="1"/>
  <c r="J8" i="53"/>
  <c r="K8" i="53" s="1"/>
  <c r="D9" i="53"/>
  <c r="E9" i="53" s="1"/>
  <c r="F9" i="53"/>
  <c r="H9" i="53"/>
  <c r="I9" i="53" s="1"/>
  <c r="J9" i="53"/>
  <c r="K9" i="53" s="1"/>
  <c r="D10" i="53"/>
  <c r="F10" i="53"/>
  <c r="H10" i="53"/>
  <c r="I10" i="53" s="1"/>
  <c r="J10" i="53"/>
  <c r="K10" i="53" s="1"/>
  <c r="D11" i="53"/>
  <c r="E11" i="53" s="1"/>
  <c r="F11" i="53"/>
  <c r="H11" i="53"/>
  <c r="I11" i="53" s="1"/>
  <c r="J11" i="53"/>
  <c r="K11" i="53" s="1"/>
  <c r="D12" i="53"/>
  <c r="F12" i="53"/>
  <c r="H12" i="53"/>
  <c r="I12" i="53" s="1"/>
  <c r="J12" i="53"/>
  <c r="K12" i="53" s="1"/>
  <c r="D13" i="53"/>
  <c r="T13" i="53" s="1"/>
  <c r="U13" i="53" s="1"/>
  <c r="F13" i="53"/>
  <c r="H13" i="53"/>
  <c r="I13" i="53" s="1"/>
  <c r="J13" i="53"/>
  <c r="K13" i="53" s="1"/>
  <c r="D14" i="53"/>
  <c r="E14" i="53" s="1"/>
  <c r="F14" i="53"/>
  <c r="H14" i="53"/>
  <c r="I14" i="53" s="1"/>
  <c r="J14" i="53"/>
  <c r="K14" i="53" s="1"/>
  <c r="D15" i="53"/>
  <c r="F15" i="53"/>
  <c r="H15" i="53"/>
  <c r="I15" i="53" s="1"/>
  <c r="J15" i="53"/>
  <c r="K15" i="53" s="1"/>
  <c r="D16" i="53"/>
  <c r="F16" i="53"/>
  <c r="H16" i="53"/>
  <c r="I16" i="53" s="1"/>
  <c r="J16" i="53"/>
  <c r="K16" i="53" s="1"/>
  <c r="D17" i="53"/>
  <c r="E17" i="53" s="1"/>
  <c r="F17" i="53"/>
  <c r="H17" i="53"/>
  <c r="I17" i="53" s="1"/>
  <c r="J17" i="53"/>
  <c r="K17" i="53" s="1"/>
  <c r="D18" i="53"/>
  <c r="E18" i="53" s="1"/>
  <c r="F18" i="53"/>
  <c r="H18" i="53"/>
  <c r="I18" i="53" s="1"/>
  <c r="J18" i="53"/>
  <c r="K18" i="53" s="1"/>
  <c r="D19" i="53"/>
  <c r="E19" i="53" s="1"/>
  <c r="F19" i="53"/>
  <c r="H19" i="53"/>
  <c r="I19" i="53" s="1"/>
  <c r="J19" i="53"/>
  <c r="K19" i="53" s="1"/>
  <c r="D20" i="53"/>
  <c r="F20" i="53"/>
  <c r="H20" i="53"/>
  <c r="I20" i="53" s="1"/>
  <c r="J20" i="53"/>
  <c r="K20" i="53" s="1"/>
  <c r="D21" i="53"/>
  <c r="T21" i="53" s="1"/>
  <c r="U21" i="53" s="1"/>
  <c r="F21" i="53"/>
  <c r="H21" i="53"/>
  <c r="I21" i="53" s="1"/>
  <c r="J21" i="53"/>
  <c r="K21" i="53" s="1"/>
  <c r="D22" i="53"/>
  <c r="E22" i="53" s="1"/>
  <c r="F22" i="53"/>
  <c r="H22" i="53"/>
  <c r="I22" i="53" s="1"/>
  <c r="J22" i="53"/>
  <c r="K22" i="53" s="1"/>
  <c r="D23" i="53"/>
  <c r="F23" i="53"/>
  <c r="H23" i="53"/>
  <c r="I23" i="53" s="1"/>
  <c r="J23" i="53"/>
  <c r="K23" i="53" s="1"/>
  <c r="D24" i="53"/>
  <c r="F24" i="53"/>
  <c r="H24" i="53"/>
  <c r="I24" i="53" s="1"/>
  <c r="J24" i="53"/>
  <c r="K24" i="53" s="1"/>
  <c r="D25" i="53"/>
  <c r="E25" i="53" s="1"/>
  <c r="F25" i="53"/>
  <c r="H25" i="53"/>
  <c r="I25" i="53" s="1"/>
  <c r="J25" i="53"/>
  <c r="K25" i="53" s="1"/>
  <c r="D26" i="53"/>
  <c r="F26" i="53"/>
  <c r="H26" i="53"/>
  <c r="I26" i="53" s="1"/>
  <c r="J26" i="53"/>
  <c r="K26" i="53" s="1"/>
  <c r="D27" i="53"/>
  <c r="E27" i="53" s="1"/>
  <c r="F27" i="53"/>
  <c r="H27" i="53"/>
  <c r="I27" i="53" s="1"/>
  <c r="J27" i="53"/>
  <c r="K27" i="53" s="1"/>
  <c r="D28" i="53"/>
  <c r="F28" i="53"/>
  <c r="H28" i="53"/>
  <c r="I28" i="53" s="1"/>
  <c r="J28" i="53"/>
  <c r="K28" i="53" s="1"/>
  <c r="D29" i="53"/>
  <c r="T29" i="53" s="1"/>
  <c r="U29" i="53" s="1"/>
  <c r="F29" i="53"/>
  <c r="H29" i="53"/>
  <c r="I29" i="53" s="1"/>
  <c r="J29" i="53"/>
  <c r="K29" i="53" s="1"/>
  <c r="D30" i="53"/>
  <c r="E30" i="53" s="1"/>
  <c r="F30" i="53"/>
  <c r="H30" i="53"/>
  <c r="I30" i="53" s="1"/>
  <c r="J30" i="53"/>
  <c r="K30" i="53" s="1"/>
  <c r="D31" i="53"/>
  <c r="F31" i="53"/>
  <c r="H31" i="53"/>
  <c r="I31" i="53" s="1"/>
  <c r="J31" i="53"/>
  <c r="K31" i="53" s="1"/>
  <c r="D32" i="53"/>
  <c r="T32" i="53" s="1"/>
  <c r="U32" i="53" s="1"/>
  <c r="F32" i="53"/>
  <c r="H32" i="53"/>
  <c r="I32" i="53" s="1"/>
  <c r="J32" i="53"/>
  <c r="K32" i="53" s="1"/>
  <c r="D33" i="53"/>
  <c r="F33" i="53"/>
  <c r="H33" i="53"/>
  <c r="I33" i="53" s="1"/>
  <c r="J33" i="53"/>
  <c r="K33" i="53" s="1"/>
  <c r="D34" i="53"/>
  <c r="F34" i="53"/>
  <c r="H34" i="53"/>
  <c r="I34" i="53" s="1"/>
  <c r="J34" i="53"/>
  <c r="K34" i="53" s="1"/>
  <c r="D35" i="53"/>
  <c r="F35" i="53"/>
  <c r="H35" i="53"/>
  <c r="I35" i="53" s="1"/>
  <c r="J35" i="53"/>
  <c r="K35" i="53" s="1"/>
  <c r="D12" i="58"/>
  <c r="G12" i="58"/>
  <c r="H12" i="58" s="1"/>
  <c r="M12" i="58"/>
  <c r="N12" i="58" s="1"/>
  <c r="D8" i="51"/>
  <c r="E8" i="51" s="1"/>
  <c r="F8" i="51"/>
  <c r="H8" i="51"/>
  <c r="I8" i="51" s="1"/>
  <c r="J8" i="51"/>
  <c r="K8" i="51" s="1"/>
  <c r="D9" i="51"/>
  <c r="T9" i="51" s="1"/>
  <c r="U9" i="51" s="1"/>
  <c r="F9" i="51"/>
  <c r="H9" i="51"/>
  <c r="I9" i="51" s="1"/>
  <c r="J9" i="51"/>
  <c r="K9" i="51" s="1"/>
  <c r="D10" i="51"/>
  <c r="E10" i="51" s="1"/>
  <c r="F10" i="51"/>
  <c r="H10" i="51"/>
  <c r="I10" i="51" s="1"/>
  <c r="J10" i="51"/>
  <c r="K10" i="51" s="1"/>
  <c r="D11" i="51"/>
  <c r="T11" i="51" s="1"/>
  <c r="U11" i="51" s="1"/>
  <c r="F11" i="51"/>
  <c r="H11" i="51"/>
  <c r="I11" i="51" s="1"/>
  <c r="J11" i="51"/>
  <c r="K11" i="51"/>
  <c r="D12" i="51"/>
  <c r="F12" i="51"/>
  <c r="H12" i="51"/>
  <c r="I12" i="51"/>
  <c r="J12" i="51"/>
  <c r="K12" i="51" s="1"/>
  <c r="D13" i="51"/>
  <c r="F13" i="51"/>
  <c r="R13" i="51" s="1"/>
  <c r="S13" i="51" s="1"/>
  <c r="H13" i="51"/>
  <c r="I13" i="51" s="1"/>
  <c r="J13" i="51"/>
  <c r="K13" i="51" s="1"/>
  <c r="D14" i="51"/>
  <c r="F14" i="51"/>
  <c r="H14" i="51"/>
  <c r="I14" i="51" s="1"/>
  <c r="J14" i="51"/>
  <c r="K14" i="51" s="1"/>
  <c r="D15" i="51"/>
  <c r="F15" i="51"/>
  <c r="G15" i="51" s="1"/>
  <c r="H15" i="51"/>
  <c r="I15" i="51" s="1"/>
  <c r="J15" i="51"/>
  <c r="K15" i="51" s="1"/>
  <c r="D16" i="51"/>
  <c r="F16" i="51"/>
  <c r="H16" i="51"/>
  <c r="I16" i="51" s="1"/>
  <c r="J16" i="51"/>
  <c r="K16" i="51" s="1"/>
  <c r="D17" i="51"/>
  <c r="F17" i="51"/>
  <c r="G17" i="51" s="1"/>
  <c r="H17" i="51"/>
  <c r="I17" i="51" s="1"/>
  <c r="J17" i="51"/>
  <c r="K17" i="51" s="1"/>
  <c r="D18" i="51"/>
  <c r="F18" i="51"/>
  <c r="H18" i="51"/>
  <c r="I18" i="51" s="1"/>
  <c r="J18" i="51"/>
  <c r="K18" i="51" s="1"/>
  <c r="D19" i="51"/>
  <c r="F19" i="51"/>
  <c r="G19" i="51" s="1"/>
  <c r="H19" i="51"/>
  <c r="I19" i="51" s="1"/>
  <c r="J19" i="51"/>
  <c r="K19" i="51" s="1"/>
  <c r="D20" i="51"/>
  <c r="E20" i="51" s="1"/>
  <c r="F20" i="51"/>
  <c r="G20" i="51" s="1"/>
  <c r="H20" i="51"/>
  <c r="I20" i="51" s="1"/>
  <c r="J20" i="51"/>
  <c r="K20" i="51" s="1"/>
  <c r="D21" i="51"/>
  <c r="T21" i="51" s="1"/>
  <c r="U21" i="51" s="1"/>
  <c r="F21" i="51"/>
  <c r="H21" i="51"/>
  <c r="I21" i="51" s="1"/>
  <c r="J21" i="51"/>
  <c r="K21" i="51" s="1"/>
  <c r="D22" i="51"/>
  <c r="L22" i="51" s="1"/>
  <c r="F22" i="51"/>
  <c r="H22" i="51"/>
  <c r="I22" i="51" s="1"/>
  <c r="J22" i="51"/>
  <c r="K22" i="51" s="1"/>
  <c r="D23" i="51"/>
  <c r="T23" i="51" s="1"/>
  <c r="U23" i="51" s="1"/>
  <c r="F23" i="51"/>
  <c r="H23" i="51"/>
  <c r="I23" i="51" s="1"/>
  <c r="J23" i="51"/>
  <c r="K23" i="51" s="1"/>
  <c r="D24" i="51"/>
  <c r="E24" i="51" s="1"/>
  <c r="F24" i="51"/>
  <c r="H24" i="51"/>
  <c r="I24" i="51" s="1"/>
  <c r="J24" i="51"/>
  <c r="K24" i="51" s="1"/>
  <c r="D25" i="51"/>
  <c r="T25" i="51" s="1"/>
  <c r="U25" i="51" s="1"/>
  <c r="F25" i="51"/>
  <c r="H25" i="51"/>
  <c r="I25" i="51" s="1"/>
  <c r="J25" i="51"/>
  <c r="K25" i="51" s="1"/>
  <c r="D26" i="51"/>
  <c r="E26" i="51" s="1"/>
  <c r="F26" i="51"/>
  <c r="H26" i="51"/>
  <c r="I26" i="51" s="1"/>
  <c r="J26" i="51"/>
  <c r="K26" i="51" s="1"/>
  <c r="D27" i="51"/>
  <c r="T27" i="51" s="1"/>
  <c r="U27" i="51" s="1"/>
  <c r="F27" i="51"/>
  <c r="H27" i="51"/>
  <c r="I27" i="51" s="1"/>
  <c r="J27" i="51"/>
  <c r="K27" i="51"/>
  <c r="D28" i="51"/>
  <c r="F28" i="51"/>
  <c r="H28" i="51"/>
  <c r="I28" i="51"/>
  <c r="J28" i="51"/>
  <c r="K28" i="51" s="1"/>
  <c r="D29" i="51"/>
  <c r="F29" i="51"/>
  <c r="R29" i="51" s="1"/>
  <c r="S29" i="51" s="1"/>
  <c r="H29" i="51"/>
  <c r="I29" i="51" s="1"/>
  <c r="J29" i="51"/>
  <c r="K29" i="51" s="1"/>
  <c r="D30" i="51"/>
  <c r="F30" i="51"/>
  <c r="H30" i="51"/>
  <c r="I30" i="51" s="1"/>
  <c r="J30" i="51"/>
  <c r="K30" i="51" s="1"/>
  <c r="D31" i="51"/>
  <c r="F31" i="51"/>
  <c r="G31" i="51" s="1"/>
  <c r="H31" i="51"/>
  <c r="I31" i="51" s="1"/>
  <c r="J31" i="51"/>
  <c r="K31" i="51" s="1"/>
  <c r="D32" i="51"/>
  <c r="F32" i="51"/>
  <c r="H32" i="51"/>
  <c r="I32" i="51" s="1"/>
  <c r="J32" i="51"/>
  <c r="K32" i="51" s="1"/>
  <c r="D33" i="51"/>
  <c r="F33" i="51"/>
  <c r="G33" i="51" s="1"/>
  <c r="H33" i="51"/>
  <c r="I33" i="51" s="1"/>
  <c r="J33" i="51"/>
  <c r="K33" i="51" s="1"/>
  <c r="D34" i="51"/>
  <c r="F34" i="51"/>
  <c r="H34" i="51"/>
  <c r="I34" i="51" s="1"/>
  <c r="J34" i="51"/>
  <c r="K34" i="51" s="1"/>
  <c r="D35" i="51"/>
  <c r="F35" i="51"/>
  <c r="G35" i="51" s="1"/>
  <c r="H35" i="51"/>
  <c r="I35" i="51" s="1"/>
  <c r="J35" i="51"/>
  <c r="K35" i="51" s="1"/>
  <c r="D8" i="27"/>
  <c r="F8" i="27"/>
  <c r="H8" i="27"/>
  <c r="I8" i="27"/>
  <c r="J8" i="27"/>
  <c r="K8" i="27" s="1"/>
  <c r="D9" i="27"/>
  <c r="F9" i="27"/>
  <c r="H9" i="27"/>
  <c r="I9" i="27" s="1"/>
  <c r="J9" i="27"/>
  <c r="K9" i="27" s="1"/>
  <c r="D10" i="27"/>
  <c r="F10" i="27"/>
  <c r="H10" i="27"/>
  <c r="I10" i="27" s="1"/>
  <c r="J10" i="27"/>
  <c r="K10" i="27" s="1"/>
  <c r="D11" i="27"/>
  <c r="F11" i="27"/>
  <c r="H11" i="27"/>
  <c r="I11" i="27" s="1"/>
  <c r="J11" i="27"/>
  <c r="K11" i="27" s="1"/>
  <c r="D12" i="27"/>
  <c r="F12" i="27"/>
  <c r="H12" i="27"/>
  <c r="I12" i="27" s="1"/>
  <c r="J12" i="27"/>
  <c r="K12" i="27" s="1"/>
  <c r="D13" i="27"/>
  <c r="F13" i="27"/>
  <c r="H13" i="27"/>
  <c r="I13" i="27" s="1"/>
  <c r="J13" i="27"/>
  <c r="K13" i="27" s="1"/>
  <c r="D14" i="27"/>
  <c r="F14" i="27"/>
  <c r="H14" i="27"/>
  <c r="I14" i="27" s="1"/>
  <c r="J14" i="27"/>
  <c r="K14" i="27" s="1"/>
  <c r="D15" i="27"/>
  <c r="F15" i="27"/>
  <c r="H15" i="27"/>
  <c r="I15" i="27" s="1"/>
  <c r="J15" i="27"/>
  <c r="K15" i="27" s="1"/>
  <c r="D16" i="27"/>
  <c r="F16" i="27"/>
  <c r="G16" i="27" s="1"/>
  <c r="H16" i="27"/>
  <c r="I16" i="27" s="1"/>
  <c r="J16" i="27"/>
  <c r="K16" i="27" s="1"/>
  <c r="D17" i="27"/>
  <c r="E17" i="27" s="1"/>
  <c r="F17" i="27"/>
  <c r="H17" i="27"/>
  <c r="I17" i="27" s="1"/>
  <c r="J17" i="27"/>
  <c r="K17" i="27" s="1"/>
  <c r="D18" i="27"/>
  <c r="L18" i="27" s="1"/>
  <c r="F18" i="27"/>
  <c r="H18" i="27"/>
  <c r="I18" i="27" s="1"/>
  <c r="J18" i="27"/>
  <c r="K18" i="27" s="1"/>
  <c r="D19" i="27"/>
  <c r="T19" i="27" s="1"/>
  <c r="U19" i="27" s="1"/>
  <c r="F19" i="27"/>
  <c r="H19" i="27"/>
  <c r="I19" i="27" s="1"/>
  <c r="J19" i="27"/>
  <c r="K19" i="27" s="1"/>
  <c r="D20" i="27"/>
  <c r="E20" i="27" s="1"/>
  <c r="F20" i="27"/>
  <c r="H20" i="27"/>
  <c r="I20" i="27" s="1"/>
  <c r="J20" i="27"/>
  <c r="K20" i="27" s="1"/>
  <c r="D21" i="27"/>
  <c r="T21" i="27" s="1"/>
  <c r="U21" i="27" s="1"/>
  <c r="F21" i="27"/>
  <c r="H21" i="27"/>
  <c r="I21" i="27" s="1"/>
  <c r="J21" i="27"/>
  <c r="K21" i="27" s="1"/>
  <c r="D22" i="27"/>
  <c r="E22" i="27" s="1"/>
  <c r="F22" i="27"/>
  <c r="H22" i="27"/>
  <c r="I22" i="27" s="1"/>
  <c r="J22" i="27"/>
  <c r="K22" i="27" s="1"/>
  <c r="D23" i="27"/>
  <c r="T23" i="27" s="1"/>
  <c r="U23" i="27" s="1"/>
  <c r="F23" i="27"/>
  <c r="H23" i="27"/>
  <c r="I23" i="27" s="1"/>
  <c r="J23" i="27"/>
  <c r="K23" i="27"/>
  <c r="D24" i="27"/>
  <c r="F24" i="27"/>
  <c r="H24" i="27"/>
  <c r="I24" i="27"/>
  <c r="J24" i="27"/>
  <c r="K24" i="27" s="1"/>
  <c r="D25" i="27"/>
  <c r="F25" i="27"/>
  <c r="H25" i="27"/>
  <c r="I25" i="27" s="1"/>
  <c r="J25" i="27"/>
  <c r="K25" i="27" s="1"/>
  <c r="D26" i="27"/>
  <c r="F26" i="27"/>
  <c r="H26" i="27"/>
  <c r="I26" i="27" s="1"/>
  <c r="J26" i="27"/>
  <c r="K26" i="27" s="1"/>
  <c r="D27" i="27"/>
  <c r="F27" i="27"/>
  <c r="H27" i="27"/>
  <c r="I27" i="27" s="1"/>
  <c r="J27" i="27"/>
  <c r="K27" i="27" s="1"/>
  <c r="D28" i="27"/>
  <c r="F28" i="27"/>
  <c r="H28" i="27"/>
  <c r="I28" i="27" s="1"/>
  <c r="J28" i="27"/>
  <c r="K28" i="27" s="1"/>
  <c r="D29" i="27"/>
  <c r="F29" i="27"/>
  <c r="H29" i="27"/>
  <c r="I29" i="27" s="1"/>
  <c r="J29" i="27"/>
  <c r="K29" i="27" s="1"/>
  <c r="D30" i="27"/>
  <c r="F30" i="27"/>
  <c r="H30" i="27"/>
  <c r="I30" i="27" s="1"/>
  <c r="J30" i="27"/>
  <c r="K30" i="27" s="1"/>
  <c r="D31" i="27"/>
  <c r="F31" i="27"/>
  <c r="H31" i="27"/>
  <c r="I31" i="27" s="1"/>
  <c r="J31" i="27"/>
  <c r="K31" i="27" s="1"/>
  <c r="D32" i="27"/>
  <c r="F32" i="27"/>
  <c r="G32" i="27" s="1"/>
  <c r="H32" i="27"/>
  <c r="I32" i="27" s="1"/>
  <c r="J32" i="27"/>
  <c r="K32" i="27" s="1"/>
  <c r="D33" i="27"/>
  <c r="E33" i="27" s="1"/>
  <c r="F33" i="27"/>
  <c r="H33" i="27"/>
  <c r="I33" i="27" s="1"/>
  <c r="J33" i="27"/>
  <c r="K33" i="27" s="1"/>
  <c r="D34" i="27"/>
  <c r="L34" i="27" s="1"/>
  <c r="F34" i="27"/>
  <c r="H34" i="27"/>
  <c r="I34" i="27" s="1"/>
  <c r="J34" i="27"/>
  <c r="K34" i="27" s="1"/>
  <c r="D35" i="27"/>
  <c r="T35" i="27" s="1"/>
  <c r="U35" i="27" s="1"/>
  <c r="F35" i="27"/>
  <c r="H35" i="27"/>
  <c r="I35" i="27" s="1"/>
  <c r="J35" i="27"/>
  <c r="K35" i="27" s="1"/>
  <c r="D11" i="29"/>
  <c r="L11" i="29" s="1"/>
  <c r="M11" i="29" s="1"/>
  <c r="F11" i="29"/>
  <c r="H11" i="29"/>
  <c r="I11" i="29" s="1"/>
  <c r="J11" i="29"/>
  <c r="K11" i="29" s="1"/>
  <c r="D12" i="29"/>
  <c r="F12" i="29"/>
  <c r="H12" i="29"/>
  <c r="I12" i="29" s="1"/>
  <c r="J12" i="29"/>
  <c r="K12" i="29" s="1"/>
  <c r="D13" i="29"/>
  <c r="L13" i="29" s="1"/>
  <c r="M13" i="29" s="1"/>
  <c r="F13" i="29"/>
  <c r="H13" i="29"/>
  <c r="I13" i="29" s="1"/>
  <c r="J13" i="29"/>
  <c r="K13" i="29" s="1"/>
  <c r="D14" i="29"/>
  <c r="F14" i="29"/>
  <c r="H14" i="29"/>
  <c r="I14" i="29" s="1"/>
  <c r="J14" i="29"/>
  <c r="K14" i="29"/>
  <c r="D15" i="29"/>
  <c r="F15" i="29"/>
  <c r="H15" i="29"/>
  <c r="I15" i="29"/>
  <c r="J15" i="29"/>
  <c r="K15" i="29" s="1"/>
  <c r="D16" i="29"/>
  <c r="F16" i="29"/>
  <c r="H16" i="29"/>
  <c r="I16" i="29" s="1"/>
  <c r="J16" i="29"/>
  <c r="K16" i="29" s="1"/>
  <c r="D17" i="29"/>
  <c r="T17" i="29" s="1"/>
  <c r="U17" i="29" s="1"/>
  <c r="F17" i="29"/>
  <c r="H17" i="29"/>
  <c r="I17" i="29" s="1"/>
  <c r="J17" i="29"/>
  <c r="K17" i="29" s="1"/>
  <c r="D18" i="29"/>
  <c r="E18" i="29" s="1"/>
  <c r="F18" i="29"/>
  <c r="H18" i="29"/>
  <c r="I18" i="29" s="1"/>
  <c r="J18" i="29"/>
  <c r="K18" i="29" s="1"/>
  <c r="D19" i="29"/>
  <c r="F19" i="29"/>
  <c r="H19" i="29"/>
  <c r="I19" i="29" s="1"/>
  <c r="J19" i="29"/>
  <c r="K19" i="29" s="1"/>
  <c r="D20" i="29"/>
  <c r="E20" i="29" s="1"/>
  <c r="F20" i="29"/>
  <c r="H20" i="29"/>
  <c r="I20" i="29" s="1"/>
  <c r="J20" i="29"/>
  <c r="K20" i="29" s="1"/>
  <c r="D21" i="29"/>
  <c r="F21" i="29"/>
  <c r="H21" i="29"/>
  <c r="I21" i="29" s="1"/>
  <c r="J21" i="29"/>
  <c r="K21" i="29" s="1"/>
  <c r="D22" i="29"/>
  <c r="E22" i="29" s="1"/>
  <c r="F22" i="29"/>
  <c r="H22" i="29"/>
  <c r="I22" i="29" s="1"/>
  <c r="J22" i="29"/>
  <c r="K22" i="29"/>
  <c r="D23" i="29"/>
  <c r="F23" i="29"/>
  <c r="G23" i="29" s="1"/>
  <c r="H23" i="29"/>
  <c r="R23" i="29" s="1"/>
  <c r="S23" i="29" s="1"/>
  <c r="I23" i="29"/>
  <c r="J23" i="29"/>
  <c r="K23" i="29" s="1"/>
  <c r="D24" i="29"/>
  <c r="E24" i="29" s="1"/>
  <c r="F24" i="29"/>
  <c r="G24" i="29" s="1"/>
  <c r="H24" i="29"/>
  <c r="I24" i="29" s="1"/>
  <c r="J24" i="29"/>
  <c r="K24" i="29" s="1"/>
  <c r="D25" i="29"/>
  <c r="T25" i="29" s="1"/>
  <c r="U25" i="29" s="1"/>
  <c r="F25" i="29"/>
  <c r="H25" i="29"/>
  <c r="I25" i="29" s="1"/>
  <c r="J25" i="29"/>
  <c r="K25" i="29" s="1"/>
  <c r="D26" i="29"/>
  <c r="F26" i="29"/>
  <c r="H26" i="29"/>
  <c r="I26" i="29" s="1"/>
  <c r="J26" i="29"/>
  <c r="K26" i="29" s="1"/>
  <c r="D27" i="29"/>
  <c r="L27" i="29" s="1"/>
  <c r="M27" i="29" s="1"/>
  <c r="F27" i="29"/>
  <c r="H27" i="29"/>
  <c r="I27" i="29" s="1"/>
  <c r="J27" i="29"/>
  <c r="K27" i="29" s="1"/>
  <c r="D28" i="29"/>
  <c r="F28" i="29"/>
  <c r="H28" i="29"/>
  <c r="I28" i="29" s="1"/>
  <c r="J28" i="29"/>
  <c r="K28" i="29" s="1"/>
  <c r="D29" i="29"/>
  <c r="L29" i="29" s="1"/>
  <c r="M29" i="29" s="1"/>
  <c r="F29" i="29"/>
  <c r="H29" i="29"/>
  <c r="I29" i="29" s="1"/>
  <c r="J29" i="29"/>
  <c r="K29" i="29" s="1"/>
  <c r="D30" i="29"/>
  <c r="F30" i="29"/>
  <c r="H30" i="29"/>
  <c r="I30" i="29" s="1"/>
  <c r="J30" i="29"/>
  <c r="K30" i="29"/>
  <c r="D31" i="29"/>
  <c r="F31" i="29"/>
  <c r="H31" i="29"/>
  <c r="I31" i="29"/>
  <c r="J31" i="29"/>
  <c r="K31" i="29" s="1"/>
  <c r="D32" i="29"/>
  <c r="F32" i="29"/>
  <c r="H32" i="29"/>
  <c r="I32" i="29" s="1"/>
  <c r="J32" i="29"/>
  <c r="K32" i="29" s="1"/>
  <c r="D33" i="29"/>
  <c r="T33" i="29" s="1"/>
  <c r="U33" i="29" s="1"/>
  <c r="F33" i="29"/>
  <c r="H33" i="29"/>
  <c r="I33" i="29" s="1"/>
  <c r="J33" i="29"/>
  <c r="K33" i="29" s="1"/>
  <c r="D34" i="29"/>
  <c r="E34" i="29" s="1"/>
  <c r="F34" i="29"/>
  <c r="H34" i="29"/>
  <c r="I34" i="29" s="1"/>
  <c r="J34" i="29"/>
  <c r="K34" i="29" s="1"/>
  <c r="D35" i="29"/>
  <c r="F35" i="29"/>
  <c r="H35" i="29"/>
  <c r="I35" i="29" s="1"/>
  <c r="J35" i="29"/>
  <c r="K35" i="29" s="1"/>
  <c r="D36" i="29"/>
  <c r="E36" i="29" s="1"/>
  <c r="F36" i="29"/>
  <c r="H36" i="29"/>
  <c r="I36" i="29" s="1"/>
  <c r="J36" i="29"/>
  <c r="K36" i="29" s="1"/>
  <c r="D37" i="29"/>
  <c r="F37" i="29"/>
  <c r="H37" i="29"/>
  <c r="I37" i="29" s="1"/>
  <c r="J37" i="29"/>
  <c r="K37" i="29" s="1"/>
  <c r="D38" i="29"/>
  <c r="E38" i="29" s="1"/>
  <c r="F38" i="29"/>
  <c r="H38" i="29"/>
  <c r="I38" i="29" s="1"/>
  <c r="J38" i="29"/>
  <c r="K38" i="29" s="1"/>
  <c r="D8" i="31"/>
  <c r="T8" i="31" s="1"/>
  <c r="U8" i="31" s="1"/>
  <c r="F8" i="31"/>
  <c r="R8" i="31" s="1"/>
  <c r="S8" i="31" s="1"/>
  <c r="H8" i="31"/>
  <c r="I8" i="31" s="1"/>
  <c r="J8" i="31"/>
  <c r="K8" i="31" s="1"/>
  <c r="D9" i="31"/>
  <c r="L9" i="31" s="1"/>
  <c r="N9" i="31" s="1"/>
  <c r="O9" i="31" s="1"/>
  <c r="F9" i="31"/>
  <c r="G9" i="31" s="1"/>
  <c r="H9" i="31"/>
  <c r="I9" i="31" s="1"/>
  <c r="J9" i="31"/>
  <c r="K9" i="31" s="1"/>
  <c r="D10" i="31"/>
  <c r="E10" i="31" s="1"/>
  <c r="F10" i="31"/>
  <c r="R10" i="31" s="1"/>
  <c r="S10" i="31" s="1"/>
  <c r="H10" i="31"/>
  <c r="I10" i="31" s="1"/>
  <c r="J10" i="31"/>
  <c r="K10" i="31" s="1"/>
  <c r="D11" i="31"/>
  <c r="E11" i="31" s="1"/>
  <c r="F11" i="31"/>
  <c r="R11" i="31" s="1"/>
  <c r="S11" i="31" s="1"/>
  <c r="H11" i="31"/>
  <c r="I11" i="31" s="1"/>
  <c r="J11" i="31"/>
  <c r="K11" i="31" s="1"/>
  <c r="D12" i="31"/>
  <c r="T12" i="31" s="1"/>
  <c r="F12" i="31"/>
  <c r="R12" i="31" s="1"/>
  <c r="H12" i="31"/>
  <c r="I12" i="31" s="1"/>
  <c r="J12" i="31"/>
  <c r="K12" i="31" s="1"/>
  <c r="D13" i="31"/>
  <c r="E13" i="31" s="1"/>
  <c r="F13" i="31"/>
  <c r="G13" i="31" s="1"/>
  <c r="H13" i="31"/>
  <c r="I13" i="31" s="1"/>
  <c r="J13" i="31"/>
  <c r="K13" i="31" s="1"/>
  <c r="D14" i="31"/>
  <c r="T14" i="31" s="1"/>
  <c r="U14" i="31" s="1"/>
  <c r="F14" i="31"/>
  <c r="R14" i="31" s="1"/>
  <c r="S14" i="31" s="1"/>
  <c r="H14" i="31"/>
  <c r="I14" i="31" s="1"/>
  <c r="J14" i="31"/>
  <c r="K14" i="31" s="1"/>
  <c r="D15" i="31"/>
  <c r="E15" i="31" s="1"/>
  <c r="F15" i="31"/>
  <c r="G15" i="31" s="1"/>
  <c r="H15" i="31"/>
  <c r="I15" i="31" s="1"/>
  <c r="J15" i="31"/>
  <c r="K15" i="31" s="1"/>
  <c r="D16" i="31"/>
  <c r="T16" i="31" s="1"/>
  <c r="U16" i="31" s="1"/>
  <c r="F16" i="31"/>
  <c r="R16" i="31" s="1"/>
  <c r="S16" i="31" s="1"/>
  <c r="H16" i="31"/>
  <c r="I16" i="31" s="1"/>
  <c r="J16" i="31"/>
  <c r="K16" i="31" s="1"/>
  <c r="D17" i="31"/>
  <c r="L17" i="31" s="1"/>
  <c r="N17" i="31" s="1"/>
  <c r="O17" i="31" s="1"/>
  <c r="F17" i="31"/>
  <c r="G17" i="31" s="1"/>
  <c r="H17" i="31"/>
  <c r="I17" i="31" s="1"/>
  <c r="J17" i="31"/>
  <c r="K17" i="31" s="1"/>
  <c r="D18" i="31"/>
  <c r="E18" i="31" s="1"/>
  <c r="F18" i="31"/>
  <c r="R18" i="31" s="1"/>
  <c r="S18" i="31" s="1"/>
  <c r="H18" i="31"/>
  <c r="I18" i="31" s="1"/>
  <c r="J18" i="31"/>
  <c r="K18" i="31" s="1"/>
  <c r="D19" i="31"/>
  <c r="E19" i="31" s="1"/>
  <c r="F19" i="31"/>
  <c r="R19" i="31" s="1"/>
  <c r="S19" i="31" s="1"/>
  <c r="H19" i="31"/>
  <c r="I19" i="31" s="1"/>
  <c r="J19" i="31"/>
  <c r="K19" i="31" s="1"/>
  <c r="D20" i="31"/>
  <c r="T20" i="31" s="1"/>
  <c r="F20" i="31"/>
  <c r="R20" i="31" s="1"/>
  <c r="H20" i="31"/>
  <c r="I20" i="31" s="1"/>
  <c r="J20" i="31"/>
  <c r="K20" i="31" s="1"/>
  <c r="D21" i="31"/>
  <c r="E21" i="31" s="1"/>
  <c r="F21" i="31"/>
  <c r="G21" i="31" s="1"/>
  <c r="H21" i="31"/>
  <c r="I21" i="31" s="1"/>
  <c r="J21" i="31"/>
  <c r="K21" i="31" s="1"/>
  <c r="D22" i="31"/>
  <c r="T22" i="31" s="1"/>
  <c r="U22" i="31" s="1"/>
  <c r="F22" i="31"/>
  <c r="R22" i="31" s="1"/>
  <c r="S22" i="31" s="1"/>
  <c r="H22" i="31"/>
  <c r="I22" i="31" s="1"/>
  <c r="J22" i="31"/>
  <c r="K22" i="31" s="1"/>
  <c r="D23" i="31"/>
  <c r="E23" i="31" s="1"/>
  <c r="F23" i="31"/>
  <c r="G23" i="31" s="1"/>
  <c r="H23" i="31"/>
  <c r="I23" i="31" s="1"/>
  <c r="J23" i="31"/>
  <c r="K23" i="31" s="1"/>
  <c r="D24" i="31"/>
  <c r="T24" i="31" s="1"/>
  <c r="U24" i="31" s="1"/>
  <c r="F24" i="31"/>
  <c r="R24" i="31" s="1"/>
  <c r="S24" i="31" s="1"/>
  <c r="H24" i="31"/>
  <c r="I24" i="31" s="1"/>
  <c r="J24" i="31"/>
  <c r="K24" i="31" s="1"/>
  <c r="D25" i="31"/>
  <c r="L25" i="31" s="1"/>
  <c r="N25" i="31" s="1"/>
  <c r="O25" i="31" s="1"/>
  <c r="F25" i="31"/>
  <c r="H25" i="31"/>
  <c r="I25" i="31" s="1"/>
  <c r="J25" i="31"/>
  <c r="K25" i="31" s="1"/>
  <c r="D26" i="31"/>
  <c r="E26" i="31" s="1"/>
  <c r="F26" i="31"/>
  <c r="R26" i="31" s="1"/>
  <c r="S26" i="31" s="1"/>
  <c r="H26" i="31"/>
  <c r="I26" i="31" s="1"/>
  <c r="J26" i="31"/>
  <c r="K26" i="31" s="1"/>
  <c r="D27" i="31"/>
  <c r="F27" i="31"/>
  <c r="G27" i="31" s="1"/>
  <c r="H27" i="31"/>
  <c r="I27" i="31" s="1"/>
  <c r="J27" i="31"/>
  <c r="K27" i="31" s="1"/>
  <c r="D28" i="31"/>
  <c r="T28" i="31" s="1"/>
  <c r="U28" i="31" s="1"/>
  <c r="F28" i="31"/>
  <c r="R28" i="31" s="1"/>
  <c r="S28" i="31" s="1"/>
  <c r="H28" i="31"/>
  <c r="I28" i="31" s="1"/>
  <c r="J28" i="31"/>
  <c r="K28" i="31" s="1"/>
  <c r="D29" i="31"/>
  <c r="F29" i="31"/>
  <c r="G29" i="31" s="1"/>
  <c r="H29" i="31"/>
  <c r="I29" i="31" s="1"/>
  <c r="J29" i="31"/>
  <c r="K29" i="31" s="1"/>
  <c r="D30" i="31"/>
  <c r="T30" i="31" s="1"/>
  <c r="U30" i="31" s="1"/>
  <c r="F30" i="31"/>
  <c r="R30" i="31" s="1"/>
  <c r="S30" i="31" s="1"/>
  <c r="H30" i="31"/>
  <c r="I30" i="31" s="1"/>
  <c r="J30" i="31"/>
  <c r="K30" i="31" s="1"/>
  <c r="D31" i="31"/>
  <c r="F31" i="31"/>
  <c r="G31" i="31" s="1"/>
  <c r="H31" i="31"/>
  <c r="I31" i="31" s="1"/>
  <c r="J31" i="31"/>
  <c r="K31" i="31" s="1"/>
  <c r="D32" i="31"/>
  <c r="T32" i="31" s="1"/>
  <c r="U32" i="31" s="1"/>
  <c r="F32" i="31"/>
  <c r="R32" i="31" s="1"/>
  <c r="S32" i="31" s="1"/>
  <c r="H32" i="31"/>
  <c r="I32" i="31" s="1"/>
  <c r="J32" i="31"/>
  <c r="K32" i="31" s="1"/>
  <c r="D33" i="31"/>
  <c r="F33" i="31"/>
  <c r="H33" i="31"/>
  <c r="I33" i="31" s="1"/>
  <c r="J33" i="31"/>
  <c r="K33" i="31" s="1"/>
  <c r="D34" i="31"/>
  <c r="E34" i="31" s="1"/>
  <c r="F34" i="31"/>
  <c r="R34" i="31" s="1"/>
  <c r="S34" i="31" s="1"/>
  <c r="H34" i="31"/>
  <c r="I34" i="31" s="1"/>
  <c r="J34" i="31"/>
  <c r="K34" i="31" s="1"/>
  <c r="D35" i="31"/>
  <c r="F35" i="31"/>
  <c r="G35" i="31" s="1"/>
  <c r="H35" i="31"/>
  <c r="I35" i="31" s="1"/>
  <c r="J35" i="31"/>
  <c r="K35" i="31" s="1"/>
  <c r="D8" i="33"/>
  <c r="F8" i="33"/>
  <c r="R8" i="33" s="1"/>
  <c r="S8" i="33" s="1"/>
  <c r="H8" i="33"/>
  <c r="I8" i="33" s="1"/>
  <c r="J8" i="33"/>
  <c r="K8" i="33" s="1"/>
  <c r="D9" i="33"/>
  <c r="L9" i="33" s="1"/>
  <c r="M9" i="33" s="1"/>
  <c r="F9" i="33"/>
  <c r="R9" i="33" s="1"/>
  <c r="S9" i="33" s="1"/>
  <c r="H9" i="33"/>
  <c r="I9" i="33" s="1"/>
  <c r="J9" i="33"/>
  <c r="K9" i="33" s="1"/>
  <c r="D10" i="33"/>
  <c r="F10" i="33"/>
  <c r="H10" i="33"/>
  <c r="I10" i="33" s="1"/>
  <c r="J10" i="33"/>
  <c r="K10" i="33" s="1"/>
  <c r="D11" i="33"/>
  <c r="L11" i="33" s="1"/>
  <c r="M11" i="33" s="1"/>
  <c r="F11" i="33"/>
  <c r="H11" i="33"/>
  <c r="I11" i="33" s="1"/>
  <c r="J11" i="33"/>
  <c r="K11" i="33" s="1"/>
  <c r="D12" i="33"/>
  <c r="F12" i="33"/>
  <c r="G12" i="33" s="1"/>
  <c r="H12" i="33"/>
  <c r="I12" i="33" s="1"/>
  <c r="J12" i="33"/>
  <c r="K12" i="33" s="1"/>
  <c r="D13" i="33"/>
  <c r="T13" i="33" s="1"/>
  <c r="U13" i="33" s="1"/>
  <c r="F13" i="33"/>
  <c r="H13" i="33"/>
  <c r="I13" i="33" s="1"/>
  <c r="J13" i="33"/>
  <c r="K13" i="33" s="1"/>
  <c r="D14" i="33"/>
  <c r="E14" i="33" s="1"/>
  <c r="F14" i="33"/>
  <c r="H14" i="33"/>
  <c r="I14" i="33" s="1"/>
  <c r="J14" i="33"/>
  <c r="K14" i="33" s="1"/>
  <c r="D15" i="33"/>
  <c r="L15" i="33" s="1"/>
  <c r="M15" i="33" s="1"/>
  <c r="F15" i="33"/>
  <c r="G15" i="33" s="1"/>
  <c r="H15" i="33"/>
  <c r="I15" i="33" s="1"/>
  <c r="J15" i="33"/>
  <c r="K15" i="33" s="1"/>
  <c r="D16" i="33"/>
  <c r="F16" i="33"/>
  <c r="H16" i="33"/>
  <c r="I16" i="33" s="1"/>
  <c r="J16" i="33"/>
  <c r="K16" i="33" s="1"/>
  <c r="D17" i="33"/>
  <c r="L17" i="33" s="1"/>
  <c r="M17" i="33" s="1"/>
  <c r="F17" i="33"/>
  <c r="G17" i="33" s="1"/>
  <c r="H17" i="33"/>
  <c r="I17" i="33" s="1"/>
  <c r="J17" i="33"/>
  <c r="K17" i="33" s="1"/>
  <c r="D18" i="33"/>
  <c r="F18" i="33"/>
  <c r="H18" i="33"/>
  <c r="I18" i="33" s="1"/>
  <c r="J18" i="33"/>
  <c r="K18" i="33" s="1"/>
  <c r="D19" i="33"/>
  <c r="L19" i="33" s="1"/>
  <c r="M19" i="33" s="1"/>
  <c r="F19" i="33"/>
  <c r="G19" i="33" s="1"/>
  <c r="H19" i="33"/>
  <c r="I19" i="33" s="1"/>
  <c r="J19" i="33"/>
  <c r="K19" i="33" s="1"/>
  <c r="D20" i="33"/>
  <c r="F20" i="33"/>
  <c r="H20" i="33"/>
  <c r="I20" i="33" s="1"/>
  <c r="J20" i="33"/>
  <c r="K20" i="33" s="1"/>
  <c r="D21" i="33"/>
  <c r="T21" i="33" s="1"/>
  <c r="U21" i="33" s="1"/>
  <c r="F21" i="33"/>
  <c r="H21" i="33"/>
  <c r="I21" i="33" s="1"/>
  <c r="J21" i="33"/>
  <c r="K21" i="33" s="1"/>
  <c r="D22" i="33"/>
  <c r="E22" i="33" s="1"/>
  <c r="F22" i="33"/>
  <c r="R22" i="33" s="1"/>
  <c r="S22" i="33" s="1"/>
  <c r="H22" i="33"/>
  <c r="I22" i="33" s="1"/>
  <c r="J22" i="33"/>
  <c r="K22" i="33" s="1"/>
  <c r="D23" i="33"/>
  <c r="L23" i="33" s="1"/>
  <c r="M23" i="33" s="1"/>
  <c r="F23" i="33"/>
  <c r="G23" i="33" s="1"/>
  <c r="H23" i="33"/>
  <c r="I23" i="33" s="1"/>
  <c r="J23" i="33"/>
  <c r="K23" i="33" s="1"/>
  <c r="D24" i="33"/>
  <c r="F24" i="33"/>
  <c r="R24" i="33" s="1"/>
  <c r="S24" i="33" s="1"/>
  <c r="H24" i="33"/>
  <c r="I24" i="33" s="1"/>
  <c r="J24" i="33"/>
  <c r="K24" i="33" s="1"/>
  <c r="D25" i="33"/>
  <c r="L25" i="33" s="1"/>
  <c r="M25" i="33" s="1"/>
  <c r="F25" i="33"/>
  <c r="G25" i="33" s="1"/>
  <c r="H25" i="33"/>
  <c r="I25" i="33" s="1"/>
  <c r="J25" i="33"/>
  <c r="K25" i="33" s="1"/>
  <c r="D26" i="33"/>
  <c r="F26" i="33"/>
  <c r="R26" i="33" s="1"/>
  <c r="S26" i="33" s="1"/>
  <c r="H26" i="33"/>
  <c r="I26" i="33" s="1"/>
  <c r="J26" i="33"/>
  <c r="K26" i="33" s="1"/>
  <c r="D27" i="33"/>
  <c r="L27" i="33" s="1"/>
  <c r="M27" i="33" s="1"/>
  <c r="F27" i="33"/>
  <c r="G27" i="33" s="1"/>
  <c r="H27" i="33"/>
  <c r="I27" i="33" s="1"/>
  <c r="J27" i="33"/>
  <c r="K27" i="33" s="1"/>
  <c r="D28" i="33"/>
  <c r="F28" i="33"/>
  <c r="R28" i="33" s="1"/>
  <c r="S28" i="33" s="1"/>
  <c r="H28" i="33"/>
  <c r="I28" i="33" s="1"/>
  <c r="J28" i="33"/>
  <c r="K28" i="33" s="1"/>
  <c r="D29" i="33"/>
  <c r="T29" i="33" s="1"/>
  <c r="U29" i="33" s="1"/>
  <c r="F29" i="33"/>
  <c r="H29" i="33"/>
  <c r="I29" i="33" s="1"/>
  <c r="J29" i="33"/>
  <c r="K29" i="33" s="1"/>
  <c r="D30" i="33"/>
  <c r="E30" i="33" s="1"/>
  <c r="F30" i="33"/>
  <c r="G30" i="33" s="1"/>
  <c r="H30" i="33"/>
  <c r="I30" i="33" s="1"/>
  <c r="J30" i="33"/>
  <c r="K30" i="33" s="1"/>
  <c r="D31" i="33"/>
  <c r="L31" i="33" s="1"/>
  <c r="M31" i="33" s="1"/>
  <c r="F31" i="33"/>
  <c r="G31" i="33" s="1"/>
  <c r="H31" i="33"/>
  <c r="I31" i="33" s="1"/>
  <c r="J31" i="33"/>
  <c r="K31" i="33" s="1"/>
  <c r="D32" i="33"/>
  <c r="F32" i="33"/>
  <c r="G32" i="33" s="1"/>
  <c r="H32" i="33"/>
  <c r="I32" i="33" s="1"/>
  <c r="J32" i="33"/>
  <c r="K32" i="33" s="1"/>
  <c r="D33" i="33"/>
  <c r="L33" i="33" s="1"/>
  <c r="M33" i="33" s="1"/>
  <c r="F33" i="33"/>
  <c r="G33" i="33" s="1"/>
  <c r="H33" i="33"/>
  <c r="I33" i="33" s="1"/>
  <c r="J33" i="33"/>
  <c r="K33" i="33" s="1"/>
  <c r="D34" i="33"/>
  <c r="F34" i="33"/>
  <c r="G34" i="33" s="1"/>
  <c r="H34" i="33"/>
  <c r="I34" i="33" s="1"/>
  <c r="J34" i="33"/>
  <c r="K34" i="33" s="1"/>
  <c r="D35" i="33"/>
  <c r="L35" i="33" s="1"/>
  <c r="M35" i="33" s="1"/>
  <c r="F35" i="33"/>
  <c r="G35" i="33" s="1"/>
  <c r="H35" i="33"/>
  <c r="I35" i="33" s="1"/>
  <c r="J35" i="33"/>
  <c r="K35" i="33" s="1"/>
  <c r="D11" i="35"/>
  <c r="F11" i="35"/>
  <c r="H11" i="35"/>
  <c r="I11" i="35" s="1"/>
  <c r="J11" i="35"/>
  <c r="K11" i="35" s="1"/>
  <c r="D12" i="35"/>
  <c r="F12" i="35"/>
  <c r="H12" i="35"/>
  <c r="I12" i="35" s="1"/>
  <c r="J12" i="35"/>
  <c r="K12" i="35" s="1"/>
  <c r="D13" i="35"/>
  <c r="F13" i="35"/>
  <c r="H13" i="35"/>
  <c r="I13" i="35" s="1"/>
  <c r="J13" i="35"/>
  <c r="K13" i="35" s="1"/>
  <c r="D14" i="35"/>
  <c r="F14" i="35"/>
  <c r="G14" i="35" s="1"/>
  <c r="H14" i="35"/>
  <c r="I14" i="35" s="1"/>
  <c r="J14" i="35"/>
  <c r="K14" i="35" s="1"/>
  <c r="D15" i="35"/>
  <c r="F15" i="35"/>
  <c r="H15" i="35"/>
  <c r="I15" i="35" s="1"/>
  <c r="J15" i="35"/>
  <c r="K15" i="35" s="1"/>
  <c r="D16" i="35"/>
  <c r="F16" i="35"/>
  <c r="G16" i="35" s="1"/>
  <c r="H16" i="35"/>
  <c r="I16" i="35" s="1"/>
  <c r="J16" i="35"/>
  <c r="K16" i="35" s="1"/>
  <c r="D17" i="35"/>
  <c r="F17" i="35"/>
  <c r="H17" i="35"/>
  <c r="I17" i="35" s="1"/>
  <c r="J17" i="35"/>
  <c r="K17" i="35" s="1"/>
  <c r="D18" i="35"/>
  <c r="F18" i="35"/>
  <c r="G18" i="35" s="1"/>
  <c r="H18" i="35"/>
  <c r="I18" i="35" s="1"/>
  <c r="J18" i="35"/>
  <c r="K18" i="35" s="1"/>
  <c r="D19" i="35"/>
  <c r="F19" i="35"/>
  <c r="H19" i="35"/>
  <c r="I19" i="35" s="1"/>
  <c r="J19" i="35"/>
  <c r="K19" i="35" s="1"/>
  <c r="D20" i="35"/>
  <c r="F20" i="35"/>
  <c r="H20" i="35"/>
  <c r="I20" i="35" s="1"/>
  <c r="J20" i="35"/>
  <c r="K20" i="35" s="1"/>
  <c r="D21" i="35"/>
  <c r="F21" i="35"/>
  <c r="H21" i="35"/>
  <c r="I21" i="35" s="1"/>
  <c r="J21" i="35"/>
  <c r="K21" i="35" s="1"/>
  <c r="D22" i="35"/>
  <c r="F22" i="35"/>
  <c r="G22" i="35" s="1"/>
  <c r="H22" i="35"/>
  <c r="I22" i="35" s="1"/>
  <c r="J22" i="35"/>
  <c r="K22" i="35" s="1"/>
  <c r="D23" i="35"/>
  <c r="F23" i="35"/>
  <c r="H23" i="35"/>
  <c r="I23" i="35" s="1"/>
  <c r="J23" i="35"/>
  <c r="K23" i="35" s="1"/>
  <c r="D24" i="35"/>
  <c r="F24" i="35"/>
  <c r="G24" i="35" s="1"/>
  <c r="H24" i="35"/>
  <c r="I24" i="35" s="1"/>
  <c r="J24" i="35"/>
  <c r="K24" i="35" s="1"/>
  <c r="D25" i="35"/>
  <c r="F25" i="35"/>
  <c r="H25" i="35"/>
  <c r="I25" i="35" s="1"/>
  <c r="J25" i="35"/>
  <c r="K25" i="35" s="1"/>
  <c r="D26" i="35"/>
  <c r="F26" i="35"/>
  <c r="G26" i="35" s="1"/>
  <c r="H26" i="35"/>
  <c r="I26" i="35" s="1"/>
  <c r="J26" i="35"/>
  <c r="K26" i="35" s="1"/>
  <c r="D27" i="35"/>
  <c r="F27" i="35"/>
  <c r="H27" i="35"/>
  <c r="I27" i="35" s="1"/>
  <c r="J27" i="35"/>
  <c r="K27" i="35" s="1"/>
  <c r="D28" i="35"/>
  <c r="F28" i="35"/>
  <c r="H28" i="35"/>
  <c r="I28" i="35" s="1"/>
  <c r="J28" i="35"/>
  <c r="K28" i="35" s="1"/>
  <c r="D29" i="35"/>
  <c r="F29" i="35"/>
  <c r="H29" i="35"/>
  <c r="I29" i="35" s="1"/>
  <c r="J29" i="35"/>
  <c r="K29" i="35" s="1"/>
  <c r="D30" i="35"/>
  <c r="F30" i="35"/>
  <c r="G30" i="35" s="1"/>
  <c r="H30" i="35"/>
  <c r="I30" i="35" s="1"/>
  <c r="J30" i="35"/>
  <c r="K30" i="35" s="1"/>
  <c r="D31" i="35"/>
  <c r="F31" i="35"/>
  <c r="H31" i="35"/>
  <c r="I31" i="35" s="1"/>
  <c r="J31" i="35"/>
  <c r="K31" i="35" s="1"/>
  <c r="D32" i="35"/>
  <c r="F32" i="35"/>
  <c r="G32" i="35" s="1"/>
  <c r="H32" i="35"/>
  <c r="I32" i="35" s="1"/>
  <c r="J32" i="35"/>
  <c r="K32" i="35" s="1"/>
  <c r="D33" i="35"/>
  <c r="F33" i="35"/>
  <c r="H33" i="35"/>
  <c r="I33" i="35" s="1"/>
  <c r="J33" i="35"/>
  <c r="K33" i="35" s="1"/>
  <c r="D34" i="35"/>
  <c r="F34" i="35"/>
  <c r="G34" i="35" s="1"/>
  <c r="H34" i="35"/>
  <c r="I34" i="35" s="1"/>
  <c r="J34" i="35"/>
  <c r="K34" i="35" s="1"/>
  <c r="D35" i="35"/>
  <c r="F35" i="35"/>
  <c r="H35" i="35"/>
  <c r="I35" i="35" s="1"/>
  <c r="J35" i="35"/>
  <c r="K35" i="35" s="1"/>
  <c r="D36" i="35"/>
  <c r="F36" i="35"/>
  <c r="H36" i="35"/>
  <c r="I36" i="35" s="1"/>
  <c r="J36" i="35"/>
  <c r="K36" i="35" s="1"/>
  <c r="D37" i="35"/>
  <c r="F37" i="35"/>
  <c r="H37" i="35"/>
  <c r="I37" i="35" s="1"/>
  <c r="J37" i="35"/>
  <c r="K37" i="35" s="1"/>
  <c r="D38" i="35"/>
  <c r="F38" i="35"/>
  <c r="G38" i="35" s="1"/>
  <c r="H38" i="35"/>
  <c r="I38" i="35" s="1"/>
  <c r="J38" i="35"/>
  <c r="K38" i="35" s="1"/>
  <c r="D10" i="23"/>
  <c r="T10" i="23" s="1"/>
  <c r="U10" i="23" s="1"/>
  <c r="F10" i="23"/>
  <c r="G10" i="23" s="1"/>
  <c r="H10" i="23"/>
  <c r="I10" i="23" s="1"/>
  <c r="J10" i="23"/>
  <c r="K10" i="23" s="1"/>
  <c r="D11" i="23"/>
  <c r="T11" i="23" s="1"/>
  <c r="U11" i="23" s="1"/>
  <c r="F11" i="23"/>
  <c r="G11" i="23" s="1"/>
  <c r="H11" i="23"/>
  <c r="I11" i="23" s="1"/>
  <c r="J11" i="23"/>
  <c r="K11" i="23" s="1"/>
  <c r="D12" i="23"/>
  <c r="L12" i="23" s="1"/>
  <c r="F12" i="23"/>
  <c r="R12" i="23" s="1"/>
  <c r="S12" i="23" s="1"/>
  <c r="H12" i="23"/>
  <c r="I12" i="23" s="1"/>
  <c r="J12" i="23"/>
  <c r="K12" i="23" s="1"/>
  <c r="D13" i="23"/>
  <c r="E13" i="23" s="1"/>
  <c r="F13" i="23"/>
  <c r="G13" i="23" s="1"/>
  <c r="H13" i="23"/>
  <c r="I13" i="23" s="1"/>
  <c r="J13" i="23"/>
  <c r="K13" i="23" s="1"/>
  <c r="D14" i="23"/>
  <c r="T14" i="23" s="1"/>
  <c r="U14" i="23" s="1"/>
  <c r="F14" i="23"/>
  <c r="G14" i="23" s="1"/>
  <c r="H14" i="23"/>
  <c r="I14" i="23" s="1"/>
  <c r="J14" i="23"/>
  <c r="K14" i="23" s="1"/>
  <c r="D15" i="23"/>
  <c r="T15" i="23" s="1"/>
  <c r="U15" i="23" s="1"/>
  <c r="F15" i="23"/>
  <c r="G15" i="23" s="1"/>
  <c r="H15" i="23"/>
  <c r="I15" i="23" s="1"/>
  <c r="J15" i="23"/>
  <c r="K15" i="23" s="1"/>
  <c r="D16" i="23"/>
  <c r="E16" i="23" s="1"/>
  <c r="F16" i="23"/>
  <c r="R16" i="23" s="1"/>
  <c r="S16" i="23" s="1"/>
  <c r="H16" i="23"/>
  <c r="I16" i="23" s="1"/>
  <c r="J16" i="23"/>
  <c r="K16" i="23" s="1"/>
  <c r="D17" i="23"/>
  <c r="E17" i="23" s="1"/>
  <c r="F17" i="23"/>
  <c r="R17" i="23" s="1"/>
  <c r="S17" i="23" s="1"/>
  <c r="H17" i="23"/>
  <c r="I17" i="23" s="1"/>
  <c r="J17" i="23"/>
  <c r="K17" i="23" s="1"/>
  <c r="D18" i="23"/>
  <c r="T18" i="23" s="1"/>
  <c r="F18" i="23"/>
  <c r="H18" i="23"/>
  <c r="I18" i="23" s="1"/>
  <c r="J18" i="23"/>
  <c r="K18" i="23" s="1"/>
  <c r="D19" i="23"/>
  <c r="E19" i="23" s="1"/>
  <c r="F19" i="23"/>
  <c r="G19" i="23" s="1"/>
  <c r="H19" i="23"/>
  <c r="I19" i="23" s="1"/>
  <c r="J19" i="23"/>
  <c r="K19" i="23" s="1"/>
  <c r="D20" i="23"/>
  <c r="L20" i="23" s="1"/>
  <c r="N20" i="23" s="1"/>
  <c r="O20" i="23" s="1"/>
  <c r="F20" i="23"/>
  <c r="G20" i="23" s="1"/>
  <c r="H20" i="23"/>
  <c r="I20" i="23" s="1"/>
  <c r="J20" i="23"/>
  <c r="K20" i="23" s="1"/>
  <c r="D21" i="23"/>
  <c r="T21" i="23" s="1"/>
  <c r="U21" i="23" s="1"/>
  <c r="F21" i="23"/>
  <c r="G21" i="23" s="1"/>
  <c r="H21" i="23"/>
  <c r="I21" i="23" s="1"/>
  <c r="J21" i="23"/>
  <c r="K21" i="23" s="1"/>
  <c r="D22" i="23"/>
  <c r="E22" i="23" s="1"/>
  <c r="F22" i="23"/>
  <c r="G22" i="23" s="1"/>
  <c r="H22" i="23"/>
  <c r="I22" i="23" s="1"/>
  <c r="J22" i="23"/>
  <c r="K22" i="23" s="1"/>
  <c r="D23" i="23"/>
  <c r="F23" i="23"/>
  <c r="G23" i="23" s="1"/>
  <c r="H23" i="23"/>
  <c r="I23" i="23" s="1"/>
  <c r="J23" i="23"/>
  <c r="K23" i="23" s="1"/>
  <c r="D24" i="23"/>
  <c r="T24" i="23" s="1"/>
  <c r="U24" i="23" s="1"/>
  <c r="F24" i="23"/>
  <c r="H24" i="23"/>
  <c r="I24" i="23" s="1"/>
  <c r="J24" i="23"/>
  <c r="K24" i="23" s="1"/>
  <c r="D25" i="23"/>
  <c r="E25" i="23" s="1"/>
  <c r="F25" i="23"/>
  <c r="R25" i="23" s="1"/>
  <c r="S25" i="23" s="1"/>
  <c r="H25" i="23"/>
  <c r="I25" i="23" s="1"/>
  <c r="J25" i="23"/>
  <c r="K25" i="23" s="1"/>
  <c r="D26" i="23"/>
  <c r="F26" i="23"/>
  <c r="G26" i="23" s="1"/>
  <c r="H26" i="23"/>
  <c r="I26" i="23" s="1"/>
  <c r="J26" i="23"/>
  <c r="K26" i="23" s="1"/>
  <c r="D27" i="23"/>
  <c r="F27" i="23"/>
  <c r="G27" i="23" s="1"/>
  <c r="H27" i="23"/>
  <c r="I27" i="23" s="1"/>
  <c r="J27" i="23"/>
  <c r="K27" i="23" s="1"/>
  <c r="D28" i="23"/>
  <c r="T28" i="23" s="1"/>
  <c r="U28" i="23" s="1"/>
  <c r="F28" i="23"/>
  <c r="H28" i="23"/>
  <c r="I28" i="23" s="1"/>
  <c r="J28" i="23"/>
  <c r="K28" i="23" s="1"/>
  <c r="D29" i="23"/>
  <c r="E29" i="23" s="1"/>
  <c r="F29" i="23"/>
  <c r="R29" i="23" s="1"/>
  <c r="S29" i="23" s="1"/>
  <c r="H29" i="23"/>
  <c r="I29" i="23" s="1"/>
  <c r="J29" i="23"/>
  <c r="K29" i="23" s="1"/>
  <c r="D30" i="23"/>
  <c r="F30" i="23"/>
  <c r="H30" i="23"/>
  <c r="I30" i="23" s="1"/>
  <c r="J30" i="23"/>
  <c r="K30" i="23" s="1"/>
  <c r="D31" i="23"/>
  <c r="F31" i="23"/>
  <c r="G31" i="23" s="1"/>
  <c r="H31" i="23"/>
  <c r="I31" i="23" s="1"/>
  <c r="J31" i="23"/>
  <c r="K31" i="23" s="1"/>
  <c r="D32" i="23"/>
  <c r="T32" i="23" s="1"/>
  <c r="U32" i="23" s="1"/>
  <c r="F32" i="23"/>
  <c r="H32" i="23"/>
  <c r="I32" i="23" s="1"/>
  <c r="J32" i="23"/>
  <c r="K32" i="23" s="1"/>
  <c r="D33" i="23"/>
  <c r="E33" i="23" s="1"/>
  <c r="F33" i="23"/>
  <c r="R33" i="23" s="1"/>
  <c r="S33" i="23" s="1"/>
  <c r="H33" i="23"/>
  <c r="I33" i="23" s="1"/>
  <c r="J33" i="23"/>
  <c r="K33" i="23" s="1"/>
  <c r="D34" i="23"/>
  <c r="F34" i="23"/>
  <c r="G34" i="23" s="1"/>
  <c r="H34" i="23"/>
  <c r="I34" i="23" s="1"/>
  <c r="J34" i="23"/>
  <c r="K34" i="23" s="1"/>
  <c r="D35" i="23"/>
  <c r="T35" i="23" s="1"/>
  <c r="U35" i="23" s="1"/>
  <c r="F35" i="23"/>
  <c r="R35" i="23" s="1"/>
  <c r="S35" i="23" s="1"/>
  <c r="H35" i="23"/>
  <c r="I35" i="23" s="1"/>
  <c r="J35" i="23"/>
  <c r="K35" i="23" s="1"/>
  <c r="D36" i="23"/>
  <c r="F36" i="23"/>
  <c r="R36" i="23" s="1"/>
  <c r="S36" i="23" s="1"/>
  <c r="H36" i="23"/>
  <c r="I36" i="23" s="1"/>
  <c r="J36" i="23"/>
  <c r="K36" i="23" s="1"/>
  <c r="D37" i="23"/>
  <c r="F37" i="23"/>
  <c r="G37" i="23" s="1"/>
  <c r="H37" i="23"/>
  <c r="I37" i="23" s="1"/>
  <c r="J37" i="23"/>
  <c r="K37" i="23" s="1"/>
  <c r="D12" i="19"/>
  <c r="T12" i="19" s="1"/>
  <c r="U12" i="19" s="1"/>
  <c r="F12" i="19"/>
  <c r="H12" i="19"/>
  <c r="I12" i="19" s="1"/>
  <c r="J12" i="19"/>
  <c r="K12" i="19" s="1"/>
  <c r="D13" i="19"/>
  <c r="L13" i="19" s="1"/>
  <c r="F13" i="19"/>
  <c r="H13" i="19"/>
  <c r="I13" i="19" s="1"/>
  <c r="J13" i="19"/>
  <c r="K13" i="19" s="1"/>
  <c r="D14" i="19"/>
  <c r="L14" i="19" s="1"/>
  <c r="F14" i="19"/>
  <c r="H14" i="19"/>
  <c r="I14" i="19" s="1"/>
  <c r="J14" i="19"/>
  <c r="K14" i="19" s="1"/>
  <c r="D15" i="19"/>
  <c r="T15" i="19" s="1"/>
  <c r="U15" i="19" s="1"/>
  <c r="F15" i="19"/>
  <c r="H15" i="19"/>
  <c r="I15" i="19" s="1"/>
  <c r="J15" i="19"/>
  <c r="K15" i="19" s="1"/>
  <c r="D16" i="19"/>
  <c r="E16" i="19" s="1"/>
  <c r="F16" i="19"/>
  <c r="H16" i="19"/>
  <c r="I16" i="19" s="1"/>
  <c r="J16" i="19"/>
  <c r="K16" i="19" s="1"/>
  <c r="D17" i="19"/>
  <c r="E17" i="19" s="1"/>
  <c r="F17" i="19"/>
  <c r="H17" i="19"/>
  <c r="I17" i="19" s="1"/>
  <c r="J17" i="19"/>
  <c r="K17" i="19" s="1"/>
  <c r="D18" i="19"/>
  <c r="L18" i="19" s="1"/>
  <c r="F18" i="19"/>
  <c r="H18" i="19"/>
  <c r="I18" i="19" s="1"/>
  <c r="J18" i="19"/>
  <c r="K18" i="19" s="1"/>
  <c r="D19" i="19"/>
  <c r="T19" i="19" s="1"/>
  <c r="U19" i="19" s="1"/>
  <c r="F19" i="19"/>
  <c r="H19" i="19"/>
  <c r="I19" i="19" s="1"/>
  <c r="J19" i="19"/>
  <c r="K19" i="19" s="1"/>
  <c r="D20" i="19"/>
  <c r="E20" i="19" s="1"/>
  <c r="F20" i="19"/>
  <c r="H20" i="19"/>
  <c r="R20" i="19" s="1"/>
  <c r="J20" i="19"/>
  <c r="K20" i="19" s="1"/>
  <c r="D21" i="19"/>
  <c r="F21" i="19"/>
  <c r="G21" i="19" s="1"/>
  <c r="H21" i="19"/>
  <c r="I21" i="19" s="1"/>
  <c r="J21" i="19"/>
  <c r="K21" i="19" s="1"/>
  <c r="D22" i="19"/>
  <c r="F22" i="19"/>
  <c r="H22" i="19"/>
  <c r="I22" i="19" s="1"/>
  <c r="J22" i="19"/>
  <c r="K22" i="19" s="1"/>
  <c r="D23" i="19"/>
  <c r="F23" i="19"/>
  <c r="H23" i="19"/>
  <c r="I23" i="19" s="1"/>
  <c r="J23" i="19"/>
  <c r="K23" i="19" s="1"/>
  <c r="D24" i="19"/>
  <c r="L24" i="19" s="1"/>
  <c r="F24" i="19"/>
  <c r="H24" i="19"/>
  <c r="I24" i="19" s="1"/>
  <c r="J24" i="19"/>
  <c r="K24" i="19" s="1"/>
  <c r="D25" i="19"/>
  <c r="F25" i="19"/>
  <c r="G25" i="19" s="1"/>
  <c r="H25" i="19"/>
  <c r="J25" i="19"/>
  <c r="K25" i="19" s="1"/>
  <c r="D26" i="19"/>
  <c r="E26" i="19" s="1"/>
  <c r="F26" i="19"/>
  <c r="G26" i="19" s="1"/>
  <c r="H26" i="19"/>
  <c r="I26" i="19" s="1"/>
  <c r="J26" i="19"/>
  <c r="K26" i="19" s="1"/>
  <c r="D27" i="19"/>
  <c r="T27" i="19" s="1"/>
  <c r="U27" i="19" s="1"/>
  <c r="F27" i="19"/>
  <c r="H27" i="19"/>
  <c r="I27" i="19" s="1"/>
  <c r="J27" i="19"/>
  <c r="K27" i="19" s="1"/>
  <c r="D28" i="19"/>
  <c r="T28" i="19" s="1"/>
  <c r="F28" i="19"/>
  <c r="H28" i="19"/>
  <c r="J28" i="19"/>
  <c r="K28" i="19" s="1"/>
  <c r="D29" i="19"/>
  <c r="F29" i="19"/>
  <c r="G29" i="19" s="1"/>
  <c r="H29" i="19"/>
  <c r="I29" i="19" s="1"/>
  <c r="J29" i="19"/>
  <c r="K29" i="19" s="1"/>
  <c r="D30" i="19"/>
  <c r="E30" i="19" s="1"/>
  <c r="F30" i="19"/>
  <c r="R30" i="19" s="1"/>
  <c r="S30" i="19" s="1"/>
  <c r="H30" i="19"/>
  <c r="I30" i="19" s="1"/>
  <c r="J30" i="19"/>
  <c r="K30" i="19" s="1"/>
  <c r="D31" i="19"/>
  <c r="E31" i="19" s="1"/>
  <c r="F31" i="19"/>
  <c r="H31" i="19"/>
  <c r="I31" i="19" s="1"/>
  <c r="J31" i="19"/>
  <c r="K31" i="19" s="1"/>
  <c r="D32" i="19"/>
  <c r="E32" i="19" s="1"/>
  <c r="F32" i="19"/>
  <c r="G32" i="19" s="1"/>
  <c r="H32" i="19"/>
  <c r="I32" i="19" s="1"/>
  <c r="J32" i="19"/>
  <c r="K32" i="19" s="1"/>
  <c r="D33" i="19"/>
  <c r="T33" i="19" s="1"/>
  <c r="U33" i="19" s="1"/>
  <c r="F33" i="19"/>
  <c r="G33" i="19" s="1"/>
  <c r="H33" i="19"/>
  <c r="I33" i="19" s="1"/>
  <c r="J33" i="19"/>
  <c r="K33" i="19" s="1"/>
  <c r="D34" i="19"/>
  <c r="E34" i="19" s="1"/>
  <c r="F34" i="19"/>
  <c r="H34" i="19"/>
  <c r="I34" i="19" s="1"/>
  <c r="J34" i="19"/>
  <c r="K34" i="19" s="1"/>
  <c r="D35" i="19"/>
  <c r="F35" i="19"/>
  <c r="H35" i="19"/>
  <c r="I35" i="19" s="1"/>
  <c r="J35" i="19"/>
  <c r="K35" i="19" s="1"/>
  <c r="D36" i="19"/>
  <c r="F36" i="19"/>
  <c r="H36" i="19"/>
  <c r="I36" i="19" s="1"/>
  <c r="J36" i="19"/>
  <c r="K36" i="19" s="1"/>
  <c r="D37" i="19"/>
  <c r="F37" i="19"/>
  <c r="G37" i="19" s="1"/>
  <c r="H37" i="19"/>
  <c r="I37" i="19" s="1"/>
  <c r="J37" i="19"/>
  <c r="K37" i="19" s="1"/>
  <c r="D38" i="19"/>
  <c r="E38" i="19" s="1"/>
  <c r="F38" i="19"/>
  <c r="H38" i="19"/>
  <c r="I38" i="19" s="1"/>
  <c r="J38" i="19"/>
  <c r="K38" i="19" s="1"/>
  <c r="D39" i="19"/>
  <c r="T39" i="19" s="1"/>
  <c r="U39" i="19" s="1"/>
  <c r="F39" i="19"/>
  <c r="G39" i="19" s="1"/>
  <c r="H39" i="19"/>
  <c r="I39" i="19" s="1"/>
  <c r="J39" i="19"/>
  <c r="K39" i="19" s="1"/>
  <c r="D12" i="17"/>
  <c r="F12" i="17"/>
  <c r="H12" i="17"/>
  <c r="I12" i="17" s="1"/>
  <c r="J12" i="17"/>
  <c r="K12" i="17" s="1"/>
  <c r="D13" i="17"/>
  <c r="L13" i="17" s="1"/>
  <c r="M13" i="17" s="1"/>
  <c r="F13" i="17"/>
  <c r="G13" i="17" s="1"/>
  <c r="H13" i="17"/>
  <c r="I13" i="17" s="1"/>
  <c r="J13" i="17"/>
  <c r="K13" i="17"/>
  <c r="D14" i="17"/>
  <c r="E14" i="17" s="1"/>
  <c r="F14" i="17"/>
  <c r="G14" i="17" s="1"/>
  <c r="H14" i="17"/>
  <c r="R14" i="17" s="1"/>
  <c r="S14" i="17" s="1"/>
  <c r="I14" i="17"/>
  <c r="J14" i="17"/>
  <c r="K14" i="17" s="1"/>
  <c r="D15" i="17"/>
  <c r="F15" i="17"/>
  <c r="G15" i="17" s="1"/>
  <c r="H15" i="17"/>
  <c r="I15" i="17" s="1"/>
  <c r="J15" i="17"/>
  <c r="K15" i="17" s="1"/>
  <c r="D16" i="17"/>
  <c r="F16" i="17"/>
  <c r="H16" i="17"/>
  <c r="I16" i="17" s="1"/>
  <c r="J16" i="17"/>
  <c r="K16" i="17" s="1"/>
  <c r="D17" i="17"/>
  <c r="L17" i="17" s="1"/>
  <c r="F17" i="17"/>
  <c r="H17" i="17"/>
  <c r="I17" i="17" s="1"/>
  <c r="J17" i="17"/>
  <c r="K17" i="17"/>
  <c r="D18" i="17"/>
  <c r="F18" i="17"/>
  <c r="G18" i="17" s="1"/>
  <c r="H18" i="17"/>
  <c r="I18" i="17"/>
  <c r="J18" i="17"/>
  <c r="K18" i="17" s="1"/>
  <c r="D19" i="17"/>
  <c r="E19" i="17" s="1"/>
  <c r="F19" i="17"/>
  <c r="H19" i="17"/>
  <c r="I19" i="17" s="1"/>
  <c r="J19" i="17"/>
  <c r="K19" i="17" s="1"/>
  <c r="D20" i="17"/>
  <c r="F20" i="17"/>
  <c r="H20" i="17"/>
  <c r="I20" i="17" s="1"/>
  <c r="J20" i="17"/>
  <c r="K20" i="17" s="1"/>
  <c r="D21" i="17"/>
  <c r="L21" i="17" s="1"/>
  <c r="M21" i="17" s="1"/>
  <c r="F21" i="17"/>
  <c r="H21" i="17"/>
  <c r="I21" i="17" s="1"/>
  <c r="J21" i="17"/>
  <c r="K21" i="17"/>
  <c r="D22" i="17"/>
  <c r="F22" i="17"/>
  <c r="H22" i="17"/>
  <c r="I22" i="17"/>
  <c r="J22" i="17"/>
  <c r="K22" i="17" s="1"/>
  <c r="D23" i="17"/>
  <c r="L23" i="17" s="1"/>
  <c r="F23" i="17"/>
  <c r="H23" i="17"/>
  <c r="I23" i="17" s="1"/>
  <c r="J23" i="17"/>
  <c r="K23" i="17" s="1"/>
  <c r="D24" i="17"/>
  <c r="F24" i="17"/>
  <c r="G24" i="17" s="1"/>
  <c r="H24" i="17"/>
  <c r="I24" i="17" s="1"/>
  <c r="J24" i="17"/>
  <c r="K24" i="17" s="1"/>
  <c r="D25" i="17"/>
  <c r="E25" i="17" s="1"/>
  <c r="F25" i="17"/>
  <c r="H25" i="17"/>
  <c r="I25" i="17" s="1"/>
  <c r="J25" i="17"/>
  <c r="K25" i="17"/>
  <c r="D26" i="17"/>
  <c r="F26" i="17"/>
  <c r="G26" i="17" s="1"/>
  <c r="H26" i="17"/>
  <c r="I26" i="17"/>
  <c r="J26" i="17"/>
  <c r="K26" i="17" s="1"/>
  <c r="D27" i="17"/>
  <c r="E27" i="17" s="1"/>
  <c r="F27" i="17"/>
  <c r="H27" i="17"/>
  <c r="I27" i="17" s="1"/>
  <c r="J27" i="17"/>
  <c r="K27" i="17" s="1"/>
  <c r="D28" i="17"/>
  <c r="F28" i="17"/>
  <c r="H28" i="17"/>
  <c r="I28" i="17" s="1"/>
  <c r="J28" i="17"/>
  <c r="K28" i="17" s="1"/>
  <c r="D29" i="17"/>
  <c r="E29" i="17" s="1"/>
  <c r="F29" i="17"/>
  <c r="H29" i="17"/>
  <c r="I29" i="17" s="1"/>
  <c r="J29" i="17"/>
  <c r="K29" i="17"/>
  <c r="D30" i="17"/>
  <c r="F30" i="17"/>
  <c r="H30" i="17"/>
  <c r="I30" i="17"/>
  <c r="J30" i="17"/>
  <c r="K30" i="17" s="1"/>
  <c r="D31" i="17"/>
  <c r="L31" i="17" s="1"/>
  <c r="F31" i="17"/>
  <c r="H31" i="17"/>
  <c r="I31" i="17" s="1"/>
  <c r="J31" i="17"/>
  <c r="K31" i="17" s="1"/>
  <c r="D32" i="17"/>
  <c r="F32" i="17"/>
  <c r="G32" i="17" s="1"/>
  <c r="H32" i="17"/>
  <c r="I32" i="17" s="1"/>
  <c r="J32" i="17"/>
  <c r="K32" i="17" s="1"/>
  <c r="D33" i="17"/>
  <c r="F33" i="17"/>
  <c r="G33" i="17" s="1"/>
  <c r="H33" i="17"/>
  <c r="I33" i="17" s="1"/>
  <c r="J33" i="17"/>
  <c r="K33" i="17"/>
  <c r="D34" i="17"/>
  <c r="F34" i="17"/>
  <c r="G34" i="17" s="1"/>
  <c r="H34" i="17"/>
  <c r="I34" i="17"/>
  <c r="J34" i="17"/>
  <c r="K34" i="17" s="1"/>
  <c r="D35" i="17"/>
  <c r="L35" i="17" s="1"/>
  <c r="F35" i="17"/>
  <c r="H35" i="17"/>
  <c r="I35" i="17" s="1"/>
  <c r="J35" i="17"/>
  <c r="K35" i="17" s="1"/>
  <c r="D36" i="17"/>
  <c r="E36" i="17" s="1"/>
  <c r="F36" i="17"/>
  <c r="G36" i="17" s="1"/>
  <c r="H36" i="17"/>
  <c r="I36" i="17" s="1"/>
  <c r="J36" i="17"/>
  <c r="K36" i="17" s="1"/>
  <c r="D37" i="17"/>
  <c r="T37" i="17" s="1"/>
  <c r="U37" i="17" s="1"/>
  <c r="F37" i="17"/>
  <c r="H37" i="17"/>
  <c r="I37" i="17" s="1"/>
  <c r="J37" i="17"/>
  <c r="K37" i="17"/>
  <c r="D38" i="17"/>
  <c r="F38" i="17"/>
  <c r="G38" i="17" s="1"/>
  <c r="H38" i="17"/>
  <c r="R38" i="17" s="1"/>
  <c r="S38" i="17" s="1"/>
  <c r="I38" i="17"/>
  <c r="J38" i="17"/>
  <c r="K38" i="17" s="1"/>
  <c r="D39" i="17"/>
  <c r="F39" i="17"/>
  <c r="G39" i="17" s="1"/>
  <c r="H39" i="17"/>
  <c r="I39" i="17" s="1"/>
  <c r="J39" i="17"/>
  <c r="K39" i="17" s="1"/>
  <c r="E39" i="17"/>
  <c r="L39" i="17"/>
  <c r="P39" i="17" s="1"/>
  <c r="Q39" i="17" s="1"/>
  <c r="T39" i="17"/>
  <c r="U39" i="17" s="1"/>
  <c r="L37" i="17"/>
  <c r="M37" i="17" s="1"/>
  <c r="G35" i="17"/>
  <c r="E35" i="17"/>
  <c r="R34" i="17"/>
  <c r="S34" i="17" s="1"/>
  <c r="E33" i="17"/>
  <c r="L33" i="17"/>
  <c r="M33" i="17" s="1"/>
  <c r="T33" i="17"/>
  <c r="U33" i="17" s="1"/>
  <c r="E32" i="17"/>
  <c r="G31" i="17"/>
  <c r="E31" i="17"/>
  <c r="T31" i="17"/>
  <c r="U31" i="17" s="1"/>
  <c r="G30" i="17"/>
  <c r="R30" i="17"/>
  <c r="S30" i="17" s="1"/>
  <c r="G28" i="17"/>
  <c r="E28" i="17"/>
  <c r="G27" i="17"/>
  <c r="L27" i="17"/>
  <c r="P27" i="17" s="1"/>
  <c r="Q27" i="17" s="1"/>
  <c r="T27" i="17"/>
  <c r="U27" i="17" s="1"/>
  <c r="L25" i="17"/>
  <c r="M25" i="17" s="1"/>
  <c r="T25" i="17"/>
  <c r="U25" i="17" s="1"/>
  <c r="E24" i="17"/>
  <c r="G23" i="17"/>
  <c r="E23" i="17"/>
  <c r="T23" i="17"/>
  <c r="U23" i="17" s="1"/>
  <c r="G22" i="17"/>
  <c r="R22" i="17"/>
  <c r="S22" i="17" s="1"/>
  <c r="G20" i="17"/>
  <c r="E20" i="17"/>
  <c r="G19" i="17"/>
  <c r="L19" i="17"/>
  <c r="P19" i="17" s="1"/>
  <c r="Q19" i="17" s="1"/>
  <c r="T19" i="17"/>
  <c r="U19" i="17" s="1"/>
  <c r="L18" i="17"/>
  <c r="P18" i="17" s="1"/>
  <c r="Q18" i="17" s="1"/>
  <c r="E17" i="17"/>
  <c r="G16" i="17"/>
  <c r="E16" i="17"/>
  <c r="E15" i="17"/>
  <c r="L15" i="17"/>
  <c r="P15" i="17" s="1"/>
  <c r="Q15" i="17" s="1"/>
  <c r="T15" i="17"/>
  <c r="U15" i="17" s="1"/>
  <c r="L14" i="17"/>
  <c r="P14" i="17" s="1"/>
  <c r="Q14" i="17" s="1"/>
  <c r="T14" i="17"/>
  <c r="U14" i="17" s="1"/>
  <c r="G12" i="17"/>
  <c r="E12" i="17"/>
  <c r="E39" i="19"/>
  <c r="L39" i="19"/>
  <c r="N39" i="19" s="1"/>
  <c r="O39" i="19" s="1"/>
  <c r="G38" i="19"/>
  <c r="L38" i="19"/>
  <c r="N38" i="19" s="1"/>
  <c r="O38" i="19" s="1"/>
  <c r="R37" i="19"/>
  <c r="S37" i="19" s="1"/>
  <c r="E37" i="19"/>
  <c r="L37" i="19"/>
  <c r="T37" i="19"/>
  <c r="U37" i="19" s="1"/>
  <c r="G36" i="19"/>
  <c r="E36" i="19"/>
  <c r="G35" i="19"/>
  <c r="E35" i="19"/>
  <c r="L35" i="19"/>
  <c r="N35" i="19" s="1"/>
  <c r="O35" i="19" s="1"/>
  <c r="T35" i="19"/>
  <c r="U35" i="19" s="1"/>
  <c r="G34" i="19"/>
  <c r="L34" i="19"/>
  <c r="N34" i="19" s="1"/>
  <c r="O34" i="19" s="1"/>
  <c r="G31" i="19"/>
  <c r="L31" i="19"/>
  <c r="N31" i="19" s="1"/>
  <c r="O31" i="19" s="1"/>
  <c r="T31" i="19"/>
  <c r="U31" i="19" s="1"/>
  <c r="G30" i="19"/>
  <c r="L30" i="19"/>
  <c r="N30" i="19" s="1"/>
  <c r="O30" i="19" s="1"/>
  <c r="R29" i="19"/>
  <c r="S29" i="19" s="1"/>
  <c r="E29" i="19"/>
  <c r="L29" i="19"/>
  <c r="N29" i="19" s="1"/>
  <c r="O29" i="19" s="1"/>
  <c r="T29" i="19"/>
  <c r="U29" i="19" s="1"/>
  <c r="G28" i="19"/>
  <c r="E28" i="19"/>
  <c r="L28" i="19"/>
  <c r="N28" i="19" s="1"/>
  <c r="O28" i="19" s="1"/>
  <c r="U28" i="19"/>
  <c r="G27" i="19"/>
  <c r="E27" i="19"/>
  <c r="L27" i="19"/>
  <c r="N27" i="19" s="1"/>
  <c r="O27" i="19" s="1"/>
  <c r="L26" i="19"/>
  <c r="N26" i="19" s="1"/>
  <c r="O26" i="19" s="1"/>
  <c r="T26" i="19"/>
  <c r="U26" i="19" s="1"/>
  <c r="E25" i="19"/>
  <c r="L25" i="19"/>
  <c r="T25" i="19"/>
  <c r="U25" i="19" s="1"/>
  <c r="G24" i="19"/>
  <c r="E24" i="19"/>
  <c r="G23" i="19"/>
  <c r="E23" i="19"/>
  <c r="L23" i="19"/>
  <c r="N23" i="19" s="1"/>
  <c r="O23" i="19" s="1"/>
  <c r="T23" i="19"/>
  <c r="U23" i="19" s="1"/>
  <c r="G22" i="19"/>
  <c r="E22" i="19"/>
  <c r="L22" i="19"/>
  <c r="N22" i="19" s="1"/>
  <c r="O22" i="19" s="1"/>
  <c r="T22" i="19"/>
  <c r="U22" i="19" s="1"/>
  <c r="E21" i="19"/>
  <c r="L21" i="19"/>
  <c r="T21" i="19"/>
  <c r="U21" i="19" s="1"/>
  <c r="G20" i="19"/>
  <c r="S20" i="19"/>
  <c r="L20" i="19"/>
  <c r="N20" i="19" s="1"/>
  <c r="O20" i="19" s="1"/>
  <c r="G19" i="19"/>
  <c r="R19" i="19"/>
  <c r="S19" i="19" s="1"/>
  <c r="L19" i="19"/>
  <c r="N19" i="19" s="1"/>
  <c r="O19" i="19" s="1"/>
  <c r="G18" i="19"/>
  <c r="E18" i="19"/>
  <c r="T18" i="19"/>
  <c r="U18" i="19" s="1"/>
  <c r="G17" i="19"/>
  <c r="R17" i="19"/>
  <c r="S17" i="19" s="1"/>
  <c r="L17" i="19"/>
  <c r="N17" i="19" s="1"/>
  <c r="O17" i="19" s="1"/>
  <c r="G16" i="19"/>
  <c r="L16" i="19"/>
  <c r="N16" i="19" s="1"/>
  <c r="O16" i="19" s="1"/>
  <c r="G15" i="19"/>
  <c r="R15" i="19"/>
  <c r="S15" i="19" s="1"/>
  <c r="L15" i="19"/>
  <c r="N15" i="19" s="1"/>
  <c r="O15" i="19" s="1"/>
  <c r="G14" i="19"/>
  <c r="E14" i="19"/>
  <c r="T14" i="19"/>
  <c r="U14" i="19" s="1"/>
  <c r="G13" i="19"/>
  <c r="R13" i="19"/>
  <c r="S13" i="19" s="1"/>
  <c r="E13" i="19"/>
  <c r="T13" i="19"/>
  <c r="U13" i="19" s="1"/>
  <c r="G12" i="19"/>
  <c r="L12" i="19"/>
  <c r="N12" i="19" s="1"/>
  <c r="O12" i="19" s="1"/>
  <c r="E37" i="23"/>
  <c r="G36" i="23"/>
  <c r="E35" i="23"/>
  <c r="E34" i="23"/>
  <c r="T33" i="23"/>
  <c r="U33" i="23" s="1"/>
  <c r="E32" i="23"/>
  <c r="E31" i="23"/>
  <c r="G30" i="23"/>
  <c r="L29" i="23"/>
  <c r="N29" i="23" s="1"/>
  <c r="O29" i="23" s="1"/>
  <c r="L28" i="23"/>
  <c r="N28" i="23" s="1"/>
  <c r="O28" i="23" s="1"/>
  <c r="R27" i="23"/>
  <c r="S27" i="23" s="1"/>
  <c r="E26" i="23"/>
  <c r="T25" i="23"/>
  <c r="U25" i="23" s="1"/>
  <c r="E24" i="23"/>
  <c r="T23" i="23"/>
  <c r="U23" i="23" s="1"/>
  <c r="T22" i="23"/>
  <c r="U22" i="23" s="1"/>
  <c r="R21" i="23"/>
  <c r="S21" i="23" s="1"/>
  <c r="R20" i="23"/>
  <c r="S20" i="23" s="1"/>
  <c r="R19" i="23"/>
  <c r="S19" i="23" s="1"/>
  <c r="T19" i="23"/>
  <c r="U19" i="23" s="1"/>
  <c r="G18" i="23"/>
  <c r="U18" i="23"/>
  <c r="G17" i="23"/>
  <c r="T17" i="23"/>
  <c r="U17" i="23" s="1"/>
  <c r="G16" i="23"/>
  <c r="T16" i="23"/>
  <c r="U16" i="23" s="1"/>
  <c r="R15" i="23"/>
  <c r="S15" i="23" s="1"/>
  <c r="E14" i="23"/>
  <c r="R13" i="23"/>
  <c r="S13" i="23" s="1"/>
  <c r="E12" i="23"/>
  <c r="E11" i="23"/>
  <c r="E10" i="23"/>
  <c r="L10" i="23"/>
  <c r="N10" i="23" s="1"/>
  <c r="O10" i="23" s="1"/>
  <c r="E38" i="35"/>
  <c r="L38" i="35"/>
  <c r="M38" i="35" s="1"/>
  <c r="T38" i="35"/>
  <c r="U38" i="35" s="1"/>
  <c r="G37" i="35"/>
  <c r="R37" i="35"/>
  <c r="S37" i="35" s="1"/>
  <c r="E37" i="35"/>
  <c r="L37" i="35"/>
  <c r="T37" i="35"/>
  <c r="U37" i="35" s="1"/>
  <c r="G36" i="35"/>
  <c r="R36" i="35"/>
  <c r="S36" i="35" s="1"/>
  <c r="E36" i="35"/>
  <c r="L36" i="35"/>
  <c r="M36" i="35" s="1"/>
  <c r="T36" i="35"/>
  <c r="U36" i="35" s="1"/>
  <c r="G35" i="35"/>
  <c r="R35" i="35"/>
  <c r="S35" i="35"/>
  <c r="E35" i="35"/>
  <c r="L35" i="35"/>
  <c r="M35" i="35" s="1"/>
  <c r="T35" i="35"/>
  <c r="U35" i="35"/>
  <c r="E34" i="35"/>
  <c r="L34" i="35"/>
  <c r="M34" i="35" s="1"/>
  <c r="T34" i="35"/>
  <c r="U34" i="35" s="1"/>
  <c r="G33" i="35"/>
  <c r="R33" i="35"/>
  <c r="S33" i="35"/>
  <c r="E33" i="35"/>
  <c r="L33" i="35"/>
  <c r="M33" i="35" s="1"/>
  <c r="T33" i="35"/>
  <c r="U33" i="35"/>
  <c r="E32" i="35"/>
  <c r="L32" i="35"/>
  <c r="M32" i="35" s="1"/>
  <c r="T32" i="35"/>
  <c r="U32" i="35" s="1"/>
  <c r="G31" i="35"/>
  <c r="R31" i="35"/>
  <c r="S31" i="35"/>
  <c r="E31" i="35"/>
  <c r="L31" i="35"/>
  <c r="M31" i="35" s="1"/>
  <c r="T31" i="35"/>
  <c r="U31" i="35"/>
  <c r="E30" i="35"/>
  <c r="L30" i="35"/>
  <c r="M30" i="35" s="1"/>
  <c r="T30" i="35"/>
  <c r="U30" i="35" s="1"/>
  <c r="G29" i="35"/>
  <c r="R29" i="35"/>
  <c r="S29" i="35" s="1"/>
  <c r="E29" i="35"/>
  <c r="L29" i="35"/>
  <c r="T29" i="35"/>
  <c r="U29" i="35" s="1"/>
  <c r="G28" i="35"/>
  <c r="R28" i="35"/>
  <c r="S28" i="35" s="1"/>
  <c r="E28" i="35"/>
  <c r="L28" i="35"/>
  <c r="M28" i="35" s="1"/>
  <c r="T28" i="35"/>
  <c r="U28" i="35" s="1"/>
  <c r="G27" i="35"/>
  <c r="R27" i="35"/>
  <c r="S27" i="35"/>
  <c r="E27" i="35"/>
  <c r="L27" i="35"/>
  <c r="M27" i="35" s="1"/>
  <c r="T27" i="35"/>
  <c r="U27" i="35"/>
  <c r="E26" i="35"/>
  <c r="L26" i="35"/>
  <c r="M26" i="35" s="1"/>
  <c r="T26" i="35"/>
  <c r="U26" i="35" s="1"/>
  <c r="G25" i="35"/>
  <c r="R25" i="35"/>
  <c r="S25" i="35"/>
  <c r="E25" i="35"/>
  <c r="L25" i="35"/>
  <c r="M25" i="35" s="1"/>
  <c r="T25" i="35"/>
  <c r="U25" i="35"/>
  <c r="E24" i="35"/>
  <c r="L24" i="35"/>
  <c r="M24" i="35" s="1"/>
  <c r="T24" i="35"/>
  <c r="U24" i="35" s="1"/>
  <c r="G23" i="35"/>
  <c r="R23" i="35"/>
  <c r="S23" i="35"/>
  <c r="E23" i="35"/>
  <c r="L23" i="35"/>
  <c r="M23" i="35" s="1"/>
  <c r="T23" i="35"/>
  <c r="U23" i="35"/>
  <c r="E22" i="35"/>
  <c r="L22" i="35"/>
  <c r="M22" i="35" s="1"/>
  <c r="T22" i="35"/>
  <c r="U22" i="35" s="1"/>
  <c r="G21" i="35"/>
  <c r="R21" i="35"/>
  <c r="S21" i="35" s="1"/>
  <c r="E21" i="35"/>
  <c r="L21" i="35"/>
  <c r="T21" i="35"/>
  <c r="U21" i="35" s="1"/>
  <c r="G20" i="35"/>
  <c r="R20" i="35"/>
  <c r="S20" i="35" s="1"/>
  <c r="E20" i="35"/>
  <c r="L20" i="35"/>
  <c r="M20" i="35" s="1"/>
  <c r="T20" i="35"/>
  <c r="U20" i="35" s="1"/>
  <c r="G19" i="35"/>
  <c r="R19" i="35"/>
  <c r="S19" i="35"/>
  <c r="E19" i="35"/>
  <c r="L19" i="35"/>
  <c r="M19" i="35" s="1"/>
  <c r="T19" i="35"/>
  <c r="U19" i="35"/>
  <c r="E18" i="35"/>
  <c r="L18" i="35"/>
  <c r="M18" i="35" s="1"/>
  <c r="T18" i="35"/>
  <c r="U18" i="35" s="1"/>
  <c r="G17" i="35"/>
  <c r="R17" i="35"/>
  <c r="S17" i="35"/>
  <c r="E17" i="35"/>
  <c r="L17" i="35"/>
  <c r="M17" i="35" s="1"/>
  <c r="T17" i="35"/>
  <c r="U17" i="35"/>
  <c r="E16" i="35"/>
  <c r="L16" i="35"/>
  <c r="M16" i="35" s="1"/>
  <c r="T16" i="35"/>
  <c r="U16" i="35" s="1"/>
  <c r="G15" i="35"/>
  <c r="R15" i="35"/>
  <c r="S15" i="35"/>
  <c r="E15" i="35"/>
  <c r="L15" i="35"/>
  <c r="M15" i="35" s="1"/>
  <c r="T15" i="35"/>
  <c r="U15" i="35"/>
  <c r="E14" i="35"/>
  <c r="L14" i="35"/>
  <c r="M14" i="35" s="1"/>
  <c r="T14" i="35"/>
  <c r="U14" i="35" s="1"/>
  <c r="G13" i="35"/>
  <c r="R13" i="35"/>
  <c r="S13" i="35" s="1"/>
  <c r="E13" i="35"/>
  <c r="L13" i="35"/>
  <c r="T13" i="35"/>
  <c r="U13" i="35" s="1"/>
  <c r="G12" i="35"/>
  <c r="R12" i="35"/>
  <c r="S12" i="35" s="1"/>
  <c r="E12" i="35"/>
  <c r="L12" i="35"/>
  <c r="M12" i="35" s="1"/>
  <c r="T12" i="35"/>
  <c r="U12" i="35" s="1"/>
  <c r="G11" i="35"/>
  <c r="R11" i="35"/>
  <c r="S11" i="35"/>
  <c r="E11" i="35"/>
  <c r="L11" i="35"/>
  <c r="M11" i="35" s="1"/>
  <c r="T11" i="35"/>
  <c r="U11" i="35"/>
  <c r="E35" i="33"/>
  <c r="T35" i="33"/>
  <c r="U35" i="33" s="1"/>
  <c r="E34" i="33"/>
  <c r="L34" i="33"/>
  <c r="M34" i="33" s="1"/>
  <c r="T34" i="33"/>
  <c r="U34" i="33" s="1"/>
  <c r="E33" i="33"/>
  <c r="T33" i="33"/>
  <c r="U33" i="33" s="1"/>
  <c r="E32" i="33"/>
  <c r="L32" i="33"/>
  <c r="M32" i="33" s="1"/>
  <c r="T32" i="33"/>
  <c r="U32" i="33" s="1"/>
  <c r="E31" i="33"/>
  <c r="T31" i="33"/>
  <c r="U31" i="33" s="1"/>
  <c r="L30" i="33"/>
  <c r="M30" i="33" s="1"/>
  <c r="T30" i="33"/>
  <c r="U30" i="33" s="1"/>
  <c r="E29" i="33"/>
  <c r="L29" i="33"/>
  <c r="M29" i="33" s="1"/>
  <c r="G28" i="33"/>
  <c r="E28" i="33"/>
  <c r="L28" i="33"/>
  <c r="M28" i="33" s="1"/>
  <c r="T28" i="33"/>
  <c r="U28" i="33" s="1"/>
  <c r="E27" i="33"/>
  <c r="T27" i="33"/>
  <c r="U27" i="33" s="1"/>
  <c r="G26" i="33"/>
  <c r="E26" i="33"/>
  <c r="L26" i="33"/>
  <c r="M26" i="33" s="1"/>
  <c r="T26" i="33"/>
  <c r="U26" i="33" s="1"/>
  <c r="E25" i="33"/>
  <c r="T25" i="33"/>
  <c r="U25" i="33" s="1"/>
  <c r="G24" i="33"/>
  <c r="E24" i="33"/>
  <c r="L24" i="33"/>
  <c r="M24" i="33" s="1"/>
  <c r="T24" i="33"/>
  <c r="U24" i="33" s="1"/>
  <c r="E23" i="33"/>
  <c r="T23" i="33"/>
  <c r="U23" i="33" s="1"/>
  <c r="G22" i="33"/>
  <c r="L22" i="33"/>
  <c r="M22" i="33" s="1"/>
  <c r="T22" i="33"/>
  <c r="U22" i="33" s="1"/>
  <c r="G21" i="33"/>
  <c r="E21" i="33"/>
  <c r="L21" i="33"/>
  <c r="M21" i="33" s="1"/>
  <c r="G20" i="33"/>
  <c r="R20" i="33"/>
  <c r="S20" i="33" s="1"/>
  <c r="E20" i="33"/>
  <c r="L20" i="33"/>
  <c r="M20" i="33" s="1"/>
  <c r="T20" i="33"/>
  <c r="U20" i="33" s="1"/>
  <c r="R19" i="33"/>
  <c r="S19" i="33" s="1"/>
  <c r="E19" i="33"/>
  <c r="T19" i="33"/>
  <c r="U19" i="33" s="1"/>
  <c r="G18" i="33"/>
  <c r="R18" i="33"/>
  <c r="S18" i="33" s="1"/>
  <c r="E18" i="33"/>
  <c r="L18" i="33"/>
  <c r="M18" i="33" s="1"/>
  <c r="T18" i="33"/>
  <c r="U18" i="33" s="1"/>
  <c r="R17" i="33"/>
  <c r="S17" i="33" s="1"/>
  <c r="E17" i="33"/>
  <c r="T17" i="33"/>
  <c r="U17" i="33" s="1"/>
  <c r="G16" i="33"/>
  <c r="R16" i="33"/>
  <c r="S16" i="33" s="1"/>
  <c r="E16" i="33"/>
  <c r="L16" i="33"/>
  <c r="M16" i="33" s="1"/>
  <c r="T16" i="33"/>
  <c r="U16" i="33" s="1"/>
  <c r="R15" i="33"/>
  <c r="S15" i="33" s="1"/>
  <c r="E15" i="33"/>
  <c r="T15" i="33"/>
  <c r="U15" i="33" s="1"/>
  <c r="G14" i="33"/>
  <c r="R14" i="33"/>
  <c r="S14" i="33" s="1"/>
  <c r="L14" i="33"/>
  <c r="M14" i="33" s="1"/>
  <c r="T14" i="33"/>
  <c r="U14" i="33" s="1"/>
  <c r="G13" i="33"/>
  <c r="E13" i="33"/>
  <c r="L13" i="33"/>
  <c r="M13" i="33" s="1"/>
  <c r="E12" i="33"/>
  <c r="L12" i="33"/>
  <c r="M12" i="33" s="1"/>
  <c r="T12" i="33"/>
  <c r="U12" i="33" s="1"/>
  <c r="G11" i="33"/>
  <c r="R11" i="33"/>
  <c r="S11" i="33" s="1"/>
  <c r="E11" i="33"/>
  <c r="T11" i="33"/>
  <c r="U11" i="33" s="1"/>
  <c r="G10" i="33"/>
  <c r="R10" i="33"/>
  <c r="S10" i="33" s="1"/>
  <c r="E10" i="33"/>
  <c r="L10" i="33"/>
  <c r="M10" i="33" s="1"/>
  <c r="T10" i="33"/>
  <c r="U10" i="33" s="1"/>
  <c r="G9" i="33"/>
  <c r="E9" i="33"/>
  <c r="T9" i="33"/>
  <c r="U9" i="33" s="1"/>
  <c r="G8" i="33"/>
  <c r="E8" i="33"/>
  <c r="L8" i="33"/>
  <c r="M8" i="33" s="1"/>
  <c r="T8" i="33"/>
  <c r="U8" i="33" s="1"/>
  <c r="R35" i="31"/>
  <c r="S35" i="31" s="1"/>
  <c r="L34" i="31"/>
  <c r="P34" i="31" s="1"/>
  <c r="Q34" i="31" s="1"/>
  <c r="T34" i="31"/>
  <c r="U34" i="31" s="1"/>
  <c r="G32" i="31"/>
  <c r="R31" i="31"/>
  <c r="S31" i="31" s="1"/>
  <c r="E30" i="31"/>
  <c r="L30" i="31"/>
  <c r="P30" i="31" s="1"/>
  <c r="Q30" i="31" s="1"/>
  <c r="T29" i="31"/>
  <c r="U29" i="31" s="1"/>
  <c r="G28" i="31"/>
  <c r="R27" i="31"/>
  <c r="S27" i="31" s="1"/>
  <c r="L26" i="31"/>
  <c r="P26" i="31" s="1"/>
  <c r="Q26" i="31" s="1"/>
  <c r="T26" i="31"/>
  <c r="U26" i="31" s="1"/>
  <c r="T25" i="31"/>
  <c r="U25" i="31"/>
  <c r="E24" i="31"/>
  <c r="L24" i="31"/>
  <c r="M24" i="31" s="1"/>
  <c r="L23" i="31"/>
  <c r="P23" i="31" s="1"/>
  <c r="Q23" i="31" s="1"/>
  <c r="E22" i="31"/>
  <c r="R21" i="31"/>
  <c r="S21" i="31" s="1"/>
  <c r="S20" i="31"/>
  <c r="U20" i="31"/>
  <c r="G19" i="31"/>
  <c r="T19" i="31"/>
  <c r="U19" i="31" s="1"/>
  <c r="G18" i="31"/>
  <c r="T18" i="31"/>
  <c r="U18" i="31" s="1"/>
  <c r="R17" i="31"/>
  <c r="S17" i="31" s="1"/>
  <c r="T17" i="31"/>
  <c r="U17" i="31"/>
  <c r="E16" i="31"/>
  <c r="L16" i="31"/>
  <c r="M16" i="31" s="1"/>
  <c r="L15" i="31"/>
  <c r="P15" i="31" s="1"/>
  <c r="Q15" i="31" s="1"/>
  <c r="E14" i="31"/>
  <c r="R13" i="31"/>
  <c r="S13" i="31" s="1"/>
  <c r="S12" i="31"/>
  <c r="U12" i="31"/>
  <c r="G11" i="31"/>
  <c r="T11" i="31"/>
  <c r="U11" i="31" s="1"/>
  <c r="G10" i="31"/>
  <c r="T10" i="31"/>
  <c r="U10" i="31" s="1"/>
  <c r="R9" i="31"/>
  <c r="S9" i="31" s="1"/>
  <c r="T9" i="31"/>
  <c r="U9" i="31"/>
  <c r="E8" i="31"/>
  <c r="L8" i="31"/>
  <c r="M8" i="31" s="1"/>
  <c r="G38" i="29"/>
  <c r="G37" i="29"/>
  <c r="R37" i="29"/>
  <c r="S37" i="29"/>
  <c r="G36" i="29"/>
  <c r="G35" i="29"/>
  <c r="R35" i="29"/>
  <c r="S35" i="29"/>
  <c r="G34" i="29"/>
  <c r="G33" i="29"/>
  <c r="R33" i="29"/>
  <c r="S33" i="29" s="1"/>
  <c r="G32" i="29"/>
  <c r="R32" i="29"/>
  <c r="S32" i="29" s="1"/>
  <c r="G30" i="29"/>
  <c r="E30" i="29"/>
  <c r="L30" i="29"/>
  <c r="M30" i="29" s="1"/>
  <c r="T30" i="29"/>
  <c r="U30" i="29" s="1"/>
  <c r="E29" i="29"/>
  <c r="T29" i="29"/>
  <c r="U29" i="29"/>
  <c r="G28" i="29"/>
  <c r="E28" i="29"/>
  <c r="L28" i="29"/>
  <c r="M28" i="29" s="1"/>
  <c r="T28" i="29"/>
  <c r="U28" i="29" s="1"/>
  <c r="E27" i="29"/>
  <c r="T27" i="29"/>
  <c r="U27" i="29"/>
  <c r="G26" i="29"/>
  <c r="E26" i="29"/>
  <c r="L26" i="29"/>
  <c r="M26" i="29" s="1"/>
  <c r="T26" i="29"/>
  <c r="U26" i="29" s="1"/>
  <c r="E25" i="29"/>
  <c r="L25" i="29"/>
  <c r="M25" i="29" s="1"/>
  <c r="L24" i="29"/>
  <c r="M24" i="29" s="1"/>
  <c r="T24" i="29"/>
  <c r="U24" i="29" s="1"/>
  <c r="E23" i="29"/>
  <c r="L23" i="29"/>
  <c r="T23" i="29"/>
  <c r="U23" i="29"/>
  <c r="G22" i="29"/>
  <c r="L22" i="29"/>
  <c r="M22" i="29" s="1"/>
  <c r="G21" i="29"/>
  <c r="R21" i="29"/>
  <c r="S21" i="29"/>
  <c r="G20" i="29"/>
  <c r="L20" i="29"/>
  <c r="M20" i="29" s="1"/>
  <c r="G19" i="29"/>
  <c r="R19" i="29"/>
  <c r="S19" i="29"/>
  <c r="G18" i="29"/>
  <c r="L18" i="29"/>
  <c r="M18" i="29" s="1"/>
  <c r="G17" i="29"/>
  <c r="R17" i="29"/>
  <c r="S17" i="29" s="1"/>
  <c r="E17" i="29"/>
  <c r="G16" i="29"/>
  <c r="R16" i="29"/>
  <c r="S16" i="29"/>
  <c r="E15" i="29"/>
  <c r="E14" i="29"/>
  <c r="L14" i="29"/>
  <c r="M14" i="29" s="1"/>
  <c r="T14" i="29"/>
  <c r="U14" i="29" s="1"/>
  <c r="E13" i="29"/>
  <c r="T13" i="29"/>
  <c r="U13" i="29"/>
  <c r="E12" i="29"/>
  <c r="L12" i="29"/>
  <c r="M12" i="29" s="1"/>
  <c r="T12" i="29"/>
  <c r="U12" i="29" s="1"/>
  <c r="E11" i="29"/>
  <c r="T11" i="29"/>
  <c r="U11" i="29" s="1"/>
  <c r="G35" i="27"/>
  <c r="R35" i="27"/>
  <c r="S35" i="27" s="1"/>
  <c r="E35" i="27"/>
  <c r="G34" i="27"/>
  <c r="R34" i="27"/>
  <c r="S34" i="27" s="1"/>
  <c r="G33" i="27"/>
  <c r="R33" i="27"/>
  <c r="S33" i="27" s="1"/>
  <c r="L33" i="27"/>
  <c r="P33" i="27" s="1"/>
  <c r="Q33" i="27" s="1"/>
  <c r="R32" i="27"/>
  <c r="S32" i="27" s="1"/>
  <c r="E32" i="27"/>
  <c r="L32" i="27"/>
  <c r="T32" i="27"/>
  <c r="U32" i="27" s="1"/>
  <c r="G31" i="27"/>
  <c r="E31" i="27"/>
  <c r="L31" i="27"/>
  <c r="T31" i="27"/>
  <c r="U31" i="27" s="1"/>
  <c r="G30" i="27"/>
  <c r="R30" i="27"/>
  <c r="S30" i="27" s="1"/>
  <c r="E30" i="27"/>
  <c r="L30" i="27"/>
  <c r="T30" i="27"/>
  <c r="U30" i="27" s="1"/>
  <c r="G29" i="27"/>
  <c r="E29" i="27"/>
  <c r="L29" i="27"/>
  <c r="T29" i="27"/>
  <c r="U29" i="27" s="1"/>
  <c r="G28" i="27"/>
  <c r="R28" i="27"/>
  <c r="S28" i="27" s="1"/>
  <c r="E28" i="27"/>
  <c r="L28" i="27"/>
  <c r="T28" i="27"/>
  <c r="U28" i="27" s="1"/>
  <c r="G27" i="27"/>
  <c r="E27" i="27"/>
  <c r="L27" i="27"/>
  <c r="T27" i="27"/>
  <c r="U27" i="27" s="1"/>
  <c r="G26" i="27"/>
  <c r="R26" i="27"/>
  <c r="S26" i="27" s="1"/>
  <c r="E26" i="27"/>
  <c r="L26" i="27"/>
  <c r="T26" i="27"/>
  <c r="U26" i="27" s="1"/>
  <c r="G25" i="27"/>
  <c r="E25" i="27"/>
  <c r="L25" i="27"/>
  <c r="P25" i="27" s="1"/>
  <c r="Q25" i="27" s="1"/>
  <c r="T25" i="27"/>
  <c r="U25" i="27"/>
  <c r="G24" i="27"/>
  <c r="R24" i="27"/>
  <c r="S24" i="27" s="1"/>
  <c r="E24" i="27"/>
  <c r="L24" i="27"/>
  <c r="T24" i="27"/>
  <c r="U24" i="27" s="1"/>
  <c r="G23" i="27"/>
  <c r="R23" i="27"/>
  <c r="S23" i="27" s="1"/>
  <c r="E23" i="27"/>
  <c r="G22" i="27"/>
  <c r="R22" i="27"/>
  <c r="S22" i="27" s="1"/>
  <c r="T22" i="27"/>
  <c r="U22" i="27" s="1"/>
  <c r="G21" i="27"/>
  <c r="R21" i="27"/>
  <c r="S21" i="27" s="1"/>
  <c r="E21" i="27"/>
  <c r="G20" i="27"/>
  <c r="R20" i="27"/>
  <c r="S20" i="27" s="1"/>
  <c r="T20" i="27"/>
  <c r="U20" i="27" s="1"/>
  <c r="G19" i="27"/>
  <c r="R19" i="27"/>
  <c r="S19" i="27" s="1"/>
  <c r="E19" i="27"/>
  <c r="G18" i="27"/>
  <c r="R18" i="27"/>
  <c r="S18" i="27" s="1"/>
  <c r="G17" i="27"/>
  <c r="R17" i="27"/>
  <c r="S17" i="27"/>
  <c r="L17" i="27"/>
  <c r="P17" i="27" s="1"/>
  <c r="Q17" i="27" s="1"/>
  <c r="R16" i="27"/>
  <c r="S16" i="27" s="1"/>
  <c r="E16" i="27"/>
  <c r="L16" i="27"/>
  <c r="T16" i="27"/>
  <c r="U16" i="27" s="1"/>
  <c r="G15" i="27"/>
  <c r="E15" i="27"/>
  <c r="L15" i="27"/>
  <c r="T15" i="27"/>
  <c r="U15" i="27" s="1"/>
  <c r="G14" i="27"/>
  <c r="R14" i="27"/>
  <c r="S14" i="27" s="1"/>
  <c r="E14" i="27"/>
  <c r="L14" i="27"/>
  <c r="T14" i="27"/>
  <c r="U14" i="27" s="1"/>
  <c r="G13" i="27"/>
  <c r="E13" i="27"/>
  <c r="L13" i="27"/>
  <c r="T13" i="27"/>
  <c r="U13" i="27" s="1"/>
  <c r="G12" i="27"/>
  <c r="R12" i="27"/>
  <c r="S12" i="27" s="1"/>
  <c r="E12" i="27"/>
  <c r="L12" i="27"/>
  <c r="T12" i="27"/>
  <c r="U12" i="27" s="1"/>
  <c r="G11" i="27"/>
  <c r="E11" i="27"/>
  <c r="L11" i="27"/>
  <c r="T11" i="27"/>
  <c r="U11" i="27" s="1"/>
  <c r="G10" i="27"/>
  <c r="R10" i="27"/>
  <c r="S10" i="27" s="1"/>
  <c r="E10" i="27"/>
  <c r="L10" i="27"/>
  <c r="T10" i="27"/>
  <c r="U10" i="27" s="1"/>
  <c r="G9" i="27"/>
  <c r="E9" i="27"/>
  <c r="L9" i="27"/>
  <c r="P9" i="27" s="1"/>
  <c r="Q9" i="27" s="1"/>
  <c r="T9" i="27"/>
  <c r="U9" i="27"/>
  <c r="G8" i="27"/>
  <c r="R8" i="27"/>
  <c r="S8" i="27" s="1"/>
  <c r="E8" i="27"/>
  <c r="L8" i="27"/>
  <c r="T8" i="27"/>
  <c r="U8" i="27" s="1"/>
  <c r="E35" i="51"/>
  <c r="L35" i="51"/>
  <c r="T35" i="51"/>
  <c r="U35" i="51" s="1"/>
  <c r="G34" i="51"/>
  <c r="R34" i="51"/>
  <c r="S34" i="51" s="1"/>
  <c r="E34" i="51"/>
  <c r="L34" i="51"/>
  <c r="M34" i="51" s="1"/>
  <c r="T34" i="51"/>
  <c r="U34" i="51" s="1"/>
  <c r="E33" i="51"/>
  <c r="L33" i="51"/>
  <c r="T33" i="51"/>
  <c r="U33" i="51" s="1"/>
  <c r="G32" i="51"/>
  <c r="R32" i="51"/>
  <c r="S32" i="51" s="1"/>
  <c r="E32" i="51"/>
  <c r="L32" i="51"/>
  <c r="M32" i="51" s="1"/>
  <c r="T32" i="51"/>
  <c r="U32" i="51" s="1"/>
  <c r="E31" i="51"/>
  <c r="L31" i="51"/>
  <c r="T31" i="51"/>
  <c r="U31" i="51" s="1"/>
  <c r="G30" i="51"/>
  <c r="R30" i="51"/>
  <c r="S30" i="51" s="1"/>
  <c r="E30" i="51"/>
  <c r="L30" i="51"/>
  <c r="T30" i="51"/>
  <c r="U30" i="51" s="1"/>
  <c r="G29" i="51"/>
  <c r="E29" i="51"/>
  <c r="L29" i="51"/>
  <c r="M29" i="51" s="1"/>
  <c r="T29" i="51"/>
  <c r="U29" i="51" s="1"/>
  <c r="G28" i="51"/>
  <c r="R28" i="51"/>
  <c r="S28" i="51" s="1"/>
  <c r="E28" i="51"/>
  <c r="L28" i="51"/>
  <c r="M28" i="51" s="1"/>
  <c r="T28" i="51"/>
  <c r="U28" i="51" s="1"/>
  <c r="G27" i="51"/>
  <c r="R27" i="51"/>
  <c r="S27" i="51" s="1"/>
  <c r="E27" i="51"/>
  <c r="G26" i="51"/>
  <c r="R26" i="51"/>
  <c r="S26" i="51" s="1"/>
  <c r="T26" i="51"/>
  <c r="U26" i="51" s="1"/>
  <c r="G25" i="51"/>
  <c r="R25" i="51"/>
  <c r="S25" i="51" s="1"/>
  <c r="E25" i="51"/>
  <c r="G24" i="51"/>
  <c r="R24" i="51"/>
  <c r="S24" i="51" s="1"/>
  <c r="T24" i="51"/>
  <c r="U24" i="51" s="1"/>
  <c r="G23" i="51"/>
  <c r="R23" i="51"/>
  <c r="S23" i="51" s="1"/>
  <c r="E23" i="51"/>
  <c r="G22" i="51"/>
  <c r="R22" i="51"/>
  <c r="S22" i="51" s="1"/>
  <c r="G21" i="51"/>
  <c r="R21" i="51"/>
  <c r="S21" i="51" s="1"/>
  <c r="L21" i="51"/>
  <c r="M21" i="51" s="1"/>
  <c r="R20" i="51"/>
  <c r="S20" i="51" s="1"/>
  <c r="L20" i="51"/>
  <c r="M20" i="51" s="1"/>
  <c r="T20" i="51"/>
  <c r="U20" i="51" s="1"/>
  <c r="E19" i="51"/>
  <c r="L19" i="51"/>
  <c r="T19" i="51"/>
  <c r="U19" i="51" s="1"/>
  <c r="G18" i="51"/>
  <c r="R18" i="51"/>
  <c r="S18" i="51" s="1"/>
  <c r="E18" i="51"/>
  <c r="L18" i="51"/>
  <c r="M18" i="51" s="1"/>
  <c r="T18" i="51"/>
  <c r="U18" i="51" s="1"/>
  <c r="E17" i="51"/>
  <c r="L17" i="51"/>
  <c r="T17" i="51"/>
  <c r="U17" i="51" s="1"/>
  <c r="G16" i="51"/>
  <c r="R16" i="51"/>
  <c r="S16" i="51" s="1"/>
  <c r="E16" i="51"/>
  <c r="L16" i="51"/>
  <c r="M16" i="51" s="1"/>
  <c r="T16" i="51"/>
  <c r="U16" i="51" s="1"/>
  <c r="E15" i="51"/>
  <c r="L15" i="51"/>
  <c r="T15" i="51"/>
  <c r="U15" i="51" s="1"/>
  <c r="G14" i="51"/>
  <c r="R14" i="51"/>
  <c r="S14" i="51" s="1"/>
  <c r="E14" i="51"/>
  <c r="L14" i="51"/>
  <c r="T14" i="51"/>
  <c r="U14" i="51" s="1"/>
  <c r="G13" i="51"/>
  <c r="E13" i="51"/>
  <c r="L13" i="51"/>
  <c r="M13" i="51" s="1"/>
  <c r="T13" i="51"/>
  <c r="U13" i="51"/>
  <c r="G12" i="51"/>
  <c r="R12" i="51"/>
  <c r="S12" i="51" s="1"/>
  <c r="E12" i="51"/>
  <c r="L12" i="51"/>
  <c r="M12" i="51" s="1"/>
  <c r="T12" i="51"/>
  <c r="U12" i="51" s="1"/>
  <c r="G11" i="51"/>
  <c r="R11" i="51"/>
  <c r="S11" i="51" s="1"/>
  <c r="E11" i="51"/>
  <c r="G10" i="51"/>
  <c r="R10" i="51"/>
  <c r="S10" i="51" s="1"/>
  <c r="T10" i="51"/>
  <c r="U10" i="51" s="1"/>
  <c r="G9" i="51"/>
  <c r="R9" i="51"/>
  <c r="S9" i="51" s="1"/>
  <c r="E9" i="51"/>
  <c r="G8" i="51"/>
  <c r="R8" i="51"/>
  <c r="S8" i="51" s="1"/>
  <c r="T8" i="51"/>
  <c r="U8" i="51" s="1"/>
  <c r="G35" i="53"/>
  <c r="R35" i="53"/>
  <c r="S35" i="53" s="1"/>
  <c r="T35" i="53"/>
  <c r="U35" i="53" s="1"/>
  <c r="G34" i="53"/>
  <c r="R34" i="53"/>
  <c r="S34" i="53" s="1"/>
  <c r="E34" i="53"/>
  <c r="G33" i="53"/>
  <c r="R33" i="53"/>
  <c r="S33" i="53" s="1"/>
  <c r="G32" i="53"/>
  <c r="R32" i="53"/>
  <c r="S32" i="53" s="1"/>
  <c r="G31" i="53"/>
  <c r="R31" i="53"/>
  <c r="S31" i="53"/>
  <c r="E31" i="53"/>
  <c r="G30" i="53"/>
  <c r="R30" i="53"/>
  <c r="S30" i="53" s="1"/>
  <c r="L30" i="53"/>
  <c r="N30" i="53" s="1"/>
  <c r="O30" i="53" s="1"/>
  <c r="T30" i="53"/>
  <c r="U30" i="53" s="1"/>
  <c r="G29" i="53"/>
  <c r="R29" i="53"/>
  <c r="S29" i="53" s="1"/>
  <c r="E29" i="53"/>
  <c r="L29" i="53"/>
  <c r="G28" i="53"/>
  <c r="R28" i="53"/>
  <c r="S28" i="53" s="1"/>
  <c r="E28" i="53"/>
  <c r="G27" i="53"/>
  <c r="R27" i="53"/>
  <c r="S27" i="53" s="1"/>
  <c r="T27" i="53"/>
  <c r="U27" i="53" s="1"/>
  <c r="G26" i="53"/>
  <c r="R26" i="53"/>
  <c r="S26" i="53" s="1"/>
  <c r="G25" i="53"/>
  <c r="R25" i="53"/>
  <c r="S25" i="53" s="1"/>
  <c r="G24" i="53"/>
  <c r="R24" i="53"/>
  <c r="S24" i="53" s="1"/>
  <c r="G23" i="53"/>
  <c r="R23" i="53"/>
  <c r="S23" i="53"/>
  <c r="E23" i="53"/>
  <c r="G22" i="53"/>
  <c r="R22" i="53"/>
  <c r="S22" i="53" s="1"/>
  <c r="L22" i="53"/>
  <c r="N22" i="53" s="1"/>
  <c r="O22" i="53" s="1"/>
  <c r="T22" i="53"/>
  <c r="U22" i="53" s="1"/>
  <c r="G21" i="53"/>
  <c r="R21" i="53"/>
  <c r="S21" i="53" s="1"/>
  <c r="E21" i="53"/>
  <c r="L21" i="53"/>
  <c r="G20" i="53"/>
  <c r="R20" i="53"/>
  <c r="S20" i="53" s="1"/>
  <c r="E20" i="53"/>
  <c r="G19" i="53"/>
  <c r="R19" i="53"/>
  <c r="S19" i="53" s="1"/>
  <c r="T19" i="53"/>
  <c r="U19" i="53" s="1"/>
  <c r="G18" i="53"/>
  <c r="R18" i="53"/>
  <c r="S18" i="53" s="1"/>
  <c r="G17" i="53"/>
  <c r="R17" i="53"/>
  <c r="S17" i="53" s="1"/>
  <c r="G16" i="53"/>
  <c r="R16" i="53"/>
  <c r="S16" i="53" s="1"/>
  <c r="G15" i="53"/>
  <c r="R15" i="53"/>
  <c r="S15" i="53"/>
  <c r="E15" i="53"/>
  <c r="G14" i="53"/>
  <c r="R14" i="53"/>
  <c r="S14" i="53" s="1"/>
  <c r="L14" i="53"/>
  <c r="N14" i="53" s="1"/>
  <c r="O14" i="53" s="1"/>
  <c r="T14" i="53"/>
  <c r="U14" i="53" s="1"/>
  <c r="G13" i="53"/>
  <c r="R13" i="53"/>
  <c r="S13" i="53" s="1"/>
  <c r="E13" i="53"/>
  <c r="L13" i="53"/>
  <c r="G12" i="53"/>
  <c r="R12" i="53"/>
  <c r="S12" i="53" s="1"/>
  <c r="E12" i="53"/>
  <c r="G11" i="53"/>
  <c r="R11" i="53"/>
  <c r="S11" i="53" s="1"/>
  <c r="T11" i="53"/>
  <c r="U11" i="53" s="1"/>
  <c r="G10" i="53"/>
  <c r="R10" i="53"/>
  <c r="S10" i="53" s="1"/>
  <c r="G9" i="53"/>
  <c r="R9" i="53"/>
  <c r="S9" i="53" s="1"/>
  <c r="G8" i="53"/>
  <c r="R8" i="53"/>
  <c r="S8" i="53" s="1"/>
  <c r="G35" i="45"/>
  <c r="R35" i="45"/>
  <c r="S35" i="45" s="1"/>
  <c r="E35" i="45"/>
  <c r="L35" i="45"/>
  <c r="P35" i="45" s="1"/>
  <c r="Q35" i="45" s="1"/>
  <c r="T35" i="45"/>
  <c r="U35" i="45" s="1"/>
  <c r="G34" i="45"/>
  <c r="E34" i="45"/>
  <c r="L34" i="45"/>
  <c r="P34" i="45" s="1"/>
  <c r="Q34" i="45" s="1"/>
  <c r="T34" i="45"/>
  <c r="U34" i="45" s="1"/>
  <c r="G33" i="45"/>
  <c r="R33" i="45"/>
  <c r="S33" i="45"/>
  <c r="L32" i="45"/>
  <c r="M32" i="45" s="1"/>
  <c r="G31" i="45"/>
  <c r="L30" i="45"/>
  <c r="P30" i="45" s="1"/>
  <c r="Q30" i="45" s="1"/>
  <c r="E29" i="45"/>
  <c r="L28" i="45"/>
  <c r="M28" i="45" s="1"/>
  <c r="G27" i="45"/>
  <c r="L26" i="45"/>
  <c r="P26" i="45" s="1"/>
  <c r="Q26" i="45" s="1"/>
  <c r="E25" i="45"/>
  <c r="T25" i="45"/>
  <c r="U25" i="45"/>
  <c r="G24" i="45"/>
  <c r="E24" i="45"/>
  <c r="L24" i="45"/>
  <c r="M24" i="45" s="1"/>
  <c r="T24" i="45"/>
  <c r="U24" i="45"/>
  <c r="G23" i="45"/>
  <c r="R23" i="45"/>
  <c r="S23" i="45" s="1"/>
  <c r="E23" i="45"/>
  <c r="L23" i="45"/>
  <c r="P23" i="45" s="1"/>
  <c r="Q23" i="45" s="1"/>
  <c r="T23" i="45"/>
  <c r="U23" i="45" s="1"/>
  <c r="G22" i="45"/>
  <c r="E22" i="45"/>
  <c r="L22" i="45"/>
  <c r="P22" i="45" s="1"/>
  <c r="Q22" i="45" s="1"/>
  <c r="T22" i="45"/>
  <c r="U22" i="45" s="1"/>
  <c r="E21" i="45"/>
  <c r="L21" i="45"/>
  <c r="T21" i="45"/>
  <c r="U21" i="45"/>
  <c r="G20" i="45"/>
  <c r="E20" i="45"/>
  <c r="L20" i="45"/>
  <c r="M20" i="45" s="1"/>
  <c r="T20" i="45"/>
  <c r="U20" i="45"/>
  <c r="G19" i="45"/>
  <c r="R19" i="45"/>
  <c r="S19" i="45" s="1"/>
  <c r="E19" i="45"/>
  <c r="L19" i="45"/>
  <c r="M19" i="45" s="1"/>
  <c r="T19" i="45"/>
  <c r="U19" i="45" s="1"/>
  <c r="G18" i="45"/>
  <c r="E18" i="45"/>
  <c r="L18" i="45"/>
  <c r="T18" i="45"/>
  <c r="U18" i="45" s="1"/>
  <c r="G17" i="45"/>
  <c r="R17" i="45"/>
  <c r="S17" i="45"/>
  <c r="E17" i="45"/>
  <c r="G16" i="45"/>
  <c r="E16" i="45"/>
  <c r="L16" i="45"/>
  <c r="N16" i="45" s="1"/>
  <c r="O16" i="45" s="1"/>
  <c r="G15" i="45"/>
  <c r="R15" i="45"/>
  <c r="S15" i="45" s="1"/>
  <c r="T15" i="45"/>
  <c r="U15" i="45" s="1"/>
  <c r="G14" i="45"/>
  <c r="L14" i="45"/>
  <c r="P14" i="45" s="1"/>
  <c r="Q14" i="45" s="1"/>
  <c r="T14" i="45"/>
  <c r="U14" i="45" s="1"/>
  <c r="E13" i="45"/>
  <c r="T13" i="45"/>
  <c r="U13" i="45"/>
  <c r="S12" i="45"/>
  <c r="E12" i="45"/>
  <c r="L12" i="45"/>
  <c r="M12" i="45" s="1"/>
  <c r="U12" i="45"/>
  <c r="G11" i="45"/>
  <c r="R11" i="45"/>
  <c r="S11" i="45" s="1"/>
  <c r="L11" i="45"/>
  <c r="M11" i="45" s="1"/>
  <c r="T11" i="45"/>
  <c r="U11" i="45" s="1"/>
  <c r="G10" i="45"/>
  <c r="E10" i="45"/>
  <c r="L10" i="45"/>
  <c r="M10" i="45" s="1"/>
  <c r="T10" i="45"/>
  <c r="U10" i="45" s="1"/>
  <c r="E9" i="45"/>
  <c r="T9" i="45"/>
  <c r="U9" i="45"/>
  <c r="G8" i="45"/>
  <c r="E8" i="45"/>
  <c r="L8" i="45"/>
  <c r="N8" i="45" s="1"/>
  <c r="O8" i="45" s="1"/>
  <c r="T8" i="45"/>
  <c r="U8" i="45"/>
  <c r="G41" i="41"/>
  <c r="E41" i="41"/>
  <c r="L41" i="41"/>
  <c r="M41" i="41" s="1"/>
  <c r="T41" i="41"/>
  <c r="U41" i="41" s="1"/>
  <c r="G40" i="41"/>
  <c r="E40" i="41"/>
  <c r="L40" i="41"/>
  <c r="T40" i="41"/>
  <c r="U40" i="41" s="1"/>
  <c r="E39" i="41"/>
  <c r="L39" i="41"/>
  <c r="T39" i="41"/>
  <c r="U39" i="41"/>
  <c r="G38" i="41"/>
  <c r="E38" i="41"/>
  <c r="L38" i="41"/>
  <c r="P38" i="41" s="1"/>
  <c r="Q38" i="41" s="1"/>
  <c r="T38" i="41"/>
  <c r="U38" i="41"/>
  <c r="G37" i="41"/>
  <c r="E37" i="41"/>
  <c r="L37" i="41"/>
  <c r="T37" i="41"/>
  <c r="U37" i="41" s="1"/>
  <c r="G36" i="41"/>
  <c r="E36" i="41"/>
  <c r="L36" i="41"/>
  <c r="T36" i="41"/>
  <c r="U36" i="41" s="1"/>
  <c r="G35" i="41"/>
  <c r="R35" i="41"/>
  <c r="S35" i="41"/>
  <c r="E35" i="41"/>
  <c r="T35" i="41"/>
  <c r="U35" i="41"/>
  <c r="G34" i="41"/>
  <c r="E34" i="41"/>
  <c r="G33" i="41"/>
  <c r="R33" i="41"/>
  <c r="S33" i="41" s="1"/>
  <c r="T33" i="41"/>
  <c r="U33" i="41" s="1"/>
  <c r="G32" i="41"/>
  <c r="L32" i="41"/>
  <c r="M32" i="41" s="1"/>
  <c r="R31" i="41"/>
  <c r="S31" i="41"/>
  <c r="G30" i="41"/>
  <c r="E30" i="41"/>
  <c r="G29" i="41"/>
  <c r="R29" i="41"/>
  <c r="S29" i="41" s="1"/>
  <c r="T29" i="41"/>
  <c r="U29" i="41" s="1"/>
  <c r="G28" i="41"/>
  <c r="L28" i="41"/>
  <c r="E27" i="41"/>
  <c r="T27" i="41"/>
  <c r="U27" i="41"/>
  <c r="G26" i="41"/>
  <c r="E26" i="41"/>
  <c r="L26" i="41"/>
  <c r="P26" i="41" s="1"/>
  <c r="Q26" i="41" s="1"/>
  <c r="T26" i="41"/>
  <c r="U26" i="41"/>
  <c r="G25" i="41"/>
  <c r="E25" i="41"/>
  <c r="L25" i="41"/>
  <c r="P25" i="41" s="1"/>
  <c r="Q25" i="41" s="1"/>
  <c r="T25" i="41"/>
  <c r="U25" i="41" s="1"/>
  <c r="G24" i="41"/>
  <c r="E24" i="41"/>
  <c r="L24" i="41"/>
  <c r="T24" i="41"/>
  <c r="U24" i="41" s="1"/>
  <c r="E23" i="41"/>
  <c r="L23" i="41"/>
  <c r="T23" i="41"/>
  <c r="U23" i="41"/>
  <c r="G22" i="41"/>
  <c r="E22" i="41"/>
  <c r="L22" i="41"/>
  <c r="M22" i="41" s="1"/>
  <c r="T22" i="41"/>
  <c r="U22" i="41"/>
  <c r="G21" i="41"/>
  <c r="E21" i="41"/>
  <c r="L21" i="41"/>
  <c r="M21" i="41" s="1"/>
  <c r="T21" i="41"/>
  <c r="U21" i="41" s="1"/>
  <c r="G20" i="41"/>
  <c r="E20" i="41"/>
  <c r="L20" i="41"/>
  <c r="T20" i="41"/>
  <c r="U20" i="41" s="1"/>
  <c r="G19" i="41"/>
  <c r="R19" i="41"/>
  <c r="S19" i="41"/>
  <c r="G18" i="41"/>
  <c r="R18" i="41"/>
  <c r="S18" i="41"/>
  <c r="G17" i="41"/>
  <c r="E17" i="41"/>
  <c r="L17" i="41"/>
  <c r="N17" i="41" s="1"/>
  <c r="O17" i="41" s="1"/>
  <c r="T17" i="41"/>
  <c r="U17" i="41" s="1"/>
  <c r="G16" i="41"/>
  <c r="R16" i="41"/>
  <c r="S16" i="41" s="1"/>
  <c r="L16" i="41"/>
  <c r="E15" i="41"/>
  <c r="L15" i="41"/>
  <c r="T15" i="41"/>
  <c r="U15" i="41"/>
  <c r="G14" i="41"/>
  <c r="R14" i="41"/>
  <c r="S14" i="41"/>
  <c r="G39" i="15"/>
  <c r="R39" i="15"/>
  <c r="S39" i="15" s="1"/>
  <c r="L39" i="15"/>
  <c r="T39" i="15"/>
  <c r="U39" i="15" s="1"/>
  <c r="G38" i="15"/>
  <c r="E38" i="15"/>
  <c r="L38" i="15"/>
  <c r="T38" i="15"/>
  <c r="U38" i="15" s="1"/>
  <c r="E37" i="15"/>
  <c r="T37" i="15"/>
  <c r="U37" i="15"/>
  <c r="G36" i="15"/>
  <c r="E36" i="15"/>
  <c r="L36" i="15"/>
  <c r="M36" i="15" s="1"/>
  <c r="T36" i="15"/>
  <c r="U36" i="15"/>
  <c r="G35" i="15"/>
  <c r="R35" i="15"/>
  <c r="S35" i="15" s="1"/>
  <c r="G34" i="15"/>
  <c r="L34" i="15"/>
  <c r="P34" i="15" s="1"/>
  <c r="Q34" i="15" s="1"/>
  <c r="G33" i="15"/>
  <c r="R33" i="15"/>
  <c r="S33" i="15"/>
  <c r="G32" i="15"/>
  <c r="E32" i="15"/>
  <c r="G31" i="15"/>
  <c r="R31" i="15"/>
  <c r="S31" i="15" s="1"/>
  <c r="T31" i="15"/>
  <c r="U31" i="15" s="1"/>
  <c r="G30" i="15"/>
  <c r="G29" i="15"/>
  <c r="R29" i="15"/>
  <c r="S29" i="15"/>
  <c r="G28" i="15"/>
  <c r="G27" i="15"/>
  <c r="R27" i="15"/>
  <c r="S27" i="15" s="1"/>
  <c r="G26" i="15"/>
  <c r="L26" i="15"/>
  <c r="G25" i="15"/>
  <c r="R25" i="15"/>
  <c r="S25" i="15"/>
  <c r="G24" i="15"/>
  <c r="E24" i="15"/>
  <c r="G23" i="15"/>
  <c r="R23" i="15"/>
  <c r="S23" i="15" s="1"/>
  <c r="T23" i="15"/>
  <c r="U23" i="15" s="1"/>
  <c r="G22" i="15"/>
  <c r="G21" i="15"/>
  <c r="R21" i="15"/>
  <c r="S21" i="15"/>
  <c r="G20" i="15"/>
  <c r="G19" i="15"/>
  <c r="R19" i="15"/>
  <c r="S19" i="15" s="1"/>
  <c r="G18" i="15"/>
  <c r="L18" i="15"/>
  <c r="G17" i="15"/>
  <c r="R17" i="15"/>
  <c r="S17" i="15"/>
  <c r="G16" i="15"/>
  <c r="E16" i="15"/>
  <c r="G15" i="15"/>
  <c r="R15" i="15"/>
  <c r="S15" i="15" s="1"/>
  <c r="L15" i="15"/>
  <c r="P15" i="15" s="1"/>
  <c r="Q15" i="15" s="1"/>
  <c r="G14" i="15"/>
  <c r="L14" i="15"/>
  <c r="G13" i="15"/>
  <c r="R13" i="15"/>
  <c r="S13" i="15"/>
  <c r="G12" i="15"/>
  <c r="U12" i="15"/>
  <c r="G35" i="25"/>
  <c r="G34" i="25"/>
  <c r="R34" i="25"/>
  <c r="S34" i="25" s="1"/>
  <c r="G33" i="25"/>
  <c r="R33" i="25"/>
  <c r="S33" i="25" s="1"/>
  <c r="G32" i="25"/>
  <c r="R32" i="25"/>
  <c r="S32" i="25"/>
  <c r="G31" i="25"/>
  <c r="G30" i="25"/>
  <c r="R30" i="25"/>
  <c r="S30" i="25" s="1"/>
  <c r="G29" i="25"/>
  <c r="R29" i="25"/>
  <c r="S29" i="25"/>
  <c r="G28" i="25"/>
  <c r="R28" i="25"/>
  <c r="S28" i="25"/>
  <c r="E28" i="25"/>
  <c r="G27" i="25"/>
  <c r="T27" i="25"/>
  <c r="U27" i="25" s="1"/>
  <c r="G26" i="25"/>
  <c r="R26" i="25"/>
  <c r="S26" i="25" s="1"/>
  <c r="L26" i="25"/>
  <c r="P26" i="25" s="1"/>
  <c r="Q26" i="25" s="1"/>
  <c r="G25" i="25"/>
  <c r="R25" i="25"/>
  <c r="S25" i="25"/>
  <c r="T25" i="25"/>
  <c r="U25" i="25" s="1"/>
  <c r="G24" i="25"/>
  <c r="R24" i="25"/>
  <c r="S24" i="25"/>
  <c r="G23" i="25"/>
  <c r="L23" i="25"/>
  <c r="G22" i="25"/>
  <c r="R22" i="25"/>
  <c r="S22" i="25" s="1"/>
  <c r="E22" i="25"/>
  <c r="G21" i="25"/>
  <c r="R21" i="25"/>
  <c r="S21" i="25"/>
  <c r="G20" i="25"/>
  <c r="R20" i="25"/>
  <c r="S20" i="25"/>
  <c r="G19" i="25"/>
  <c r="G18" i="25"/>
  <c r="R18" i="25"/>
  <c r="S18" i="25" s="1"/>
  <c r="G17" i="25"/>
  <c r="R17" i="25"/>
  <c r="S17" i="25" s="1"/>
  <c r="G16" i="25"/>
  <c r="R16" i="25"/>
  <c r="S16" i="25"/>
  <c r="G15" i="25"/>
  <c r="G14" i="25"/>
  <c r="R14" i="25"/>
  <c r="S14" i="25" s="1"/>
  <c r="G13" i="25"/>
  <c r="R13" i="25"/>
  <c r="S13" i="25"/>
  <c r="G12" i="25"/>
  <c r="R12" i="25"/>
  <c r="S12" i="25"/>
  <c r="E12" i="25"/>
  <c r="G11" i="25"/>
  <c r="T11" i="25"/>
  <c r="U11" i="25" s="1"/>
  <c r="G10" i="25"/>
  <c r="R10" i="25"/>
  <c r="S10" i="25" s="1"/>
  <c r="L10" i="25"/>
  <c r="G9" i="25"/>
  <c r="R9" i="25"/>
  <c r="S9" i="25"/>
  <c r="T9" i="25"/>
  <c r="U9" i="25" s="1"/>
  <c r="G8" i="25"/>
  <c r="R8" i="25"/>
  <c r="S8" i="25"/>
  <c r="G42" i="39"/>
  <c r="R42" i="39"/>
  <c r="S42" i="39" s="1"/>
  <c r="L42" i="39"/>
  <c r="P42" i="39" s="1"/>
  <c r="Q42" i="39" s="1"/>
  <c r="G41" i="39"/>
  <c r="E41" i="39"/>
  <c r="T41" i="39"/>
  <c r="U41" i="39" s="1"/>
  <c r="G40" i="39"/>
  <c r="R40" i="39"/>
  <c r="S40" i="39" s="1"/>
  <c r="E40" i="39"/>
  <c r="T40" i="39"/>
  <c r="U40" i="39" s="1"/>
  <c r="G39" i="39"/>
  <c r="L39" i="39"/>
  <c r="M39" i="39" s="1"/>
  <c r="G38" i="39"/>
  <c r="R38" i="39"/>
  <c r="S38" i="39" s="1"/>
  <c r="L38" i="39"/>
  <c r="P38" i="39" s="1"/>
  <c r="G37" i="39"/>
  <c r="E37" i="39"/>
  <c r="T37" i="39"/>
  <c r="U37" i="39" s="1"/>
  <c r="G36" i="39"/>
  <c r="R36" i="39"/>
  <c r="S36" i="39" s="1"/>
  <c r="E36" i="39"/>
  <c r="T36" i="39"/>
  <c r="U36" i="39" s="1"/>
  <c r="G35" i="39"/>
  <c r="L35" i="39"/>
  <c r="N35" i="39" s="1"/>
  <c r="O35" i="39" s="1"/>
  <c r="G34" i="39"/>
  <c r="R34" i="39"/>
  <c r="S34" i="39" s="1"/>
  <c r="L34" i="39"/>
  <c r="P34" i="39" s="1"/>
  <c r="Q34" i="39" s="1"/>
  <c r="G33" i="39"/>
  <c r="E33" i="39"/>
  <c r="T33" i="39"/>
  <c r="U33" i="39" s="1"/>
  <c r="G32" i="39"/>
  <c r="R32" i="39"/>
  <c r="S32" i="39" s="1"/>
  <c r="E32" i="39"/>
  <c r="T32" i="39"/>
  <c r="U32" i="39" s="1"/>
  <c r="G31" i="39"/>
  <c r="L31" i="39"/>
  <c r="M31" i="39" s="1"/>
  <c r="G30" i="39"/>
  <c r="R30" i="39"/>
  <c r="S30" i="39" s="1"/>
  <c r="L30" i="39"/>
  <c r="P30" i="39" s="1"/>
  <c r="Q30" i="39" s="1"/>
  <c r="G29" i="39"/>
  <c r="E29" i="39"/>
  <c r="T29" i="39"/>
  <c r="U29" i="39" s="1"/>
  <c r="G28" i="39"/>
  <c r="R28" i="39"/>
  <c r="S28" i="39" s="1"/>
  <c r="E28" i="39"/>
  <c r="T28" i="39"/>
  <c r="U28" i="39" s="1"/>
  <c r="G27" i="39"/>
  <c r="L27" i="39"/>
  <c r="N27" i="39" s="1"/>
  <c r="O27" i="39" s="1"/>
  <c r="G26" i="39"/>
  <c r="R26" i="39"/>
  <c r="S26" i="39" s="1"/>
  <c r="L26" i="39"/>
  <c r="P26" i="39" s="1"/>
  <c r="Q26" i="39" s="1"/>
  <c r="G25" i="39"/>
  <c r="E25" i="39"/>
  <c r="T25" i="39"/>
  <c r="U25" i="39" s="1"/>
  <c r="G24" i="39"/>
  <c r="R24" i="39"/>
  <c r="S24" i="39" s="1"/>
  <c r="E24" i="39"/>
  <c r="T24" i="39"/>
  <c r="U24" i="39" s="1"/>
  <c r="G23" i="39"/>
  <c r="L23" i="39"/>
  <c r="M23" i="39" s="1"/>
  <c r="G22" i="39"/>
  <c r="R22" i="39"/>
  <c r="S22" i="39" s="1"/>
  <c r="L22" i="39"/>
  <c r="P22" i="39" s="1"/>
  <c r="Q22" i="39" s="1"/>
  <c r="G21" i="39"/>
  <c r="E21" i="39"/>
  <c r="T21" i="39"/>
  <c r="U21" i="39" s="1"/>
  <c r="G20" i="39"/>
  <c r="R20" i="39"/>
  <c r="S20" i="39" s="1"/>
  <c r="E20" i="39"/>
  <c r="T20" i="39"/>
  <c r="U20" i="39" s="1"/>
  <c r="G19" i="39"/>
  <c r="L19" i="39"/>
  <c r="N19" i="39" s="1"/>
  <c r="O19" i="39" s="1"/>
  <c r="G18" i="39"/>
  <c r="R18" i="39"/>
  <c r="S18" i="39" s="1"/>
  <c r="L18" i="39"/>
  <c r="P18" i="39" s="1"/>
  <c r="Q18" i="39" s="1"/>
  <c r="G17" i="39"/>
  <c r="E17" i="39"/>
  <c r="T17" i="39"/>
  <c r="U17" i="39" s="1"/>
  <c r="G16" i="39"/>
  <c r="R16" i="39"/>
  <c r="S16" i="39" s="1"/>
  <c r="E16" i="39"/>
  <c r="T16" i="39"/>
  <c r="U16" i="39" s="1"/>
  <c r="G15" i="39"/>
  <c r="L15" i="39"/>
  <c r="M15" i="39" s="1"/>
  <c r="E37" i="1"/>
  <c r="L37" i="1"/>
  <c r="P37" i="1" s="1"/>
  <c r="T37" i="1"/>
  <c r="U37" i="1" s="1"/>
  <c r="T36" i="1"/>
  <c r="U36" i="1" s="1"/>
  <c r="E35" i="1"/>
  <c r="L35" i="1"/>
  <c r="T35" i="1"/>
  <c r="U35" i="1" s="1"/>
  <c r="E34" i="1"/>
  <c r="L34" i="1"/>
  <c r="M34" i="1" s="1"/>
  <c r="E33" i="1"/>
  <c r="L33" i="1"/>
  <c r="P33" i="1" s="1"/>
  <c r="Q33" i="1" s="1"/>
  <c r="T33" i="1"/>
  <c r="U33" i="1" s="1"/>
  <c r="T32" i="1"/>
  <c r="U32" i="1" s="1"/>
  <c r="E31" i="1"/>
  <c r="L31" i="1"/>
  <c r="N31" i="1" s="1"/>
  <c r="T31" i="1"/>
  <c r="U31" i="1" s="1"/>
  <c r="E30" i="1"/>
  <c r="L30" i="1"/>
  <c r="M30" i="1" s="1"/>
  <c r="E29" i="1"/>
  <c r="L29" i="1"/>
  <c r="P29" i="1" s="1"/>
  <c r="Q29" i="1" s="1"/>
  <c r="T29" i="1"/>
  <c r="U29" i="1" s="1"/>
  <c r="L28" i="1"/>
  <c r="N28" i="1" s="1"/>
  <c r="T28" i="1"/>
  <c r="U28" i="1" s="1"/>
  <c r="E27" i="1"/>
  <c r="L27" i="1"/>
  <c r="N27" i="1" s="1"/>
  <c r="O27" i="1" s="1"/>
  <c r="T27" i="1"/>
  <c r="U27" i="1" s="1"/>
  <c r="G25" i="1"/>
  <c r="E23" i="1"/>
  <c r="T23" i="1"/>
  <c r="U23" i="1" s="1"/>
  <c r="G21" i="1"/>
  <c r="E20" i="1"/>
  <c r="L20" i="1"/>
  <c r="T20" i="1"/>
  <c r="U20" i="1" s="1"/>
  <c r="E19" i="1"/>
  <c r="L19" i="1"/>
  <c r="N19" i="1" s="1"/>
  <c r="O19" i="1" s="1"/>
  <c r="E16" i="1"/>
  <c r="L16" i="1"/>
  <c r="N16" i="1" s="1"/>
  <c r="O16" i="1" s="1"/>
  <c r="T15" i="1"/>
  <c r="U15" i="1" s="1"/>
  <c r="G13" i="1"/>
  <c r="L12" i="1"/>
  <c r="N12" i="1" s="1"/>
  <c r="O12" i="1" s="1"/>
  <c r="T12" i="1"/>
  <c r="U12" i="1" s="1"/>
  <c r="N20" i="1"/>
  <c r="O20" i="1" s="1"/>
  <c r="M27" i="1"/>
  <c r="P27" i="1"/>
  <c r="Q27" i="1" s="1"/>
  <c r="O28" i="1"/>
  <c r="N29" i="1"/>
  <c r="O29" i="1" s="1"/>
  <c r="M31" i="1"/>
  <c r="O31" i="1"/>
  <c r="P31" i="1"/>
  <c r="Q31" i="1" s="1"/>
  <c r="M33" i="1"/>
  <c r="M35" i="1"/>
  <c r="N35" i="1"/>
  <c r="O35" i="1"/>
  <c r="P35" i="1"/>
  <c r="Q35" i="1" s="1"/>
  <c r="Q37" i="1"/>
  <c r="P15" i="39"/>
  <c r="Q15" i="39" s="1"/>
  <c r="M19" i="39"/>
  <c r="N22" i="39"/>
  <c r="O22" i="39" s="1"/>
  <c r="P23" i="39"/>
  <c r="Q23" i="39" s="1"/>
  <c r="M25" i="39"/>
  <c r="M26" i="39"/>
  <c r="M27" i="39"/>
  <c r="M30" i="39"/>
  <c r="P31" i="39"/>
  <c r="Q31" i="39" s="1"/>
  <c r="P32" i="39"/>
  <c r="Q32" i="39" s="1"/>
  <c r="N34" i="39"/>
  <c r="O34" i="39" s="1"/>
  <c r="M35" i="39"/>
  <c r="N37" i="39"/>
  <c r="O37" i="39" s="1"/>
  <c r="N38" i="39"/>
  <c r="O38" i="39" s="1"/>
  <c r="Q38" i="39"/>
  <c r="M41" i="39"/>
  <c r="N42" i="39"/>
  <c r="O42" i="39" s="1"/>
  <c r="N13" i="15"/>
  <c r="O13" i="15" s="1"/>
  <c r="N15" i="15"/>
  <c r="O15" i="15" s="1"/>
  <c r="M18" i="15"/>
  <c r="N36" i="15"/>
  <c r="O36" i="15" s="1"/>
  <c r="P36" i="15"/>
  <c r="Q36" i="15" s="1"/>
  <c r="P37" i="15"/>
  <c r="Q37" i="15"/>
  <c r="M38" i="15"/>
  <c r="M39" i="15"/>
  <c r="N39" i="15"/>
  <c r="O39" i="15" s="1"/>
  <c r="P39" i="15"/>
  <c r="Q39" i="15" s="1"/>
  <c r="M15" i="41"/>
  <c r="N15" i="41"/>
  <c r="O15" i="41" s="1"/>
  <c r="P15" i="41"/>
  <c r="Q15" i="41" s="1"/>
  <c r="P17" i="41"/>
  <c r="Q17" i="41"/>
  <c r="N21" i="41"/>
  <c r="O21" i="41"/>
  <c r="N22" i="41"/>
  <c r="O22" i="41" s="1"/>
  <c r="P22" i="41"/>
  <c r="Q22" i="41" s="1"/>
  <c r="M23" i="41"/>
  <c r="N23" i="41"/>
  <c r="O23" i="41" s="1"/>
  <c r="P23" i="41"/>
  <c r="Q23" i="41"/>
  <c r="M25" i="41"/>
  <c r="M26" i="41"/>
  <c r="N26" i="41"/>
  <c r="O26" i="41" s="1"/>
  <c r="M27" i="41"/>
  <c r="N35" i="41"/>
  <c r="O35" i="41" s="1"/>
  <c r="M36" i="41"/>
  <c r="M37" i="41"/>
  <c r="N37" i="41"/>
  <c r="O37" i="41" s="1"/>
  <c r="P37" i="41"/>
  <c r="Q37" i="41" s="1"/>
  <c r="M38" i="41"/>
  <c r="N38" i="41"/>
  <c r="O38" i="41" s="1"/>
  <c r="M39" i="41"/>
  <c r="N39" i="41"/>
  <c r="O39" i="41" s="1"/>
  <c r="P39" i="41"/>
  <c r="Q39" i="41" s="1"/>
  <c r="N41" i="41"/>
  <c r="O41" i="41" s="1"/>
  <c r="P41" i="41"/>
  <c r="Q41" i="41" s="1"/>
  <c r="M8" i="45"/>
  <c r="P8" i="45"/>
  <c r="Q8" i="45" s="1"/>
  <c r="N9" i="45"/>
  <c r="O9" i="45"/>
  <c r="P9" i="45"/>
  <c r="Q9" i="45" s="1"/>
  <c r="P10" i="45"/>
  <c r="Q10" i="45" s="1"/>
  <c r="N12" i="45"/>
  <c r="O12" i="45" s="1"/>
  <c r="N13" i="45"/>
  <c r="O13" i="45"/>
  <c r="P13" i="45"/>
  <c r="Q13" i="45" s="1"/>
  <c r="N14" i="45"/>
  <c r="O14" i="45"/>
  <c r="M16" i="45"/>
  <c r="P16" i="45"/>
  <c r="Q16" i="45" s="1"/>
  <c r="M18" i="45"/>
  <c r="N18" i="45"/>
  <c r="O18" i="45" s="1"/>
  <c r="P18" i="45"/>
  <c r="Q18" i="45" s="1"/>
  <c r="N19" i="45"/>
  <c r="O19" i="45" s="1"/>
  <c r="P19" i="45"/>
  <c r="Q19" i="45"/>
  <c r="N20" i="45"/>
  <c r="O20" i="45" s="1"/>
  <c r="M21" i="45"/>
  <c r="N21" i="45"/>
  <c r="O21" i="45" s="1"/>
  <c r="P21" i="45"/>
  <c r="Q21" i="45" s="1"/>
  <c r="M22" i="45"/>
  <c r="N22" i="45"/>
  <c r="O22" i="45" s="1"/>
  <c r="M23" i="45"/>
  <c r="N23" i="45"/>
  <c r="O23" i="45"/>
  <c r="N25" i="45"/>
  <c r="O25" i="45" s="1"/>
  <c r="N26" i="45"/>
  <c r="O26" i="45" s="1"/>
  <c r="N30" i="45"/>
  <c r="O30" i="45" s="1"/>
  <c r="P32" i="45"/>
  <c r="Q32" i="45" s="1"/>
  <c r="M34" i="45"/>
  <c r="N34" i="45"/>
  <c r="O34" i="45" s="1"/>
  <c r="M35" i="45"/>
  <c r="N35" i="45"/>
  <c r="O35" i="45"/>
  <c r="M14" i="53"/>
  <c r="P14" i="53"/>
  <c r="Q14" i="53" s="1"/>
  <c r="M22" i="53"/>
  <c r="P22" i="53"/>
  <c r="Q22" i="53" s="1"/>
  <c r="M30" i="53"/>
  <c r="P30" i="53"/>
  <c r="Q30" i="53" s="1"/>
  <c r="N12" i="51"/>
  <c r="O12" i="51" s="1"/>
  <c r="P12" i="51"/>
  <c r="Q12" i="51" s="1"/>
  <c r="P13" i="51"/>
  <c r="Q13" i="51" s="1"/>
  <c r="M14" i="51"/>
  <c r="N14" i="51"/>
  <c r="O14" i="51"/>
  <c r="P14" i="51"/>
  <c r="Q14" i="51" s="1"/>
  <c r="M15" i="51"/>
  <c r="N15" i="51"/>
  <c r="O15" i="51"/>
  <c r="P15" i="51"/>
  <c r="Q15" i="51" s="1"/>
  <c r="N16" i="51"/>
  <c r="O16" i="51" s="1"/>
  <c r="P16" i="51"/>
  <c r="Q16" i="51" s="1"/>
  <c r="M17" i="51"/>
  <c r="N17" i="51"/>
  <c r="O17" i="51" s="1"/>
  <c r="P17" i="51"/>
  <c r="Q17" i="51" s="1"/>
  <c r="N18" i="51"/>
  <c r="O18" i="51"/>
  <c r="M19" i="51"/>
  <c r="N19" i="51"/>
  <c r="O19" i="51"/>
  <c r="P19" i="51"/>
  <c r="Q19" i="51" s="1"/>
  <c r="N20" i="51"/>
  <c r="O20" i="51" s="1"/>
  <c r="P20" i="51"/>
  <c r="Q20" i="51" s="1"/>
  <c r="P21" i="51"/>
  <c r="Q21" i="51" s="1"/>
  <c r="N28" i="51"/>
  <c r="O28" i="51" s="1"/>
  <c r="P28" i="51"/>
  <c r="Q28" i="51" s="1"/>
  <c r="P29" i="51"/>
  <c r="Q29" i="51" s="1"/>
  <c r="M30" i="51"/>
  <c r="N30" i="51"/>
  <c r="O30" i="51"/>
  <c r="P30" i="51"/>
  <c r="Q30" i="51" s="1"/>
  <c r="M31" i="51"/>
  <c r="N31" i="51"/>
  <c r="O31" i="51"/>
  <c r="P31" i="51"/>
  <c r="Q31" i="51" s="1"/>
  <c r="N32" i="51"/>
  <c r="O32" i="51" s="1"/>
  <c r="P32" i="51"/>
  <c r="Q32" i="51" s="1"/>
  <c r="M33" i="51"/>
  <c r="N33" i="51"/>
  <c r="O33" i="51" s="1"/>
  <c r="P33" i="51"/>
  <c r="Q33" i="51" s="1"/>
  <c r="N34" i="51"/>
  <c r="O34" i="51"/>
  <c r="M35" i="51"/>
  <c r="N35" i="51"/>
  <c r="O35" i="51"/>
  <c r="P35" i="51"/>
  <c r="Q35" i="51" s="1"/>
  <c r="M8" i="27"/>
  <c r="N8" i="27"/>
  <c r="O8" i="27" s="1"/>
  <c r="P8" i="27"/>
  <c r="Q8" i="27"/>
  <c r="M9" i="27"/>
  <c r="M10" i="27"/>
  <c r="N10" i="27"/>
  <c r="O10" i="27"/>
  <c r="P10" i="27"/>
  <c r="Q10" i="27" s="1"/>
  <c r="M11" i="27"/>
  <c r="N11" i="27"/>
  <c r="O11" i="27"/>
  <c r="P11" i="27"/>
  <c r="Q11" i="27" s="1"/>
  <c r="M12" i="27"/>
  <c r="N12" i="27"/>
  <c r="O12" i="27" s="1"/>
  <c r="P12" i="27"/>
  <c r="Q12" i="27"/>
  <c r="M13" i="27"/>
  <c r="N13" i="27"/>
  <c r="O13" i="27" s="1"/>
  <c r="P13" i="27"/>
  <c r="Q13" i="27"/>
  <c r="M14" i="27"/>
  <c r="N14" i="27"/>
  <c r="O14" i="27"/>
  <c r="P14" i="27"/>
  <c r="Q14" i="27" s="1"/>
  <c r="M15" i="27"/>
  <c r="N15" i="27"/>
  <c r="O15" i="27"/>
  <c r="P15" i="27"/>
  <c r="Q15" i="27" s="1"/>
  <c r="M16" i="27"/>
  <c r="N16" i="27"/>
  <c r="O16" i="27" s="1"/>
  <c r="P16" i="27"/>
  <c r="Q16" i="27"/>
  <c r="M17" i="27"/>
  <c r="M24" i="27"/>
  <c r="N24" i="27"/>
  <c r="O24" i="27" s="1"/>
  <c r="P24" i="27"/>
  <c r="Q24" i="27"/>
  <c r="M25" i="27"/>
  <c r="M26" i="27"/>
  <c r="N26" i="27"/>
  <c r="O26" i="27"/>
  <c r="P26" i="27"/>
  <c r="Q26" i="27" s="1"/>
  <c r="M27" i="27"/>
  <c r="N27" i="27"/>
  <c r="O27" i="27"/>
  <c r="P27" i="27"/>
  <c r="Q27" i="27" s="1"/>
  <c r="M28" i="27"/>
  <c r="N28" i="27"/>
  <c r="O28" i="27" s="1"/>
  <c r="P28" i="27"/>
  <c r="Q28" i="27"/>
  <c r="M29" i="27"/>
  <c r="N29" i="27"/>
  <c r="O29" i="27" s="1"/>
  <c r="P29" i="27"/>
  <c r="Q29" i="27"/>
  <c r="M30" i="27"/>
  <c r="N30" i="27"/>
  <c r="O30" i="27"/>
  <c r="P30" i="27"/>
  <c r="Q30" i="27" s="1"/>
  <c r="M31" i="27"/>
  <c r="N31" i="27"/>
  <c r="O31" i="27"/>
  <c r="P31" i="27"/>
  <c r="Q31" i="27" s="1"/>
  <c r="M32" i="27"/>
  <c r="N32" i="27"/>
  <c r="O32" i="27" s="1"/>
  <c r="P32" i="27"/>
  <c r="Q32" i="27"/>
  <c r="M33" i="27"/>
  <c r="N11" i="29"/>
  <c r="O11" i="29" s="1"/>
  <c r="P11" i="29"/>
  <c r="Q11" i="29" s="1"/>
  <c r="P13" i="29"/>
  <c r="Q13" i="29" s="1"/>
  <c r="N14" i="29"/>
  <c r="O14" i="29" s="1"/>
  <c r="N18" i="29"/>
  <c r="O18" i="29" s="1"/>
  <c r="N22" i="29"/>
  <c r="O22" i="29" s="1"/>
  <c r="M23" i="29"/>
  <c r="N23" i="29"/>
  <c r="O23" i="29" s="1"/>
  <c r="P23" i="29"/>
  <c r="Q23" i="29"/>
  <c r="N24" i="29"/>
  <c r="O24" i="29" s="1"/>
  <c r="P24" i="29"/>
  <c r="Q24" i="29" s="1"/>
  <c r="P25" i="29"/>
  <c r="Q25" i="29" s="1"/>
  <c r="N26" i="29"/>
  <c r="O26" i="29"/>
  <c r="P26" i="29"/>
  <c r="Q26" i="29" s="1"/>
  <c r="N27" i="29"/>
  <c r="O27" i="29" s="1"/>
  <c r="N28" i="29"/>
  <c r="O28" i="29" s="1"/>
  <c r="P28" i="29"/>
  <c r="Q28" i="29" s="1"/>
  <c r="N29" i="29"/>
  <c r="O29" i="29"/>
  <c r="P29" i="29"/>
  <c r="Q29" i="29" s="1"/>
  <c r="N30" i="29"/>
  <c r="O30" i="29"/>
  <c r="P30" i="29"/>
  <c r="Q30" i="29" s="1"/>
  <c r="M9" i="31"/>
  <c r="M17" i="31"/>
  <c r="M25" i="31"/>
  <c r="M26" i="31"/>
  <c r="N26" i="31"/>
  <c r="O26" i="31" s="1"/>
  <c r="N30" i="31"/>
  <c r="O30" i="31" s="1"/>
  <c r="M34" i="31"/>
  <c r="N34" i="31"/>
  <c r="O34" i="31" s="1"/>
  <c r="N8" i="33"/>
  <c r="O8" i="33" s="1"/>
  <c r="N9" i="33"/>
  <c r="O9" i="33" s="1"/>
  <c r="P9" i="33"/>
  <c r="Q9" i="33" s="1"/>
  <c r="N10" i="33"/>
  <c r="O10" i="33"/>
  <c r="P10" i="33"/>
  <c r="Q10" i="33" s="1"/>
  <c r="P11" i="33"/>
  <c r="Q11" i="33" s="1"/>
  <c r="N12" i="33"/>
  <c r="O12" i="33" s="1"/>
  <c r="P12" i="33"/>
  <c r="Q12" i="33"/>
  <c r="N13" i="33"/>
  <c r="O13" i="33" s="1"/>
  <c r="P13" i="33"/>
  <c r="Q13" i="33" s="1"/>
  <c r="N14" i="33"/>
  <c r="O14" i="33"/>
  <c r="P14" i="33"/>
  <c r="Q14" i="33" s="1"/>
  <c r="P15" i="33"/>
  <c r="Q15" i="33" s="1"/>
  <c r="N16" i="33"/>
  <c r="O16" i="33" s="1"/>
  <c r="N17" i="33"/>
  <c r="O17" i="33" s="1"/>
  <c r="P17" i="33"/>
  <c r="Q17" i="33" s="1"/>
  <c r="N18" i="33"/>
  <c r="O18" i="33"/>
  <c r="P18" i="33"/>
  <c r="Q18" i="33" s="1"/>
  <c r="P19" i="33"/>
  <c r="Q19" i="33" s="1"/>
  <c r="N20" i="33"/>
  <c r="O20" i="33" s="1"/>
  <c r="N21" i="33"/>
  <c r="O21" i="33" s="1"/>
  <c r="P21" i="33"/>
  <c r="Q21" i="33" s="1"/>
  <c r="N22" i="33"/>
  <c r="O22" i="33"/>
  <c r="P22" i="33"/>
  <c r="Q22" i="33" s="1"/>
  <c r="P23" i="33"/>
  <c r="Q23" i="33" s="1"/>
  <c r="N24" i="33"/>
  <c r="O24" i="33" s="1"/>
  <c r="N25" i="33"/>
  <c r="O25" i="33" s="1"/>
  <c r="P25" i="33"/>
  <c r="Q25" i="33" s="1"/>
  <c r="P26" i="33"/>
  <c r="Q26" i="33" s="1"/>
  <c r="P27" i="33"/>
  <c r="Q27" i="33" s="1"/>
  <c r="N28" i="33"/>
  <c r="O28" i="33" s="1"/>
  <c r="N29" i="33"/>
  <c r="O29" i="33" s="1"/>
  <c r="P29" i="33"/>
  <c r="Q29" i="33" s="1"/>
  <c r="N30" i="33"/>
  <c r="O30" i="33"/>
  <c r="P30" i="33"/>
  <c r="Q30" i="33" s="1"/>
  <c r="P31" i="33"/>
  <c r="Q31" i="33" s="1"/>
  <c r="N32" i="33"/>
  <c r="O32" i="33" s="1"/>
  <c r="N33" i="33"/>
  <c r="O33" i="33" s="1"/>
  <c r="P33" i="33"/>
  <c r="Q33" i="33" s="1"/>
  <c r="P34" i="33"/>
  <c r="Q34" i="33" s="1"/>
  <c r="P35" i="33"/>
  <c r="Q35" i="33" s="1"/>
  <c r="N11" i="35"/>
  <c r="O11" i="35" s="1"/>
  <c r="P11" i="35"/>
  <c r="Q11" i="35"/>
  <c r="P12" i="35"/>
  <c r="Q12" i="35"/>
  <c r="M13" i="35"/>
  <c r="N13" i="35"/>
  <c r="O13" i="35"/>
  <c r="P13" i="35"/>
  <c r="Q13" i="35" s="1"/>
  <c r="P14" i="35"/>
  <c r="Q14" i="35" s="1"/>
  <c r="N15" i="35"/>
  <c r="O15" i="35" s="1"/>
  <c r="P15" i="35"/>
  <c r="Q15" i="35"/>
  <c r="N17" i="35"/>
  <c r="O17" i="35"/>
  <c r="P17" i="35"/>
  <c r="Q17" i="35" s="1"/>
  <c r="P18" i="35"/>
  <c r="Q18" i="35" s="1"/>
  <c r="N19" i="35"/>
  <c r="O19" i="35" s="1"/>
  <c r="P19" i="35"/>
  <c r="Q19" i="35"/>
  <c r="P20" i="35"/>
  <c r="Q20" i="35"/>
  <c r="M21" i="35"/>
  <c r="N21" i="35"/>
  <c r="O21" i="35"/>
  <c r="P21" i="35"/>
  <c r="Q21" i="35" s="1"/>
  <c r="P22" i="35"/>
  <c r="Q22" i="35" s="1"/>
  <c r="N23" i="35"/>
  <c r="O23" i="35" s="1"/>
  <c r="P23" i="35"/>
  <c r="Q23" i="35"/>
  <c r="N25" i="35"/>
  <c r="O25" i="35"/>
  <c r="P25" i="35"/>
  <c r="Q25" i="35" s="1"/>
  <c r="P26" i="35"/>
  <c r="Q26" i="35" s="1"/>
  <c r="N27" i="35"/>
  <c r="O27" i="35" s="1"/>
  <c r="P27" i="35"/>
  <c r="Q27" i="35"/>
  <c r="P28" i="35"/>
  <c r="Q28" i="35"/>
  <c r="M29" i="35"/>
  <c r="N29" i="35"/>
  <c r="O29" i="35"/>
  <c r="P29" i="35"/>
  <c r="Q29" i="35" s="1"/>
  <c r="P30" i="35"/>
  <c r="Q30" i="35" s="1"/>
  <c r="N31" i="35"/>
  <c r="O31" i="35" s="1"/>
  <c r="P31" i="35"/>
  <c r="Q31" i="35"/>
  <c r="N33" i="35"/>
  <c r="O33" i="35"/>
  <c r="P33" i="35"/>
  <c r="Q33" i="35" s="1"/>
  <c r="P34" i="35"/>
  <c r="Q34" i="35" s="1"/>
  <c r="N35" i="35"/>
  <c r="O35" i="35" s="1"/>
  <c r="P35" i="35"/>
  <c r="Q35" i="35"/>
  <c r="P36" i="35"/>
  <c r="Q36" i="35"/>
  <c r="M37" i="35"/>
  <c r="N37" i="35"/>
  <c r="O37" i="35"/>
  <c r="P37" i="35"/>
  <c r="Q37" i="35" s="1"/>
  <c r="P38" i="35"/>
  <c r="Q38" i="35" s="1"/>
  <c r="P10" i="23"/>
  <c r="Q10" i="23" s="1"/>
  <c r="P20" i="23"/>
  <c r="Q20" i="23" s="1"/>
  <c r="P28" i="23"/>
  <c r="Q28" i="23" s="1"/>
  <c r="M29" i="23"/>
  <c r="M12" i="19"/>
  <c r="P12" i="19"/>
  <c r="Q12" i="19" s="1"/>
  <c r="M15" i="19"/>
  <c r="M16" i="19"/>
  <c r="P16" i="19"/>
  <c r="Q16" i="19" s="1"/>
  <c r="M17" i="19"/>
  <c r="P17" i="19"/>
  <c r="Q17" i="19" s="1"/>
  <c r="M19" i="19"/>
  <c r="M20" i="19"/>
  <c r="P20" i="19"/>
  <c r="Q20" i="19" s="1"/>
  <c r="M21" i="19"/>
  <c r="N21" i="19"/>
  <c r="O21" i="19" s="1"/>
  <c r="P21" i="19"/>
  <c r="Q21" i="19" s="1"/>
  <c r="M22" i="19"/>
  <c r="M23" i="19"/>
  <c r="M24" i="19"/>
  <c r="N24" i="19"/>
  <c r="O24" i="19" s="1"/>
  <c r="P24" i="19"/>
  <c r="Q24" i="19" s="1"/>
  <c r="M25" i="19"/>
  <c r="N25" i="19"/>
  <c r="O25" i="19" s="1"/>
  <c r="P25" i="19"/>
  <c r="Q25" i="19" s="1"/>
  <c r="M26" i="19"/>
  <c r="M27" i="19"/>
  <c r="M28" i="19"/>
  <c r="P28" i="19"/>
  <c r="Q28" i="19" s="1"/>
  <c r="M29" i="19"/>
  <c r="P29" i="19"/>
  <c r="Q29" i="19" s="1"/>
  <c r="M30" i="19"/>
  <c r="M31" i="19"/>
  <c r="M34" i="19"/>
  <c r="M35" i="19"/>
  <c r="M37" i="19"/>
  <c r="N37" i="19"/>
  <c r="O37" i="19" s="1"/>
  <c r="P37" i="19"/>
  <c r="Q37" i="19" s="1"/>
  <c r="M38" i="19"/>
  <c r="M39" i="19"/>
  <c r="N13" i="17"/>
  <c r="O13" i="17" s="1"/>
  <c r="P13" i="17"/>
  <c r="Q13" i="17" s="1"/>
  <c r="N14" i="17"/>
  <c r="O14" i="17"/>
  <c r="N15" i="17"/>
  <c r="O15" i="17"/>
  <c r="M17" i="17"/>
  <c r="N17" i="17"/>
  <c r="O17" i="17" s="1"/>
  <c r="P17" i="17"/>
  <c r="Q17" i="17" s="1"/>
  <c r="N18" i="17"/>
  <c r="O18" i="17"/>
  <c r="N19" i="17"/>
  <c r="O19" i="17"/>
  <c r="N21" i="17"/>
  <c r="O21" i="17" s="1"/>
  <c r="P21" i="17"/>
  <c r="Q21" i="17" s="1"/>
  <c r="N25" i="17"/>
  <c r="O25" i="17" s="1"/>
  <c r="P25" i="17"/>
  <c r="Q25" i="17" s="1"/>
  <c r="N27" i="17"/>
  <c r="O27" i="17"/>
  <c r="N33" i="17"/>
  <c r="O33" i="17" s="1"/>
  <c r="P33" i="17"/>
  <c r="Q33" i="17" s="1"/>
  <c r="N37" i="17"/>
  <c r="O37" i="17" s="1"/>
  <c r="P37" i="17"/>
  <c r="Q37" i="17" s="1"/>
  <c r="N39" i="17"/>
  <c r="O39" i="17"/>
  <c r="E19" i="41"/>
  <c r="L19" i="41"/>
  <c r="N19" i="41" s="1"/>
  <c r="O19" i="41" s="1"/>
  <c r="D14" i="41"/>
  <c r="T14" i="41" s="1"/>
  <c r="U14" i="41" s="1"/>
  <c r="M19" i="41"/>
  <c r="I12" i="58" l="1"/>
  <c r="J12" i="58" s="1"/>
  <c r="K12" i="58"/>
  <c r="L12" i="58" s="1"/>
  <c r="P13" i="53"/>
  <c r="Q13" i="53" s="1"/>
  <c r="N13" i="53"/>
  <c r="O13" i="53" s="1"/>
  <c r="E35" i="53"/>
  <c r="L35" i="53"/>
  <c r="E33" i="53"/>
  <c r="L33" i="53"/>
  <c r="T31" i="53"/>
  <c r="U31" i="53" s="1"/>
  <c r="L31" i="53"/>
  <c r="L26" i="53"/>
  <c r="T26" i="53"/>
  <c r="U26" i="53" s="1"/>
  <c r="E24" i="53"/>
  <c r="L24" i="53"/>
  <c r="L16" i="53"/>
  <c r="E16" i="53"/>
  <c r="T12" i="53"/>
  <c r="U12" i="53" s="1"/>
  <c r="L12" i="53"/>
  <c r="T10" i="53"/>
  <c r="U10" i="53" s="1"/>
  <c r="L10" i="53"/>
  <c r="E8" i="53"/>
  <c r="L8" i="53"/>
  <c r="T8" i="53"/>
  <c r="U8" i="53" s="1"/>
  <c r="T9" i="53"/>
  <c r="U9" i="53" s="1"/>
  <c r="E10" i="53"/>
  <c r="L11" i="53"/>
  <c r="T16" i="53"/>
  <c r="U16" i="53" s="1"/>
  <c r="T17" i="53"/>
  <c r="U17" i="53" s="1"/>
  <c r="L19" i="53"/>
  <c r="T24" i="53"/>
  <c r="U24" i="53" s="1"/>
  <c r="T25" i="53"/>
  <c r="U25" i="53" s="1"/>
  <c r="E26" i="53"/>
  <c r="L27" i="53"/>
  <c r="T33" i="53"/>
  <c r="U33" i="53" s="1"/>
  <c r="P21" i="53"/>
  <c r="Q21" i="53" s="1"/>
  <c r="N21" i="53"/>
  <c r="O21" i="53" s="1"/>
  <c r="P29" i="53"/>
  <c r="Q29" i="53" s="1"/>
  <c r="N29" i="53"/>
  <c r="O29" i="53" s="1"/>
  <c r="T34" i="53"/>
  <c r="U34" i="53" s="1"/>
  <c r="L34" i="53"/>
  <c r="L32" i="53"/>
  <c r="E32" i="53"/>
  <c r="L28" i="53"/>
  <c r="T28" i="53"/>
  <c r="U28" i="53" s="1"/>
  <c r="T23" i="53"/>
  <c r="U23" i="53" s="1"/>
  <c r="L23" i="53"/>
  <c r="T20" i="53"/>
  <c r="U20" i="53" s="1"/>
  <c r="L20" i="53"/>
  <c r="T18" i="53"/>
  <c r="U18" i="53" s="1"/>
  <c r="L18" i="53"/>
  <c r="T15" i="53"/>
  <c r="U15" i="53" s="1"/>
  <c r="L15" i="53"/>
  <c r="M29" i="53"/>
  <c r="M21" i="53"/>
  <c r="M13" i="53"/>
  <c r="L9" i="53"/>
  <c r="L17" i="53"/>
  <c r="L25" i="53"/>
  <c r="M22" i="51"/>
  <c r="P22" i="51"/>
  <c r="Q22" i="51" s="1"/>
  <c r="N22" i="51"/>
  <c r="O22" i="51" s="1"/>
  <c r="N29" i="51"/>
  <c r="O29" i="51" s="1"/>
  <c r="N21" i="51"/>
  <c r="O21" i="51" s="1"/>
  <c r="N13" i="51"/>
  <c r="O13" i="51" s="1"/>
  <c r="R17" i="51"/>
  <c r="S17" i="51" s="1"/>
  <c r="R19" i="51"/>
  <c r="S19" i="51" s="1"/>
  <c r="E21" i="51"/>
  <c r="T22" i="51"/>
  <c r="U22" i="51" s="1"/>
  <c r="L24" i="51"/>
  <c r="L26" i="51"/>
  <c r="R31" i="51"/>
  <c r="S31" i="51" s="1"/>
  <c r="P34" i="51"/>
  <c r="Q34" i="51" s="1"/>
  <c r="P18" i="51"/>
  <c r="Q18" i="51" s="1"/>
  <c r="L9" i="51"/>
  <c r="L11" i="51"/>
  <c r="E22" i="51"/>
  <c r="L23" i="51"/>
  <c r="L25" i="51"/>
  <c r="L27" i="51"/>
  <c r="L8" i="51"/>
  <c r="L10" i="51"/>
  <c r="R15" i="51"/>
  <c r="S15" i="51" s="1"/>
  <c r="R33" i="51"/>
  <c r="S33" i="51" s="1"/>
  <c r="R35" i="51"/>
  <c r="S35" i="51" s="1"/>
  <c r="L33" i="45"/>
  <c r="T33" i="45"/>
  <c r="U33" i="45" s="1"/>
  <c r="G29" i="45"/>
  <c r="R29" i="45"/>
  <c r="S29" i="45" s="1"/>
  <c r="G25" i="45"/>
  <c r="R25" i="45"/>
  <c r="S25" i="45" s="1"/>
  <c r="M30" i="45"/>
  <c r="M26" i="45"/>
  <c r="P24" i="45"/>
  <c r="Q24" i="45" s="1"/>
  <c r="N10" i="45"/>
  <c r="O10" i="45" s="1"/>
  <c r="G26" i="45"/>
  <c r="G30" i="45"/>
  <c r="E33" i="45"/>
  <c r="E31" i="45"/>
  <c r="L31" i="45"/>
  <c r="L29" i="45"/>
  <c r="T29" i="45"/>
  <c r="U29" i="45" s="1"/>
  <c r="E27" i="45"/>
  <c r="L27" i="45"/>
  <c r="N32" i="45"/>
  <c r="O32" i="45" s="1"/>
  <c r="P28" i="45"/>
  <c r="Q28" i="45" s="1"/>
  <c r="P25" i="45"/>
  <c r="Q25" i="45" s="1"/>
  <c r="N24" i="45"/>
  <c r="O24" i="45" s="1"/>
  <c r="M14" i="45"/>
  <c r="P11" i="45"/>
  <c r="Q11" i="45" s="1"/>
  <c r="R9" i="45"/>
  <c r="S9" i="45" s="1"/>
  <c r="T27" i="45"/>
  <c r="U27" i="45" s="1"/>
  <c r="E28" i="45"/>
  <c r="T31" i="45"/>
  <c r="U31" i="45" s="1"/>
  <c r="E32" i="45"/>
  <c r="R34" i="45"/>
  <c r="S34" i="45" s="1"/>
  <c r="L17" i="45"/>
  <c r="T17" i="45"/>
  <c r="U17" i="45" s="1"/>
  <c r="G13" i="45"/>
  <c r="R13" i="45"/>
  <c r="S13" i="45" s="1"/>
  <c r="R8" i="45"/>
  <c r="S8" i="45" s="1"/>
  <c r="N28" i="45"/>
  <c r="O28" i="45" s="1"/>
  <c r="P20" i="45"/>
  <c r="Q20" i="45" s="1"/>
  <c r="P12" i="45"/>
  <c r="Q12" i="45" s="1"/>
  <c r="N11" i="45"/>
  <c r="O11" i="45" s="1"/>
  <c r="G12" i="45"/>
  <c r="T26" i="45"/>
  <c r="U26" i="45" s="1"/>
  <c r="G28" i="45"/>
  <c r="T30" i="45"/>
  <c r="U30" i="45" s="1"/>
  <c r="G32" i="45"/>
  <c r="I21" i="45"/>
  <c r="R21" i="45"/>
  <c r="S21" i="45" s="1"/>
  <c r="E15" i="45"/>
  <c r="L15" i="45"/>
  <c r="T18" i="41"/>
  <c r="U18" i="41" s="1"/>
  <c r="L18" i="41"/>
  <c r="N24" i="41"/>
  <c r="O24" i="41" s="1"/>
  <c r="P24" i="41"/>
  <c r="Q24" i="41" s="1"/>
  <c r="M24" i="41"/>
  <c r="N28" i="41"/>
  <c r="O28" i="41" s="1"/>
  <c r="M28" i="41"/>
  <c r="P36" i="41"/>
  <c r="Q36" i="41" s="1"/>
  <c r="N36" i="41"/>
  <c r="O36" i="41" s="1"/>
  <c r="I41" i="41"/>
  <c r="R41" i="41"/>
  <c r="S41" i="41" s="1"/>
  <c r="I39" i="41"/>
  <c r="R39" i="41"/>
  <c r="S39" i="41" s="1"/>
  <c r="I37" i="41"/>
  <c r="R37" i="41"/>
  <c r="S37" i="41" s="1"/>
  <c r="T34" i="41"/>
  <c r="U34" i="41" s="1"/>
  <c r="L34" i="41"/>
  <c r="E33" i="41"/>
  <c r="L33" i="41"/>
  <c r="E32" i="41"/>
  <c r="T32" i="41"/>
  <c r="U32" i="41" s="1"/>
  <c r="L31" i="41"/>
  <c r="T31" i="41"/>
  <c r="U31" i="41" s="1"/>
  <c r="E31" i="41"/>
  <c r="T30" i="41"/>
  <c r="U30" i="41" s="1"/>
  <c r="L30" i="41"/>
  <c r="E29" i="41"/>
  <c r="L29" i="41"/>
  <c r="E28" i="41"/>
  <c r="T28" i="41"/>
  <c r="U28" i="41" s="1"/>
  <c r="P27" i="41"/>
  <c r="Q27" i="41" s="1"/>
  <c r="N27" i="41"/>
  <c r="O27" i="41" s="1"/>
  <c r="I17" i="41"/>
  <c r="R17" i="41"/>
  <c r="S17" i="41" s="1"/>
  <c r="E18" i="41"/>
  <c r="M20" i="41"/>
  <c r="N20" i="41"/>
  <c r="O20" i="41" s="1"/>
  <c r="P20" i="41"/>
  <c r="Q20" i="41" s="1"/>
  <c r="P32" i="41"/>
  <c r="Q32" i="41" s="1"/>
  <c r="N32" i="41"/>
  <c r="O32" i="41" s="1"/>
  <c r="M40" i="41"/>
  <c r="P40" i="41"/>
  <c r="Q40" i="41" s="1"/>
  <c r="I25" i="41"/>
  <c r="R25" i="41"/>
  <c r="S25" i="41" s="1"/>
  <c r="I23" i="41"/>
  <c r="R23" i="41"/>
  <c r="S23" i="41" s="1"/>
  <c r="I21" i="41"/>
  <c r="R21" i="41"/>
  <c r="S21" i="41" s="1"/>
  <c r="R15" i="41"/>
  <c r="S15" i="41" s="1"/>
  <c r="I15" i="41"/>
  <c r="E14" i="41"/>
  <c r="N40" i="41"/>
  <c r="O40" i="41" s="1"/>
  <c r="P28" i="41"/>
  <c r="Q28" i="41" s="1"/>
  <c r="N16" i="41"/>
  <c r="O16" i="41" s="1"/>
  <c r="P16" i="41"/>
  <c r="Q16" i="41" s="1"/>
  <c r="M16" i="41"/>
  <c r="P35" i="41"/>
  <c r="Q35" i="41" s="1"/>
  <c r="M35" i="41"/>
  <c r="G27" i="41"/>
  <c r="R27" i="41"/>
  <c r="S27" i="41" s="1"/>
  <c r="R26" i="41"/>
  <c r="S26" i="41" s="1"/>
  <c r="R24" i="41"/>
  <c r="S24" i="41" s="1"/>
  <c r="R22" i="41"/>
  <c r="S22" i="41" s="1"/>
  <c r="R20" i="41"/>
  <c r="S20" i="41" s="1"/>
  <c r="E16" i="41"/>
  <c r="T16" i="41"/>
  <c r="U16" i="41" s="1"/>
  <c r="N25" i="41"/>
  <c r="O25" i="41" s="1"/>
  <c r="P21" i="41"/>
  <c r="Q21" i="41" s="1"/>
  <c r="M17" i="41"/>
  <c r="P41" i="39"/>
  <c r="Q41" i="39" s="1"/>
  <c r="N41" i="39"/>
  <c r="O41" i="39" s="1"/>
  <c r="N40" i="39"/>
  <c r="O40" i="39" s="1"/>
  <c r="P40" i="39"/>
  <c r="Q40" i="39" s="1"/>
  <c r="M37" i="39"/>
  <c r="P37" i="39"/>
  <c r="Q37" i="39" s="1"/>
  <c r="P36" i="39"/>
  <c r="Q36" i="39" s="1"/>
  <c r="M36" i="39"/>
  <c r="M33" i="39"/>
  <c r="P33" i="39"/>
  <c r="Q33" i="39" s="1"/>
  <c r="M32" i="39"/>
  <c r="N32" i="39"/>
  <c r="O32" i="39" s="1"/>
  <c r="P29" i="39"/>
  <c r="Q29" i="39" s="1"/>
  <c r="M29" i="39"/>
  <c r="P28" i="39"/>
  <c r="Q28" i="39" s="1"/>
  <c r="M28" i="39"/>
  <c r="P25" i="39"/>
  <c r="Q25" i="39" s="1"/>
  <c r="N25" i="39"/>
  <c r="O25" i="39" s="1"/>
  <c r="M24" i="39"/>
  <c r="N24" i="39"/>
  <c r="O24" i="39" s="1"/>
  <c r="P24" i="39"/>
  <c r="Q24" i="39" s="1"/>
  <c r="M21" i="39"/>
  <c r="P21" i="39"/>
  <c r="Q21" i="39" s="1"/>
  <c r="P20" i="39"/>
  <c r="Q20" i="39" s="1"/>
  <c r="N20" i="39"/>
  <c r="O20" i="39" s="1"/>
  <c r="M20" i="39"/>
  <c r="M17" i="39"/>
  <c r="N17" i="39"/>
  <c r="O17" i="39" s="1"/>
  <c r="M16" i="39"/>
  <c r="N16" i="39"/>
  <c r="O16" i="39" s="1"/>
  <c r="P16" i="39"/>
  <c r="Q16" i="39" s="1"/>
  <c r="N28" i="39"/>
  <c r="O28" i="39" s="1"/>
  <c r="M42" i="39"/>
  <c r="P39" i="39"/>
  <c r="Q39" i="39" s="1"/>
  <c r="N31" i="39"/>
  <c r="O31" i="39" s="1"/>
  <c r="N26" i="39"/>
  <c r="O26" i="39" s="1"/>
  <c r="N23" i="39"/>
  <c r="O23" i="39" s="1"/>
  <c r="N15" i="39"/>
  <c r="O15" i="39" s="1"/>
  <c r="E15" i="39"/>
  <c r="T18" i="39"/>
  <c r="U18" i="39" s="1"/>
  <c r="E19" i="39"/>
  <c r="T22" i="39"/>
  <c r="U22" i="39" s="1"/>
  <c r="E23" i="39"/>
  <c r="T26" i="39"/>
  <c r="U26" i="39" s="1"/>
  <c r="E27" i="39"/>
  <c r="T30" i="39"/>
  <c r="U30" i="39" s="1"/>
  <c r="E31" i="39"/>
  <c r="T34" i="39"/>
  <c r="U34" i="39" s="1"/>
  <c r="E35" i="39"/>
  <c r="T38" i="39"/>
  <c r="U38" i="39" s="1"/>
  <c r="E39" i="39"/>
  <c r="T42" i="39"/>
  <c r="U42" i="39" s="1"/>
  <c r="N39" i="39"/>
  <c r="O39" i="39" s="1"/>
  <c r="P35" i="39"/>
  <c r="Q35" i="39" s="1"/>
  <c r="P27" i="39"/>
  <c r="Q27" i="39" s="1"/>
  <c r="P19" i="39"/>
  <c r="Q19" i="39" s="1"/>
  <c r="N30" i="39"/>
  <c r="O30" i="39" s="1"/>
  <c r="N18" i="39"/>
  <c r="O18" i="39" s="1"/>
  <c r="R15" i="39"/>
  <c r="S15" i="39" s="1"/>
  <c r="R17" i="39"/>
  <c r="S17" i="39" s="1"/>
  <c r="R19" i="39"/>
  <c r="S19" i="39" s="1"/>
  <c r="R21" i="39"/>
  <c r="S21" i="39" s="1"/>
  <c r="R23" i="39"/>
  <c r="S23" i="39" s="1"/>
  <c r="R25" i="39"/>
  <c r="S25" i="39" s="1"/>
  <c r="R27" i="39"/>
  <c r="S27" i="39" s="1"/>
  <c r="R29" i="39"/>
  <c r="S29" i="39" s="1"/>
  <c r="R31" i="39"/>
  <c r="S31" i="39" s="1"/>
  <c r="R33" i="39"/>
  <c r="S33" i="39" s="1"/>
  <c r="R35" i="39"/>
  <c r="S35" i="39" s="1"/>
  <c r="R37" i="39"/>
  <c r="S37" i="39" s="1"/>
  <c r="R39" i="39"/>
  <c r="S39" i="39" s="1"/>
  <c r="R41" i="39"/>
  <c r="S41" i="39" s="1"/>
  <c r="P32" i="35"/>
  <c r="Q32" i="35" s="1"/>
  <c r="P24" i="35"/>
  <c r="Q24" i="35" s="1"/>
  <c r="P16" i="35"/>
  <c r="Q16" i="35" s="1"/>
  <c r="N38" i="35"/>
  <c r="O38" i="35" s="1"/>
  <c r="N36" i="35"/>
  <c r="O36" i="35" s="1"/>
  <c r="N34" i="35"/>
  <c r="O34" i="35" s="1"/>
  <c r="N32" i="35"/>
  <c r="O32" i="35" s="1"/>
  <c r="N30" i="35"/>
  <c r="O30" i="35" s="1"/>
  <c r="N28" i="35"/>
  <c r="O28" i="35" s="1"/>
  <c r="N26" i="35"/>
  <c r="O26" i="35" s="1"/>
  <c r="N24" i="35"/>
  <c r="O24" i="35" s="1"/>
  <c r="N22" i="35"/>
  <c r="O22" i="35" s="1"/>
  <c r="N20" i="35"/>
  <c r="O20" i="35" s="1"/>
  <c r="N18" i="35"/>
  <c r="O18" i="35" s="1"/>
  <c r="N16" i="35"/>
  <c r="O16" i="35" s="1"/>
  <c r="N14" i="35"/>
  <c r="O14" i="35" s="1"/>
  <c r="N12" i="35"/>
  <c r="O12" i="35" s="1"/>
  <c r="R14" i="35"/>
  <c r="S14" i="35" s="1"/>
  <c r="R16" i="35"/>
  <c r="S16" i="35" s="1"/>
  <c r="R18" i="35"/>
  <c r="S18" i="35" s="1"/>
  <c r="R22" i="35"/>
  <c r="S22" i="35" s="1"/>
  <c r="R24" i="35"/>
  <c r="S24" i="35" s="1"/>
  <c r="R26" i="35"/>
  <c r="S26" i="35" s="1"/>
  <c r="R30" i="35"/>
  <c r="S30" i="35" s="1"/>
  <c r="R32" i="35"/>
  <c r="S32" i="35" s="1"/>
  <c r="R34" i="35"/>
  <c r="S34" i="35" s="1"/>
  <c r="R38" i="35"/>
  <c r="S38" i="35" s="1"/>
  <c r="R12" i="33"/>
  <c r="S12" i="33" s="1"/>
  <c r="R29" i="33"/>
  <c r="S29" i="33" s="1"/>
  <c r="R21" i="33"/>
  <c r="S21" i="33" s="1"/>
  <c r="R13" i="33"/>
  <c r="S13" i="33" s="1"/>
  <c r="N34" i="33"/>
  <c r="O34" i="33" s="1"/>
  <c r="N26" i="33"/>
  <c r="O26" i="33" s="1"/>
  <c r="R30" i="33"/>
  <c r="S30" i="33" s="1"/>
  <c r="R31" i="33"/>
  <c r="S31" i="33" s="1"/>
  <c r="R32" i="33"/>
  <c r="S32" i="33" s="1"/>
  <c r="R33" i="33"/>
  <c r="S33" i="33" s="1"/>
  <c r="R34" i="33"/>
  <c r="S34" i="33" s="1"/>
  <c r="R35" i="33"/>
  <c r="S35" i="33" s="1"/>
  <c r="N35" i="33"/>
  <c r="O35" i="33" s="1"/>
  <c r="P32" i="33"/>
  <c r="Q32" i="33" s="1"/>
  <c r="N31" i="33"/>
  <c r="O31" i="33" s="1"/>
  <c r="P28" i="33"/>
  <c r="Q28" i="33" s="1"/>
  <c r="N27" i="33"/>
  <c r="O27" i="33" s="1"/>
  <c r="P24" i="33"/>
  <c r="Q24" i="33" s="1"/>
  <c r="N23" i="33"/>
  <c r="O23" i="33" s="1"/>
  <c r="P20" i="33"/>
  <c r="Q20" i="33" s="1"/>
  <c r="N19" i="33"/>
  <c r="O19" i="33" s="1"/>
  <c r="P16" i="33"/>
  <c r="Q16" i="33" s="1"/>
  <c r="N15" i="33"/>
  <c r="O15" i="33" s="1"/>
  <c r="N11" i="33"/>
  <c r="O11" i="33" s="1"/>
  <c r="P8" i="33"/>
  <c r="Q8" i="33" s="1"/>
  <c r="R23" i="33"/>
  <c r="S23" i="33" s="1"/>
  <c r="R25" i="33"/>
  <c r="S25" i="33" s="1"/>
  <c r="R27" i="33"/>
  <c r="S27" i="33" s="1"/>
  <c r="G29" i="33"/>
  <c r="G33" i="31"/>
  <c r="R33" i="31"/>
  <c r="S33" i="31" s="1"/>
  <c r="G25" i="31"/>
  <c r="R25" i="31"/>
  <c r="S25" i="31" s="1"/>
  <c r="M30" i="31"/>
  <c r="P24" i="31"/>
  <c r="Q24" i="31" s="1"/>
  <c r="N23" i="31"/>
  <c r="O23" i="31" s="1"/>
  <c r="P16" i="31"/>
  <c r="Q16" i="31" s="1"/>
  <c r="N15" i="31"/>
  <c r="O15" i="31" s="1"/>
  <c r="P8" i="31"/>
  <c r="Q8" i="31" s="1"/>
  <c r="G12" i="31"/>
  <c r="R15" i="31"/>
  <c r="S15" i="31" s="1"/>
  <c r="G20" i="31"/>
  <c r="R23" i="31"/>
  <c r="S23" i="31" s="1"/>
  <c r="E35" i="31"/>
  <c r="L35" i="31"/>
  <c r="L33" i="31"/>
  <c r="T33" i="31"/>
  <c r="U33" i="31" s="1"/>
  <c r="E31" i="31"/>
  <c r="L31" i="31"/>
  <c r="E29" i="31"/>
  <c r="L29" i="31"/>
  <c r="E27" i="31"/>
  <c r="L27" i="31"/>
  <c r="P25" i="31"/>
  <c r="Q25" i="31" s="1"/>
  <c r="N24" i="31"/>
  <c r="O24" i="31" s="1"/>
  <c r="M23" i="31"/>
  <c r="P17" i="31"/>
  <c r="Q17" i="31" s="1"/>
  <c r="N16" i="31"/>
  <c r="O16" i="31" s="1"/>
  <c r="M15" i="31"/>
  <c r="P9" i="31"/>
  <c r="Q9" i="31" s="1"/>
  <c r="N8" i="31"/>
  <c r="O8" i="31" s="1"/>
  <c r="E9" i="31"/>
  <c r="L10" i="31"/>
  <c r="L11" i="31"/>
  <c r="L12" i="31"/>
  <c r="T13" i="31"/>
  <c r="U13" i="31" s="1"/>
  <c r="G14" i="31"/>
  <c r="E17" i="31"/>
  <c r="L18" i="31"/>
  <c r="L19" i="31"/>
  <c r="L20" i="31"/>
  <c r="T21" i="31"/>
  <c r="U21" i="31" s="1"/>
  <c r="G22" i="31"/>
  <c r="E25" i="31"/>
  <c r="G26" i="31"/>
  <c r="L28" i="31"/>
  <c r="R29" i="31"/>
  <c r="S29" i="31" s="1"/>
  <c r="G30" i="31"/>
  <c r="L32" i="31"/>
  <c r="E33" i="31"/>
  <c r="G34" i="31"/>
  <c r="G8" i="31"/>
  <c r="E12" i="31"/>
  <c r="L13" i="31"/>
  <c r="L14" i="31"/>
  <c r="T15" i="31"/>
  <c r="U15" i="31" s="1"/>
  <c r="G16" i="31"/>
  <c r="E20" i="31"/>
  <c r="L21" i="31"/>
  <c r="L22" i="31"/>
  <c r="T23" i="31"/>
  <c r="U23" i="31" s="1"/>
  <c r="G24" i="31"/>
  <c r="T27" i="31"/>
  <c r="U27" i="31" s="1"/>
  <c r="E28" i="31"/>
  <c r="T31" i="31"/>
  <c r="U31" i="31" s="1"/>
  <c r="E32" i="31"/>
  <c r="T35" i="31"/>
  <c r="U35" i="31" s="1"/>
  <c r="L37" i="29"/>
  <c r="T37" i="29"/>
  <c r="U37" i="29" s="1"/>
  <c r="L35" i="29"/>
  <c r="T35" i="29"/>
  <c r="U35" i="29" s="1"/>
  <c r="E32" i="29"/>
  <c r="L32" i="29"/>
  <c r="G31" i="29"/>
  <c r="R31" i="29"/>
  <c r="S31" i="29" s="1"/>
  <c r="L21" i="29"/>
  <c r="T21" i="29"/>
  <c r="U21" i="29" s="1"/>
  <c r="L19" i="29"/>
  <c r="T19" i="29"/>
  <c r="U19" i="29" s="1"/>
  <c r="E16" i="29"/>
  <c r="L16" i="29"/>
  <c r="G15" i="29"/>
  <c r="R15" i="29"/>
  <c r="S15" i="29" s="1"/>
  <c r="P20" i="29"/>
  <c r="Q20" i="29" s="1"/>
  <c r="P12" i="29"/>
  <c r="Q12" i="29" s="1"/>
  <c r="L31" i="29"/>
  <c r="T31" i="29"/>
  <c r="U31" i="29" s="1"/>
  <c r="R30" i="29"/>
  <c r="S30" i="29" s="1"/>
  <c r="G29" i="29"/>
  <c r="R29" i="29"/>
  <c r="S29" i="29" s="1"/>
  <c r="R28" i="29"/>
  <c r="S28" i="29" s="1"/>
  <c r="G27" i="29"/>
  <c r="R27" i="29"/>
  <c r="S27" i="29" s="1"/>
  <c r="R26" i="29"/>
  <c r="S26" i="29" s="1"/>
  <c r="G25" i="29"/>
  <c r="R25" i="29"/>
  <c r="S25" i="29" s="1"/>
  <c r="L15" i="29"/>
  <c r="T15" i="29"/>
  <c r="U15" i="29" s="1"/>
  <c r="R14" i="29"/>
  <c r="S14" i="29" s="1"/>
  <c r="G13" i="29"/>
  <c r="R13" i="29"/>
  <c r="S13" i="29" s="1"/>
  <c r="R12" i="29"/>
  <c r="S12" i="29" s="1"/>
  <c r="G11" i="29"/>
  <c r="R11" i="29"/>
  <c r="S11" i="29" s="1"/>
  <c r="N25" i="29"/>
  <c r="O25" i="29" s="1"/>
  <c r="P22" i="29"/>
  <c r="Q22" i="29" s="1"/>
  <c r="N20" i="29"/>
  <c r="O20" i="29" s="1"/>
  <c r="P18" i="29"/>
  <c r="Q18" i="29" s="1"/>
  <c r="P14" i="29"/>
  <c r="Q14" i="29" s="1"/>
  <c r="N12" i="29"/>
  <c r="O12" i="29" s="1"/>
  <c r="G12" i="29"/>
  <c r="G14" i="29"/>
  <c r="T32" i="29"/>
  <c r="U32" i="29" s="1"/>
  <c r="L33" i="29"/>
  <c r="T34" i="29"/>
  <c r="U34" i="29" s="1"/>
  <c r="E35" i="29"/>
  <c r="T36" i="29"/>
  <c r="U36" i="29" s="1"/>
  <c r="E37" i="29"/>
  <c r="T38" i="29"/>
  <c r="U38" i="29" s="1"/>
  <c r="P27" i="29"/>
  <c r="Q27" i="29" s="1"/>
  <c r="N13" i="29"/>
  <c r="O13" i="29" s="1"/>
  <c r="T16" i="29"/>
  <c r="U16" i="29" s="1"/>
  <c r="L17" i="29"/>
  <c r="T18" i="29"/>
  <c r="U18" i="29" s="1"/>
  <c r="E19" i="29"/>
  <c r="T20" i="29"/>
  <c r="U20" i="29" s="1"/>
  <c r="E21" i="29"/>
  <c r="T22" i="29"/>
  <c r="U22" i="29" s="1"/>
  <c r="R24" i="29"/>
  <c r="S24" i="29" s="1"/>
  <c r="E31" i="29"/>
  <c r="E33" i="29"/>
  <c r="L34" i="29"/>
  <c r="L36" i="29"/>
  <c r="L38" i="29"/>
  <c r="R18" i="29"/>
  <c r="S18" i="29" s="1"/>
  <c r="R20" i="29"/>
  <c r="S20" i="29" s="1"/>
  <c r="R22" i="29"/>
  <c r="S22" i="29" s="1"/>
  <c r="R34" i="29"/>
  <c r="S34" i="29" s="1"/>
  <c r="R36" i="29"/>
  <c r="S36" i="29" s="1"/>
  <c r="R38" i="29"/>
  <c r="S38" i="29" s="1"/>
  <c r="M34" i="27"/>
  <c r="P34" i="27"/>
  <c r="Q34" i="27" s="1"/>
  <c r="N34" i="27"/>
  <c r="O34" i="27" s="1"/>
  <c r="P18" i="27"/>
  <c r="Q18" i="27" s="1"/>
  <c r="N18" i="27"/>
  <c r="O18" i="27" s="1"/>
  <c r="M18" i="27"/>
  <c r="N33" i="27"/>
  <c r="O33" i="27" s="1"/>
  <c r="N25" i="27"/>
  <c r="O25" i="27" s="1"/>
  <c r="N17" i="27"/>
  <c r="O17" i="27" s="1"/>
  <c r="N9" i="27"/>
  <c r="O9" i="27" s="1"/>
  <c r="R9" i="27"/>
  <c r="S9" i="27" s="1"/>
  <c r="T17" i="27"/>
  <c r="U17" i="27" s="1"/>
  <c r="E18" i="27"/>
  <c r="L19" i="27"/>
  <c r="L21" i="27"/>
  <c r="L23" i="27"/>
  <c r="R25" i="27"/>
  <c r="S25" i="27" s="1"/>
  <c r="T33" i="27"/>
  <c r="U33" i="27" s="1"/>
  <c r="E34" i="27"/>
  <c r="L35" i="27"/>
  <c r="R11" i="27"/>
  <c r="S11" i="27" s="1"/>
  <c r="R13" i="27"/>
  <c r="S13" i="27" s="1"/>
  <c r="R15" i="27"/>
  <c r="S15" i="27" s="1"/>
  <c r="T18" i="27"/>
  <c r="U18" i="27" s="1"/>
  <c r="L20" i="27"/>
  <c r="L22" i="27"/>
  <c r="R27" i="27"/>
  <c r="S27" i="27" s="1"/>
  <c r="R29" i="27"/>
  <c r="S29" i="27" s="1"/>
  <c r="R31" i="27"/>
  <c r="S31" i="27" s="1"/>
  <c r="T34" i="27"/>
  <c r="U34" i="27" s="1"/>
  <c r="P10" i="25"/>
  <c r="Q10" i="25" s="1"/>
  <c r="M10" i="25"/>
  <c r="N10" i="25"/>
  <c r="O10" i="25" s="1"/>
  <c r="N23" i="25"/>
  <c r="O23" i="25" s="1"/>
  <c r="P23" i="25"/>
  <c r="Q23" i="25" s="1"/>
  <c r="E33" i="25"/>
  <c r="L33" i="25"/>
  <c r="L32" i="25"/>
  <c r="T32" i="25"/>
  <c r="U32" i="25" s="1"/>
  <c r="E29" i="25"/>
  <c r="L29" i="25"/>
  <c r="L28" i="25"/>
  <c r="T28" i="25"/>
  <c r="U28" i="25" s="1"/>
  <c r="E25" i="25"/>
  <c r="L25" i="25"/>
  <c r="L24" i="25"/>
  <c r="T24" i="25"/>
  <c r="U24" i="25" s="1"/>
  <c r="E21" i="25"/>
  <c r="L21" i="25"/>
  <c r="L20" i="25"/>
  <c r="T20" i="25"/>
  <c r="U20" i="25" s="1"/>
  <c r="E17" i="25"/>
  <c r="L17" i="25"/>
  <c r="L16" i="25"/>
  <c r="T16" i="25"/>
  <c r="U16" i="25" s="1"/>
  <c r="E13" i="25"/>
  <c r="L13" i="25"/>
  <c r="L12" i="25"/>
  <c r="T12" i="25"/>
  <c r="U12" i="25" s="1"/>
  <c r="E9" i="25"/>
  <c r="L9" i="25"/>
  <c r="L8" i="25"/>
  <c r="T8" i="25"/>
  <c r="U8" i="25" s="1"/>
  <c r="N26" i="25"/>
  <c r="O26" i="25" s="1"/>
  <c r="E10" i="25"/>
  <c r="L11" i="25"/>
  <c r="T13" i="25"/>
  <c r="U13" i="25" s="1"/>
  <c r="L14" i="25"/>
  <c r="T15" i="25"/>
  <c r="U15" i="25" s="1"/>
  <c r="E16" i="25"/>
  <c r="E26" i="25"/>
  <c r="L27" i="25"/>
  <c r="T29" i="25"/>
  <c r="U29" i="25" s="1"/>
  <c r="L30" i="25"/>
  <c r="T31" i="25"/>
  <c r="U31" i="25" s="1"/>
  <c r="E32" i="25"/>
  <c r="M26" i="25"/>
  <c r="E14" i="25"/>
  <c r="L15" i="25"/>
  <c r="T17" i="25"/>
  <c r="U17" i="25" s="1"/>
  <c r="L18" i="25"/>
  <c r="T19" i="25"/>
  <c r="U19" i="25" s="1"/>
  <c r="E20" i="25"/>
  <c r="E30" i="25"/>
  <c r="L31" i="25"/>
  <c r="T33" i="25"/>
  <c r="U33" i="25" s="1"/>
  <c r="L34" i="25"/>
  <c r="T35" i="25"/>
  <c r="U35" i="25" s="1"/>
  <c r="M23" i="25"/>
  <c r="E8" i="25"/>
  <c r="E18" i="25"/>
  <c r="L19" i="25"/>
  <c r="T21" i="25"/>
  <c r="U21" i="25" s="1"/>
  <c r="L22" i="25"/>
  <c r="T23" i="25"/>
  <c r="U23" i="25" s="1"/>
  <c r="E24" i="25"/>
  <c r="E34" i="25"/>
  <c r="L35" i="25"/>
  <c r="R11" i="25"/>
  <c r="S11" i="25" s="1"/>
  <c r="R15" i="25"/>
  <c r="S15" i="25" s="1"/>
  <c r="R19" i="25"/>
  <c r="S19" i="25" s="1"/>
  <c r="R23" i="25"/>
  <c r="S23" i="25" s="1"/>
  <c r="R27" i="25"/>
  <c r="S27" i="25" s="1"/>
  <c r="R31" i="25"/>
  <c r="S31" i="25" s="1"/>
  <c r="R35" i="25"/>
  <c r="S35" i="25" s="1"/>
  <c r="N12" i="23"/>
  <c r="O12" i="23" s="1"/>
  <c r="M12" i="23"/>
  <c r="P12" i="23"/>
  <c r="Q12" i="23" s="1"/>
  <c r="G32" i="23"/>
  <c r="R32" i="23"/>
  <c r="S32" i="23" s="1"/>
  <c r="G28" i="23"/>
  <c r="R28" i="23"/>
  <c r="S28" i="23" s="1"/>
  <c r="G24" i="23"/>
  <c r="R24" i="23"/>
  <c r="S24" i="23" s="1"/>
  <c r="M10" i="23"/>
  <c r="R11" i="23"/>
  <c r="S11" i="23" s="1"/>
  <c r="G12" i="23"/>
  <c r="G29" i="23"/>
  <c r="G35" i="23"/>
  <c r="L37" i="23"/>
  <c r="T37" i="23"/>
  <c r="U37" i="23" s="1"/>
  <c r="E36" i="23"/>
  <c r="L36" i="23"/>
  <c r="L34" i="23"/>
  <c r="T34" i="23"/>
  <c r="U34" i="23" s="1"/>
  <c r="L31" i="23"/>
  <c r="T31" i="23"/>
  <c r="U31" i="23" s="1"/>
  <c r="L30" i="23"/>
  <c r="T30" i="23"/>
  <c r="U30" i="23" s="1"/>
  <c r="L27" i="23"/>
  <c r="T27" i="23"/>
  <c r="U27" i="23" s="1"/>
  <c r="L26" i="23"/>
  <c r="T26" i="23"/>
  <c r="U26" i="23" s="1"/>
  <c r="E23" i="23"/>
  <c r="L23" i="23"/>
  <c r="P29" i="23"/>
  <c r="Q29" i="23" s="1"/>
  <c r="T12" i="23"/>
  <c r="U12" i="23" s="1"/>
  <c r="T13" i="23"/>
  <c r="U13" i="23" s="1"/>
  <c r="L15" i="23"/>
  <c r="L16" i="23"/>
  <c r="L17" i="23"/>
  <c r="L18" i="23"/>
  <c r="L19" i="23"/>
  <c r="T20" i="23"/>
  <c r="U20" i="23" s="1"/>
  <c r="L21" i="23"/>
  <c r="L22" i="23"/>
  <c r="R23" i="23"/>
  <c r="S23" i="23" s="1"/>
  <c r="L25" i="23"/>
  <c r="E28" i="23"/>
  <c r="R31" i="23"/>
  <c r="S31" i="23" s="1"/>
  <c r="L33" i="23"/>
  <c r="T36" i="23"/>
  <c r="U36" i="23" s="1"/>
  <c r="R37" i="23"/>
  <c r="S37" i="23" s="1"/>
  <c r="M28" i="23"/>
  <c r="M20" i="23"/>
  <c r="L11" i="23"/>
  <c r="L13" i="23"/>
  <c r="L14" i="23"/>
  <c r="E15" i="23"/>
  <c r="E18" i="23"/>
  <c r="E20" i="23"/>
  <c r="E21" i="23"/>
  <c r="L24" i="23"/>
  <c r="G25" i="23"/>
  <c r="E27" i="23"/>
  <c r="T29" i="23"/>
  <c r="U29" i="23" s="1"/>
  <c r="E30" i="23"/>
  <c r="L32" i="23"/>
  <c r="G33" i="23"/>
  <c r="L35" i="23"/>
  <c r="N18" i="19"/>
  <c r="O18" i="19" s="1"/>
  <c r="M18" i="19"/>
  <c r="P18" i="19"/>
  <c r="Q18" i="19" s="1"/>
  <c r="N14" i="19"/>
  <c r="O14" i="19" s="1"/>
  <c r="M14" i="19"/>
  <c r="P14" i="19"/>
  <c r="Q14" i="19" s="1"/>
  <c r="N13" i="19"/>
  <c r="O13" i="19" s="1"/>
  <c r="P13" i="19"/>
  <c r="Q13" i="19" s="1"/>
  <c r="M13" i="19"/>
  <c r="P39" i="19"/>
  <c r="Q39" i="19" s="1"/>
  <c r="P38" i="19"/>
  <c r="Q38" i="19" s="1"/>
  <c r="P35" i="19"/>
  <c r="Q35" i="19" s="1"/>
  <c r="P34" i="19"/>
  <c r="Q34" i="19" s="1"/>
  <c r="P31" i="19"/>
  <c r="Q31" i="19" s="1"/>
  <c r="P30" i="19"/>
  <c r="Q30" i="19" s="1"/>
  <c r="P27" i="19"/>
  <c r="Q27" i="19" s="1"/>
  <c r="P26" i="19"/>
  <c r="Q26" i="19" s="1"/>
  <c r="P23" i="19"/>
  <c r="Q23" i="19" s="1"/>
  <c r="P22" i="19"/>
  <c r="Q22" i="19" s="1"/>
  <c r="P19" i="19"/>
  <c r="Q19" i="19" s="1"/>
  <c r="P15" i="19"/>
  <c r="Q15" i="19" s="1"/>
  <c r="E12" i="19"/>
  <c r="R14" i="19"/>
  <c r="S14" i="19" s="1"/>
  <c r="E15" i="19"/>
  <c r="T16" i="19"/>
  <c r="U16" i="19" s="1"/>
  <c r="T17" i="19"/>
  <c r="U17" i="19" s="1"/>
  <c r="R18" i="19"/>
  <c r="S18" i="19" s="1"/>
  <c r="E19" i="19"/>
  <c r="T20" i="19"/>
  <c r="U20" i="19" s="1"/>
  <c r="T30" i="19"/>
  <c r="U30" i="19" s="1"/>
  <c r="R34" i="19"/>
  <c r="S34" i="19" s="1"/>
  <c r="R38" i="19"/>
  <c r="S38" i="19" s="1"/>
  <c r="I20" i="19"/>
  <c r="R33" i="19"/>
  <c r="S33" i="19" s="1"/>
  <c r="T34" i="19"/>
  <c r="U34" i="19" s="1"/>
  <c r="T38" i="19"/>
  <c r="U38" i="19" s="1"/>
  <c r="P35" i="17"/>
  <c r="Q35" i="17" s="1"/>
  <c r="M35" i="17"/>
  <c r="N35" i="17"/>
  <c r="O35" i="17" s="1"/>
  <c r="P31" i="17"/>
  <c r="Q31" i="17" s="1"/>
  <c r="M31" i="17"/>
  <c r="N31" i="17"/>
  <c r="O31" i="17" s="1"/>
  <c r="P23" i="17"/>
  <c r="Q23" i="17" s="1"/>
  <c r="M23" i="17"/>
  <c r="N23" i="17"/>
  <c r="O23" i="17" s="1"/>
  <c r="E37" i="17"/>
  <c r="M39" i="17"/>
  <c r="M27" i="17"/>
  <c r="M19" i="17"/>
  <c r="M18" i="17"/>
  <c r="M15" i="17"/>
  <c r="M14" i="17"/>
  <c r="R18" i="17"/>
  <c r="S18" i="17" s="1"/>
  <c r="T21" i="17"/>
  <c r="U21" i="17" s="1"/>
  <c r="R26" i="17"/>
  <c r="S26" i="17" s="1"/>
  <c r="T29" i="17"/>
  <c r="U29" i="17" s="1"/>
  <c r="T35" i="17"/>
  <c r="U35" i="17" s="1"/>
  <c r="R13" i="17"/>
  <c r="S13" i="17" s="1"/>
  <c r="T17" i="17"/>
  <c r="U17" i="17" s="1"/>
  <c r="E21" i="17"/>
  <c r="L29" i="17"/>
  <c r="R33" i="17"/>
  <c r="S33" i="17" s="1"/>
  <c r="L12" i="15"/>
  <c r="R38" i="15"/>
  <c r="S38" i="15" s="1"/>
  <c r="G37" i="15"/>
  <c r="R37" i="15"/>
  <c r="S37" i="15" s="1"/>
  <c r="N14" i="15"/>
  <c r="O14" i="15" s="1"/>
  <c r="M14" i="15"/>
  <c r="N18" i="15"/>
  <c r="O18" i="15" s="1"/>
  <c r="P18" i="15"/>
  <c r="Q18" i="15" s="1"/>
  <c r="M26" i="15"/>
  <c r="P26" i="15"/>
  <c r="Q26" i="15" s="1"/>
  <c r="E35" i="15"/>
  <c r="L35" i="15"/>
  <c r="L33" i="15"/>
  <c r="T33" i="15"/>
  <c r="U33" i="15" s="1"/>
  <c r="E31" i="15"/>
  <c r="L31" i="15"/>
  <c r="L29" i="15"/>
  <c r="T29" i="15"/>
  <c r="U29" i="15" s="1"/>
  <c r="E27" i="15"/>
  <c r="L27" i="15"/>
  <c r="L25" i="15"/>
  <c r="T25" i="15"/>
  <c r="U25" i="15" s="1"/>
  <c r="E23" i="15"/>
  <c r="L23" i="15"/>
  <c r="L21" i="15"/>
  <c r="T21" i="15"/>
  <c r="U21" i="15" s="1"/>
  <c r="E19" i="15"/>
  <c r="L19" i="15"/>
  <c r="L17" i="15"/>
  <c r="T17" i="15"/>
  <c r="U17" i="15" s="1"/>
  <c r="N34" i="15"/>
  <c r="O34" i="15" s="1"/>
  <c r="M15" i="15"/>
  <c r="M13" i="15"/>
  <c r="E14" i="15"/>
  <c r="L20" i="15"/>
  <c r="E21" i="15"/>
  <c r="T22" i="15"/>
  <c r="U22" i="15" s="1"/>
  <c r="L28" i="15"/>
  <c r="E29" i="15"/>
  <c r="T30" i="15"/>
  <c r="U30" i="15" s="1"/>
  <c r="M34" i="15"/>
  <c r="P14" i="15"/>
  <c r="Q14" i="15" s="1"/>
  <c r="E12" i="15"/>
  <c r="T13" i="15"/>
  <c r="U13" i="15" s="1"/>
  <c r="T19" i="15"/>
  <c r="U19" i="15" s="1"/>
  <c r="E20" i="15"/>
  <c r="L22" i="15"/>
  <c r="T27" i="15"/>
  <c r="U27" i="15" s="1"/>
  <c r="E28" i="15"/>
  <c r="L30" i="15"/>
  <c r="T35" i="15"/>
  <c r="U35" i="15" s="1"/>
  <c r="R36" i="15"/>
  <c r="S36" i="15" s="1"/>
  <c r="M37" i="15"/>
  <c r="N26" i="15"/>
  <c r="O26" i="15" s="1"/>
  <c r="E13" i="15"/>
  <c r="T15" i="15"/>
  <c r="U15" i="15" s="1"/>
  <c r="L16" i="15"/>
  <c r="E17" i="15"/>
  <c r="T18" i="15"/>
  <c r="U18" i="15" s="1"/>
  <c r="L24" i="15"/>
  <c r="E25" i="15"/>
  <c r="T26" i="15"/>
  <c r="U26" i="15" s="1"/>
  <c r="L32" i="15"/>
  <c r="E33" i="15"/>
  <c r="T34" i="15"/>
  <c r="U34" i="15" s="1"/>
  <c r="P38" i="15"/>
  <c r="Q38" i="15" s="1"/>
  <c r="N38" i="15"/>
  <c r="O38" i="15" s="1"/>
  <c r="R12" i="15"/>
  <c r="S12" i="15" s="1"/>
  <c r="R14" i="15"/>
  <c r="S14" i="15" s="1"/>
  <c r="R16" i="15"/>
  <c r="S16" i="15" s="1"/>
  <c r="R18" i="15"/>
  <c r="S18" i="15" s="1"/>
  <c r="R20" i="15"/>
  <c r="S20" i="15" s="1"/>
  <c r="R22" i="15"/>
  <c r="S22" i="15" s="1"/>
  <c r="R24" i="15"/>
  <c r="S24" i="15" s="1"/>
  <c r="R26" i="15"/>
  <c r="S26" i="15" s="1"/>
  <c r="R28" i="15"/>
  <c r="S28" i="15" s="1"/>
  <c r="R30" i="15"/>
  <c r="S30" i="15" s="1"/>
  <c r="R32" i="15"/>
  <c r="S32" i="15" s="1"/>
  <c r="R34" i="15"/>
  <c r="S34" i="15" s="1"/>
  <c r="P23" i="1"/>
  <c r="Q23" i="1" s="1"/>
  <c r="M23" i="1"/>
  <c r="N23" i="1"/>
  <c r="O23" i="1" s="1"/>
  <c r="P30" i="1"/>
  <c r="Q30" i="1" s="1"/>
  <c r="P19" i="1"/>
  <c r="Q19" i="1" s="1"/>
  <c r="L15" i="1"/>
  <c r="T24" i="1"/>
  <c r="U24" i="1" s="1"/>
  <c r="N37" i="1"/>
  <c r="O37" i="1" s="1"/>
  <c r="N30" i="1"/>
  <c r="O30" i="1" s="1"/>
  <c r="L24" i="1"/>
  <c r="N24" i="1" s="1"/>
  <c r="O24" i="1" s="1"/>
  <c r="L32" i="1"/>
  <c r="N32" i="1" s="1"/>
  <c r="O32" i="1" s="1"/>
  <c r="L36" i="1"/>
  <c r="N36" i="1" s="1"/>
  <c r="O36" i="1" s="1"/>
  <c r="M37" i="1"/>
  <c r="N33" i="1"/>
  <c r="O33" i="1" s="1"/>
  <c r="M19" i="1"/>
  <c r="N34" i="1"/>
  <c r="O34" i="1" s="1"/>
  <c r="P34" i="1"/>
  <c r="Q34" i="1" s="1"/>
  <c r="N33" i="39"/>
  <c r="O33" i="39" s="1"/>
  <c r="N29" i="39"/>
  <c r="O29" i="39" s="1"/>
  <c r="N21" i="39"/>
  <c r="O21" i="39" s="1"/>
  <c r="P17" i="39"/>
  <c r="Q17" i="39" s="1"/>
  <c r="M38" i="39"/>
  <c r="M34" i="39"/>
  <c r="M22" i="39"/>
  <c r="M18" i="39"/>
  <c r="E38" i="17"/>
  <c r="L38" i="17"/>
  <c r="T38" i="17"/>
  <c r="U38" i="17" s="1"/>
  <c r="G37" i="17"/>
  <c r="R37" i="17"/>
  <c r="S37" i="17" s="1"/>
  <c r="E30" i="17"/>
  <c r="L30" i="17"/>
  <c r="T30" i="17"/>
  <c r="U30" i="17" s="1"/>
  <c r="G29" i="17"/>
  <c r="R29" i="17"/>
  <c r="S29" i="17" s="1"/>
  <c r="E22" i="17"/>
  <c r="T22" i="17"/>
  <c r="U22" i="17" s="1"/>
  <c r="L22" i="17"/>
  <c r="G21" i="17"/>
  <c r="R21" i="17"/>
  <c r="S21" i="17" s="1"/>
  <c r="E34" i="17"/>
  <c r="L34" i="17"/>
  <c r="T34" i="17"/>
  <c r="U34" i="17" s="1"/>
  <c r="E26" i="17"/>
  <c r="T26" i="17"/>
  <c r="U26" i="17" s="1"/>
  <c r="L26" i="17"/>
  <c r="G25" i="17"/>
  <c r="R25" i="17"/>
  <c r="S25" i="17" s="1"/>
  <c r="E18" i="17"/>
  <c r="T18" i="17"/>
  <c r="U18" i="17" s="1"/>
  <c r="G17" i="17"/>
  <c r="R17" i="17"/>
  <c r="S17" i="17" s="1"/>
  <c r="R26" i="19"/>
  <c r="S26" i="19" s="1"/>
  <c r="R27" i="19"/>
  <c r="S27" i="19" s="1"/>
  <c r="E13" i="17"/>
  <c r="T13" i="17"/>
  <c r="U13" i="17" s="1"/>
  <c r="E33" i="19"/>
  <c r="L33" i="19"/>
  <c r="R28" i="19"/>
  <c r="S28" i="19" s="1"/>
  <c r="I28" i="19"/>
  <c r="I25" i="19"/>
  <c r="R25" i="19"/>
  <c r="S25" i="19" s="1"/>
  <c r="R12" i="17"/>
  <c r="S12" i="17" s="1"/>
  <c r="R32" i="19"/>
  <c r="S32" i="19" s="1"/>
  <c r="R36" i="17"/>
  <c r="S36" i="17" s="1"/>
  <c r="R32" i="17"/>
  <c r="S32" i="17" s="1"/>
  <c r="R28" i="17"/>
  <c r="S28" i="17" s="1"/>
  <c r="R24" i="17"/>
  <c r="S24" i="17" s="1"/>
  <c r="R20" i="17"/>
  <c r="S20" i="17" s="1"/>
  <c r="R16" i="17"/>
  <c r="S16" i="17" s="1"/>
  <c r="R36" i="19"/>
  <c r="S36" i="19" s="1"/>
  <c r="R23" i="19"/>
  <c r="S23" i="19" s="1"/>
  <c r="F37" i="1"/>
  <c r="F36" i="1"/>
  <c r="F35" i="1"/>
  <c r="F34" i="1"/>
  <c r="F33" i="1"/>
  <c r="F32" i="1"/>
  <c r="F31" i="1"/>
  <c r="F30" i="1"/>
  <c r="F29" i="1"/>
  <c r="F28" i="1"/>
  <c r="F27" i="1"/>
  <c r="D26" i="1"/>
  <c r="D25" i="1"/>
  <c r="J23" i="1"/>
  <c r="K23" i="1" s="1"/>
  <c r="J22" i="1"/>
  <c r="K22" i="1" s="1"/>
  <c r="H21" i="1"/>
  <c r="H20" i="1"/>
  <c r="I20" i="1" s="1"/>
  <c r="F19" i="1"/>
  <c r="D18" i="1"/>
  <c r="D17" i="1"/>
  <c r="J15" i="1"/>
  <c r="K15" i="1" s="1"/>
  <c r="J14" i="1"/>
  <c r="K14" i="1" s="1"/>
  <c r="H13" i="1"/>
  <c r="H12" i="1"/>
  <c r="I12" i="1" s="1"/>
  <c r="F11" i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H25" i="1"/>
  <c r="H24" i="1"/>
  <c r="I24" i="1" s="1"/>
  <c r="F23" i="1"/>
  <c r="D22" i="1"/>
  <c r="D21" i="1"/>
  <c r="J19" i="1"/>
  <c r="K19" i="1" s="1"/>
  <c r="J18" i="1"/>
  <c r="K18" i="1" s="1"/>
  <c r="H17" i="1"/>
  <c r="H16" i="1"/>
  <c r="I16" i="1" s="1"/>
  <c r="F15" i="1"/>
  <c r="D14" i="1"/>
  <c r="D13" i="1"/>
  <c r="J11" i="1"/>
  <c r="K11" i="1" s="1"/>
  <c r="D10" i="1"/>
  <c r="P19" i="41"/>
  <c r="Q19" i="41" s="1"/>
  <c r="L14" i="41"/>
  <c r="M29" i="1"/>
  <c r="P12" i="1"/>
  <c r="Q12" i="1" s="1"/>
  <c r="M12" i="1"/>
  <c r="P20" i="1"/>
  <c r="Q20" i="1" s="1"/>
  <c r="M20" i="1"/>
  <c r="P28" i="1"/>
  <c r="Q28" i="1" s="1"/>
  <c r="M28" i="1"/>
  <c r="M36" i="1"/>
  <c r="P16" i="1"/>
  <c r="Q16" i="1" s="1"/>
  <c r="M16" i="1"/>
  <c r="P24" i="1"/>
  <c r="Q24" i="1" s="1"/>
  <c r="M24" i="1"/>
  <c r="R21" i="19"/>
  <c r="S21" i="19" s="1"/>
  <c r="R22" i="19"/>
  <c r="S22" i="19" s="1"/>
  <c r="R39" i="17"/>
  <c r="S39" i="17" s="1"/>
  <c r="L36" i="17"/>
  <c r="T36" i="17"/>
  <c r="U36" i="17" s="1"/>
  <c r="R35" i="17"/>
  <c r="S35" i="17" s="1"/>
  <c r="L32" i="17"/>
  <c r="T32" i="17"/>
  <c r="U32" i="17" s="1"/>
  <c r="R31" i="17"/>
  <c r="S31" i="17" s="1"/>
  <c r="L28" i="17"/>
  <c r="T28" i="17"/>
  <c r="U28" i="17" s="1"/>
  <c r="R27" i="17"/>
  <c r="S27" i="17" s="1"/>
  <c r="L24" i="17"/>
  <c r="T24" i="17"/>
  <c r="U24" i="17" s="1"/>
  <c r="R23" i="17"/>
  <c r="S23" i="17" s="1"/>
  <c r="L20" i="17"/>
  <c r="T20" i="17"/>
  <c r="U20" i="17" s="1"/>
  <c r="R19" i="17"/>
  <c r="S19" i="17" s="1"/>
  <c r="L16" i="17"/>
  <c r="T16" i="17"/>
  <c r="U16" i="17" s="1"/>
  <c r="R15" i="17"/>
  <c r="S15" i="17" s="1"/>
  <c r="L12" i="17"/>
  <c r="T12" i="17"/>
  <c r="U12" i="17" s="1"/>
  <c r="R39" i="19"/>
  <c r="S39" i="19" s="1"/>
  <c r="L36" i="19"/>
  <c r="T36" i="19"/>
  <c r="U36" i="19" s="1"/>
  <c r="R35" i="19"/>
  <c r="S35" i="19" s="1"/>
  <c r="L32" i="19"/>
  <c r="T32" i="19"/>
  <c r="U32" i="19" s="1"/>
  <c r="R31" i="19"/>
  <c r="S31" i="19" s="1"/>
  <c r="R10" i="23"/>
  <c r="S10" i="23" s="1"/>
  <c r="R14" i="23"/>
  <c r="S14" i="23" s="1"/>
  <c r="R18" i="23"/>
  <c r="S18" i="23" s="1"/>
  <c r="R22" i="23"/>
  <c r="S22" i="23" s="1"/>
  <c r="R26" i="23"/>
  <c r="S26" i="23" s="1"/>
  <c r="R30" i="23"/>
  <c r="S30" i="23" s="1"/>
  <c r="R34" i="23"/>
  <c r="S34" i="23" s="1"/>
  <c r="R12" i="19"/>
  <c r="S12" i="19" s="1"/>
  <c r="R16" i="19"/>
  <c r="S16" i="19" s="1"/>
  <c r="T24" i="19"/>
  <c r="U24" i="19" s="1"/>
  <c r="R24" i="19"/>
  <c r="S24" i="19" s="1"/>
  <c r="F26" i="1"/>
  <c r="F24" i="1"/>
  <c r="F22" i="1"/>
  <c r="F20" i="1"/>
  <c r="F18" i="1"/>
  <c r="F16" i="1"/>
  <c r="F14" i="1"/>
  <c r="F12" i="1"/>
  <c r="F10" i="1"/>
  <c r="D11" i="1"/>
  <c r="N28" i="53" l="1"/>
  <c r="O28" i="53" s="1"/>
  <c r="P28" i="53"/>
  <c r="Q28" i="53" s="1"/>
  <c r="M28" i="53"/>
  <c r="N16" i="53"/>
  <c r="O16" i="53" s="1"/>
  <c r="P16" i="53"/>
  <c r="Q16" i="53" s="1"/>
  <c r="M16" i="53"/>
  <c r="N26" i="53"/>
  <c r="O26" i="53" s="1"/>
  <c r="P26" i="53"/>
  <c r="Q26" i="53" s="1"/>
  <c r="M26" i="53"/>
  <c r="P25" i="53"/>
  <c r="Q25" i="53" s="1"/>
  <c r="N25" i="53"/>
  <c r="O25" i="53" s="1"/>
  <c r="M25" i="53"/>
  <c r="N18" i="53"/>
  <c r="O18" i="53" s="1"/>
  <c r="M18" i="53"/>
  <c r="P18" i="53"/>
  <c r="Q18" i="53" s="1"/>
  <c r="N23" i="53"/>
  <c r="O23" i="53" s="1"/>
  <c r="M23" i="53"/>
  <c r="P23" i="53"/>
  <c r="Q23" i="53" s="1"/>
  <c r="N11" i="53"/>
  <c r="O11" i="53" s="1"/>
  <c r="M11" i="53"/>
  <c r="P11" i="53"/>
  <c r="Q11" i="53" s="1"/>
  <c r="N8" i="53"/>
  <c r="O8" i="53" s="1"/>
  <c r="P8" i="53"/>
  <c r="Q8" i="53" s="1"/>
  <c r="M8" i="53"/>
  <c r="N12" i="53"/>
  <c r="O12" i="53" s="1"/>
  <c r="P12" i="53"/>
  <c r="Q12" i="53" s="1"/>
  <c r="M12" i="53"/>
  <c r="N24" i="53"/>
  <c r="O24" i="53" s="1"/>
  <c r="P24" i="53"/>
  <c r="Q24" i="53" s="1"/>
  <c r="M24" i="53"/>
  <c r="N31" i="53"/>
  <c r="O31" i="53" s="1"/>
  <c r="M31" i="53"/>
  <c r="P31" i="53"/>
  <c r="Q31" i="53" s="1"/>
  <c r="N35" i="53"/>
  <c r="O35" i="53" s="1"/>
  <c r="M35" i="53"/>
  <c r="P35" i="53"/>
  <c r="Q35" i="53" s="1"/>
  <c r="P17" i="53"/>
  <c r="Q17" i="53" s="1"/>
  <c r="N17" i="53"/>
  <c r="O17" i="53" s="1"/>
  <c r="M17" i="53"/>
  <c r="P32" i="53"/>
  <c r="Q32" i="53" s="1"/>
  <c r="N32" i="53"/>
  <c r="O32" i="53" s="1"/>
  <c r="M32" i="53"/>
  <c r="N27" i="53"/>
  <c r="O27" i="53" s="1"/>
  <c r="M27" i="53"/>
  <c r="P27" i="53"/>
  <c r="Q27" i="53" s="1"/>
  <c r="N19" i="53"/>
  <c r="O19" i="53" s="1"/>
  <c r="M19" i="53"/>
  <c r="P19" i="53"/>
  <c r="Q19" i="53" s="1"/>
  <c r="P9" i="53"/>
  <c r="Q9" i="53" s="1"/>
  <c r="N9" i="53"/>
  <c r="O9" i="53" s="1"/>
  <c r="M9" i="53"/>
  <c r="N15" i="53"/>
  <c r="O15" i="53" s="1"/>
  <c r="M15" i="53"/>
  <c r="P15" i="53"/>
  <c r="Q15" i="53" s="1"/>
  <c r="N20" i="53"/>
  <c r="O20" i="53" s="1"/>
  <c r="P20" i="53"/>
  <c r="Q20" i="53" s="1"/>
  <c r="M20" i="53"/>
  <c r="N34" i="53"/>
  <c r="O34" i="53" s="1"/>
  <c r="M34" i="53"/>
  <c r="P34" i="53"/>
  <c r="Q34" i="53" s="1"/>
  <c r="N10" i="53"/>
  <c r="O10" i="53" s="1"/>
  <c r="M10" i="53"/>
  <c r="P10" i="53"/>
  <c r="Q10" i="53" s="1"/>
  <c r="N33" i="53"/>
  <c r="O33" i="53" s="1"/>
  <c r="P33" i="53"/>
  <c r="Q33" i="53" s="1"/>
  <c r="M33" i="53"/>
  <c r="M25" i="51"/>
  <c r="P25" i="51"/>
  <c r="Q25" i="51" s="1"/>
  <c r="N25" i="51"/>
  <c r="O25" i="51" s="1"/>
  <c r="M9" i="51"/>
  <c r="P9" i="51"/>
  <c r="Q9" i="51" s="1"/>
  <c r="N9" i="51"/>
  <c r="O9" i="51" s="1"/>
  <c r="M26" i="51"/>
  <c r="N26" i="51"/>
  <c r="O26" i="51" s="1"/>
  <c r="P26" i="51"/>
  <c r="Q26" i="51" s="1"/>
  <c r="M10" i="51"/>
  <c r="N10" i="51"/>
  <c r="O10" i="51" s="1"/>
  <c r="P10" i="51"/>
  <c r="Q10" i="51" s="1"/>
  <c r="M23" i="51"/>
  <c r="N23" i="51"/>
  <c r="O23" i="51" s="1"/>
  <c r="P23" i="51"/>
  <c r="Q23" i="51" s="1"/>
  <c r="M24" i="51"/>
  <c r="P24" i="51"/>
  <c r="Q24" i="51" s="1"/>
  <c r="N24" i="51"/>
  <c r="O24" i="51" s="1"/>
  <c r="M8" i="51"/>
  <c r="N8" i="51"/>
  <c r="O8" i="51" s="1"/>
  <c r="P8" i="51"/>
  <c r="Q8" i="51" s="1"/>
  <c r="M27" i="51"/>
  <c r="P27" i="51"/>
  <c r="Q27" i="51" s="1"/>
  <c r="N27" i="51"/>
  <c r="O27" i="51" s="1"/>
  <c r="M11" i="51"/>
  <c r="P11" i="51"/>
  <c r="Q11" i="51" s="1"/>
  <c r="N11" i="51"/>
  <c r="O11" i="51" s="1"/>
  <c r="M17" i="45"/>
  <c r="P17" i="45"/>
  <c r="Q17" i="45" s="1"/>
  <c r="N17" i="45"/>
  <c r="O17" i="45" s="1"/>
  <c r="M29" i="45"/>
  <c r="P29" i="45"/>
  <c r="Q29" i="45" s="1"/>
  <c r="N29" i="45"/>
  <c r="O29" i="45" s="1"/>
  <c r="M27" i="45"/>
  <c r="N27" i="45"/>
  <c r="O27" i="45" s="1"/>
  <c r="P27" i="45"/>
  <c r="Q27" i="45" s="1"/>
  <c r="P31" i="45"/>
  <c r="Q31" i="45" s="1"/>
  <c r="M31" i="45"/>
  <c r="N31" i="45"/>
  <c r="O31" i="45" s="1"/>
  <c r="P15" i="45"/>
  <c r="Q15" i="45" s="1"/>
  <c r="M15" i="45"/>
  <c r="N15" i="45"/>
  <c r="O15" i="45" s="1"/>
  <c r="N33" i="45"/>
  <c r="O33" i="45" s="1"/>
  <c r="P33" i="45"/>
  <c r="Q33" i="45" s="1"/>
  <c r="M33" i="45"/>
  <c r="N29" i="41"/>
  <c r="O29" i="41" s="1"/>
  <c r="M29" i="41"/>
  <c r="P29" i="41"/>
  <c r="Q29" i="41" s="1"/>
  <c r="M33" i="41"/>
  <c r="P33" i="41"/>
  <c r="Q33" i="41" s="1"/>
  <c r="N33" i="41"/>
  <c r="O33" i="41" s="1"/>
  <c r="N30" i="41"/>
  <c r="O30" i="41" s="1"/>
  <c r="P30" i="41"/>
  <c r="Q30" i="41" s="1"/>
  <c r="M30" i="41"/>
  <c r="P31" i="41"/>
  <c r="Q31" i="41" s="1"/>
  <c r="N31" i="41"/>
  <c r="O31" i="41" s="1"/>
  <c r="M31" i="41"/>
  <c r="N18" i="41"/>
  <c r="O18" i="41" s="1"/>
  <c r="M18" i="41"/>
  <c r="P18" i="41"/>
  <c r="Q18" i="41" s="1"/>
  <c r="M34" i="41"/>
  <c r="P34" i="41"/>
  <c r="Q34" i="41" s="1"/>
  <c r="N34" i="41"/>
  <c r="O34" i="41" s="1"/>
  <c r="N21" i="31"/>
  <c r="O21" i="31" s="1"/>
  <c r="P21" i="31"/>
  <c r="Q21" i="31" s="1"/>
  <c r="M21" i="31"/>
  <c r="P14" i="31"/>
  <c r="Q14" i="31" s="1"/>
  <c r="M14" i="31"/>
  <c r="N14" i="31"/>
  <c r="O14" i="31" s="1"/>
  <c r="P18" i="31"/>
  <c r="Q18" i="31" s="1"/>
  <c r="M18" i="31"/>
  <c r="N18" i="31"/>
  <c r="O18" i="31" s="1"/>
  <c r="M12" i="31"/>
  <c r="N12" i="31"/>
  <c r="O12" i="31" s="1"/>
  <c r="P12" i="31"/>
  <c r="Q12" i="31" s="1"/>
  <c r="P27" i="31"/>
  <c r="Q27" i="31" s="1"/>
  <c r="M27" i="31"/>
  <c r="N27" i="31"/>
  <c r="O27" i="31" s="1"/>
  <c r="P31" i="31"/>
  <c r="Q31" i="31" s="1"/>
  <c r="M31" i="31"/>
  <c r="N31" i="31"/>
  <c r="O31" i="31" s="1"/>
  <c r="P35" i="31"/>
  <c r="Q35" i="31" s="1"/>
  <c r="M35" i="31"/>
  <c r="N35" i="31"/>
  <c r="O35" i="31" s="1"/>
  <c r="N13" i="31"/>
  <c r="O13" i="31" s="1"/>
  <c r="P13" i="31"/>
  <c r="Q13" i="31" s="1"/>
  <c r="M13" i="31"/>
  <c r="M28" i="31"/>
  <c r="N28" i="31"/>
  <c r="O28" i="31" s="1"/>
  <c r="P28" i="31"/>
  <c r="Q28" i="31" s="1"/>
  <c r="P11" i="31"/>
  <c r="Q11" i="31" s="1"/>
  <c r="M11" i="31"/>
  <c r="N11" i="31"/>
  <c r="O11" i="31" s="1"/>
  <c r="M32" i="31"/>
  <c r="N32" i="31"/>
  <c r="O32" i="31" s="1"/>
  <c r="P32" i="31"/>
  <c r="Q32" i="31" s="1"/>
  <c r="M20" i="31"/>
  <c r="N20" i="31"/>
  <c r="O20" i="31" s="1"/>
  <c r="P20" i="31"/>
  <c r="Q20" i="31" s="1"/>
  <c r="P10" i="31"/>
  <c r="Q10" i="31" s="1"/>
  <c r="M10" i="31"/>
  <c r="N10" i="31"/>
  <c r="O10" i="31" s="1"/>
  <c r="N29" i="31"/>
  <c r="O29" i="31" s="1"/>
  <c r="P29" i="31"/>
  <c r="Q29" i="31" s="1"/>
  <c r="M29" i="31"/>
  <c r="P22" i="31"/>
  <c r="Q22" i="31" s="1"/>
  <c r="M22" i="31"/>
  <c r="N22" i="31"/>
  <c r="O22" i="31" s="1"/>
  <c r="P19" i="31"/>
  <c r="Q19" i="31" s="1"/>
  <c r="M19" i="31"/>
  <c r="N19" i="31"/>
  <c r="O19" i="31" s="1"/>
  <c r="N33" i="31"/>
  <c r="O33" i="31" s="1"/>
  <c r="P33" i="31"/>
  <c r="Q33" i="31" s="1"/>
  <c r="M33" i="31"/>
  <c r="M17" i="29"/>
  <c r="N17" i="29"/>
  <c r="O17" i="29" s="1"/>
  <c r="P17" i="29"/>
  <c r="Q17" i="29" s="1"/>
  <c r="M38" i="29"/>
  <c r="N38" i="29"/>
  <c r="O38" i="29" s="1"/>
  <c r="P38" i="29"/>
  <c r="Q38" i="29" s="1"/>
  <c r="M33" i="29"/>
  <c r="N33" i="29"/>
  <c r="O33" i="29" s="1"/>
  <c r="P33" i="29"/>
  <c r="Q33" i="29" s="1"/>
  <c r="M31" i="29"/>
  <c r="P31" i="29"/>
  <c r="Q31" i="29" s="1"/>
  <c r="N31" i="29"/>
  <c r="O31" i="29" s="1"/>
  <c r="M19" i="29"/>
  <c r="N19" i="29"/>
  <c r="O19" i="29" s="1"/>
  <c r="P19" i="29"/>
  <c r="Q19" i="29" s="1"/>
  <c r="M35" i="29"/>
  <c r="P35" i="29"/>
  <c r="Q35" i="29" s="1"/>
  <c r="N35" i="29"/>
  <c r="O35" i="29" s="1"/>
  <c r="M36" i="29"/>
  <c r="N36" i="29"/>
  <c r="O36" i="29" s="1"/>
  <c r="P36" i="29"/>
  <c r="Q36" i="29" s="1"/>
  <c r="M15" i="29"/>
  <c r="N15" i="29"/>
  <c r="O15" i="29" s="1"/>
  <c r="P15" i="29"/>
  <c r="Q15" i="29" s="1"/>
  <c r="M16" i="29"/>
  <c r="N16" i="29"/>
  <c r="O16" i="29" s="1"/>
  <c r="P16" i="29"/>
  <c r="Q16" i="29" s="1"/>
  <c r="M32" i="29"/>
  <c r="N32" i="29"/>
  <c r="O32" i="29" s="1"/>
  <c r="P32" i="29"/>
  <c r="Q32" i="29" s="1"/>
  <c r="M34" i="29"/>
  <c r="N34" i="29"/>
  <c r="O34" i="29" s="1"/>
  <c r="P34" i="29"/>
  <c r="Q34" i="29" s="1"/>
  <c r="M21" i="29"/>
  <c r="N21" i="29"/>
  <c r="O21" i="29" s="1"/>
  <c r="P21" i="29"/>
  <c r="Q21" i="29" s="1"/>
  <c r="M37" i="29"/>
  <c r="N37" i="29"/>
  <c r="O37" i="29" s="1"/>
  <c r="P37" i="29"/>
  <c r="Q37" i="29" s="1"/>
  <c r="P35" i="27"/>
  <c r="Q35" i="27" s="1"/>
  <c r="N35" i="27"/>
  <c r="O35" i="27" s="1"/>
  <c r="M35" i="27"/>
  <c r="M23" i="27"/>
  <c r="P23" i="27"/>
  <c r="Q23" i="27" s="1"/>
  <c r="N23" i="27"/>
  <c r="O23" i="27" s="1"/>
  <c r="P22" i="27"/>
  <c r="Q22" i="27" s="1"/>
  <c r="N22" i="27"/>
  <c r="O22" i="27" s="1"/>
  <c r="M22" i="27"/>
  <c r="M19" i="27"/>
  <c r="P19" i="27"/>
  <c r="Q19" i="27" s="1"/>
  <c r="N19" i="27"/>
  <c r="O19" i="27" s="1"/>
  <c r="P21" i="27"/>
  <c r="Q21" i="27" s="1"/>
  <c r="N21" i="27"/>
  <c r="O21" i="27" s="1"/>
  <c r="M21" i="27"/>
  <c r="P20" i="27"/>
  <c r="Q20" i="27" s="1"/>
  <c r="M20" i="27"/>
  <c r="N20" i="27"/>
  <c r="O20" i="27" s="1"/>
  <c r="P18" i="25"/>
  <c r="Q18" i="25" s="1"/>
  <c r="N18" i="25"/>
  <c r="O18" i="25" s="1"/>
  <c r="M18" i="25"/>
  <c r="N17" i="25"/>
  <c r="O17" i="25" s="1"/>
  <c r="M17" i="25"/>
  <c r="P17" i="25"/>
  <c r="Q17" i="25" s="1"/>
  <c r="P19" i="25"/>
  <c r="Q19" i="25" s="1"/>
  <c r="M19" i="25"/>
  <c r="N19" i="25"/>
  <c r="O19" i="25" s="1"/>
  <c r="N27" i="25"/>
  <c r="O27" i="25" s="1"/>
  <c r="P27" i="25"/>
  <c r="Q27" i="25" s="1"/>
  <c r="M27" i="25"/>
  <c r="N14" i="25"/>
  <c r="O14" i="25" s="1"/>
  <c r="P14" i="25"/>
  <c r="Q14" i="25" s="1"/>
  <c r="M14" i="25"/>
  <c r="M35" i="25"/>
  <c r="N35" i="25"/>
  <c r="O35" i="25" s="1"/>
  <c r="P35" i="25"/>
  <c r="Q35" i="25" s="1"/>
  <c r="P22" i="25"/>
  <c r="Q22" i="25" s="1"/>
  <c r="M22" i="25"/>
  <c r="N22" i="25"/>
  <c r="O22" i="25" s="1"/>
  <c r="N30" i="25"/>
  <c r="O30" i="25" s="1"/>
  <c r="M30" i="25"/>
  <c r="P30" i="25"/>
  <c r="Q30" i="25" s="1"/>
  <c r="P11" i="25"/>
  <c r="Q11" i="25" s="1"/>
  <c r="M11" i="25"/>
  <c r="N11" i="25"/>
  <c r="O11" i="25" s="1"/>
  <c r="P8" i="25"/>
  <c r="Q8" i="25" s="1"/>
  <c r="M8" i="25"/>
  <c r="N8" i="25"/>
  <c r="O8" i="25" s="1"/>
  <c r="M12" i="25"/>
  <c r="P12" i="25"/>
  <c r="Q12" i="25" s="1"/>
  <c r="N12" i="25"/>
  <c r="O12" i="25" s="1"/>
  <c r="M16" i="25"/>
  <c r="N16" i="25"/>
  <c r="O16" i="25" s="1"/>
  <c r="P16" i="25"/>
  <c r="Q16" i="25" s="1"/>
  <c r="P20" i="25"/>
  <c r="Q20" i="25" s="1"/>
  <c r="N20" i="25"/>
  <c r="O20" i="25" s="1"/>
  <c r="M20" i="25"/>
  <c r="P24" i="25"/>
  <c r="Q24" i="25" s="1"/>
  <c r="M24" i="25"/>
  <c r="N24" i="25"/>
  <c r="O24" i="25" s="1"/>
  <c r="P28" i="25"/>
  <c r="Q28" i="25" s="1"/>
  <c r="M28" i="25"/>
  <c r="N28" i="25"/>
  <c r="O28" i="25" s="1"/>
  <c r="P32" i="25"/>
  <c r="Q32" i="25" s="1"/>
  <c r="M32" i="25"/>
  <c r="N32" i="25"/>
  <c r="O32" i="25" s="1"/>
  <c r="P31" i="25"/>
  <c r="Q31" i="25" s="1"/>
  <c r="M31" i="25"/>
  <c r="N31" i="25"/>
  <c r="O31" i="25" s="1"/>
  <c r="M9" i="25"/>
  <c r="P9" i="25"/>
  <c r="Q9" i="25" s="1"/>
  <c r="N9" i="25"/>
  <c r="O9" i="25" s="1"/>
  <c r="M13" i="25"/>
  <c r="N13" i="25"/>
  <c r="O13" i="25" s="1"/>
  <c r="P13" i="25"/>
  <c r="Q13" i="25" s="1"/>
  <c r="M21" i="25"/>
  <c r="N21" i="25"/>
  <c r="O21" i="25" s="1"/>
  <c r="P21" i="25"/>
  <c r="Q21" i="25" s="1"/>
  <c r="P25" i="25"/>
  <c r="Q25" i="25" s="1"/>
  <c r="M25" i="25"/>
  <c r="N25" i="25"/>
  <c r="O25" i="25" s="1"/>
  <c r="M29" i="25"/>
  <c r="N29" i="25"/>
  <c r="O29" i="25" s="1"/>
  <c r="P29" i="25"/>
  <c r="Q29" i="25" s="1"/>
  <c r="P33" i="25"/>
  <c r="Q33" i="25" s="1"/>
  <c r="N33" i="25"/>
  <c r="O33" i="25" s="1"/>
  <c r="M33" i="25"/>
  <c r="N34" i="25"/>
  <c r="O34" i="25" s="1"/>
  <c r="M34" i="25"/>
  <c r="P34" i="25"/>
  <c r="Q34" i="25" s="1"/>
  <c r="M15" i="25"/>
  <c r="P15" i="25"/>
  <c r="Q15" i="25" s="1"/>
  <c r="N15" i="25"/>
  <c r="O15" i="25" s="1"/>
  <c r="N13" i="23"/>
  <c r="O13" i="23" s="1"/>
  <c r="P13" i="23"/>
  <c r="Q13" i="23" s="1"/>
  <c r="M13" i="23"/>
  <c r="N21" i="23"/>
  <c r="O21" i="23" s="1"/>
  <c r="P21" i="23"/>
  <c r="Q21" i="23" s="1"/>
  <c r="M21" i="23"/>
  <c r="N17" i="23"/>
  <c r="O17" i="23" s="1"/>
  <c r="P17" i="23"/>
  <c r="Q17" i="23" s="1"/>
  <c r="M17" i="23"/>
  <c r="N32" i="23"/>
  <c r="O32" i="23" s="1"/>
  <c r="M32" i="23"/>
  <c r="P32" i="23"/>
  <c r="Q32" i="23" s="1"/>
  <c r="N11" i="23"/>
  <c r="O11" i="23" s="1"/>
  <c r="M11" i="23"/>
  <c r="P11" i="23"/>
  <c r="Q11" i="23" s="1"/>
  <c r="N25" i="23"/>
  <c r="O25" i="23" s="1"/>
  <c r="P25" i="23"/>
  <c r="Q25" i="23" s="1"/>
  <c r="M25" i="23"/>
  <c r="N16" i="23"/>
  <c r="O16" i="23" s="1"/>
  <c r="M16" i="23"/>
  <c r="P16" i="23"/>
  <c r="Q16" i="23" s="1"/>
  <c r="N26" i="23"/>
  <c r="O26" i="23" s="1"/>
  <c r="M26" i="23"/>
  <c r="P26" i="23"/>
  <c r="Q26" i="23" s="1"/>
  <c r="N30" i="23"/>
  <c r="O30" i="23" s="1"/>
  <c r="M30" i="23"/>
  <c r="P30" i="23"/>
  <c r="Q30" i="23" s="1"/>
  <c r="N34" i="23"/>
  <c r="O34" i="23" s="1"/>
  <c r="M34" i="23"/>
  <c r="P34" i="23"/>
  <c r="Q34" i="23" s="1"/>
  <c r="N37" i="23"/>
  <c r="O37" i="23" s="1"/>
  <c r="P37" i="23"/>
  <c r="Q37" i="23" s="1"/>
  <c r="M37" i="23"/>
  <c r="N24" i="23"/>
  <c r="O24" i="23" s="1"/>
  <c r="M24" i="23"/>
  <c r="P24" i="23"/>
  <c r="Q24" i="23" s="1"/>
  <c r="N33" i="23"/>
  <c r="O33" i="23" s="1"/>
  <c r="P33" i="23"/>
  <c r="Q33" i="23" s="1"/>
  <c r="M33" i="23"/>
  <c r="N19" i="23"/>
  <c r="O19" i="23" s="1"/>
  <c r="M19" i="23"/>
  <c r="P19" i="23"/>
  <c r="Q19" i="23" s="1"/>
  <c r="N15" i="23"/>
  <c r="O15" i="23" s="1"/>
  <c r="M15" i="23"/>
  <c r="P15" i="23"/>
  <c r="Q15" i="23" s="1"/>
  <c r="N23" i="23"/>
  <c r="O23" i="23" s="1"/>
  <c r="M23" i="23"/>
  <c r="P23" i="23"/>
  <c r="Q23" i="23" s="1"/>
  <c r="N36" i="23"/>
  <c r="O36" i="23" s="1"/>
  <c r="M36" i="23"/>
  <c r="P36" i="23"/>
  <c r="Q36" i="23" s="1"/>
  <c r="N35" i="23"/>
  <c r="O35" i="23" s="1"/>
  <c r="M35" i="23"/>
  <c r="P35" i="23"/>
  <c r="Q35" i="23" s="1"/>
  <c r="N14" i="23"/>
  <c r="O14" i="23" s="1"/>
  <c r="M14" i="23"/>
  <c r="P14" i="23"/>
  <c r="Q14" i="23" s="1"/>
  <c r="N22" i="23"/>
  <c r="O22" i="23" s="1"/>
  <c r="M22" i="23"/>
  <c r="P22" i="23"/>
  <c r="Q22" i="23" s="1"/>
  <c r="N18" i="23"/>
  <c r="O18" i="23" s="1"/>
  <c r="M18" i="23"/>
  <c r="P18" i="23"/>
  <c r="Q18" i="23" s="1"/>
  <c r="N27" i="23"/>
  <c r="O27" i="23" s="1"/>
  <c r="M27" i="23"/>
  <c r="P27" i="23"/>
  <c r="Q27" i="23" s="1"/>
  <c r="N31" i="23"/>
  <c r="O31" i="23" s="1"/>
  <c r="M31" i="23"/>
  <c r="P31" i="23"/>
  <c r="Q31" i="23" s="1"/>
  <c r="M29" i="17"/>
  <c r="N29" i="17"/>
  <c r="O29" i="17" s="1"/>
  <c r="P29" i="17"/>
  <c r="Q29" i="17" s="1"/>
  <c r="M22" i="15"/>
  <c r="P22" i="15"/>
  <c r="Q22" i="15" s="1"/>
  <c r="N22" i="15"/>
  <c r="O22" i="15" s="1"/>
  <c r="N24" i="15"/>
  <c r="O24" i="15" s="1"/>
  <c r="P24" i="15"/>
  <c r="Q24" i="15" s="1"/>
  <c r="M24" i="15"/>
  <c r="P19" i="15"/>
  <c r="Q19" i="15" s="1"/>
  <c r="M19" i="15"/>
  <c r="N19" i="15"/>
  <c r="O19" i="15" s="1"/>
  <c r="M23" i="15"/>
  <c r="N23" i="15"/>
  <c r="O23" i="15" s="1"/>
  <c r="P23" i="15"/>
  <c r="Q23" i="15" s="1"/>
  <c r="P27" i="15"/>
  <c r="Q27" i="15" s="1"/>
  <c r="N27" i="15"/>
  <c r="O27" i="15" s="1"/>
  <c r="M27" i="15"/>
  <c r="N31" i="15"/>
  <c r="O31" i="15" s="1"/>
  <c r="M31" i="15"/>
  <c r="P31" i="15"/>
  <c r="Q31" i="15" s="1"/>
  <c r="M35" i="15"/>
  <c r="P35" i="15"/>
  <c r="Q35" i="15" s="1"/>
  <c r="N35" i="15"/>
  <c r="O35" i="15" s="1"/>
  <c r="N32" i="15"/>
  <c r="O32" i="15" s="1"/>
  <c r="M32" i="15"/>
  <c r="P32" i="15"/>
  <c r="Q32" i="15" s="1"/>
  <c r="P20" i="15"/>
  <c r="Q20" i="15" s="1"/>
  <c r="M20" i="15"/>
  <c r="N20" i="15"/>
  <c r="O20" i="15" s="1"/>
  <c r="M30" i="15"/>
  <c r="P30" i="15"/>
  <c r="Q30" i="15" s="1"/>
  <c r="N30" i="15"/>
  <c r="O30" i="15" s="1"/>
  <c r="M28" i="15"/>
  <c r="N28" i="15"/>
  <c r="O28" i="15" s="1"/>
  <c r="P28" i="15"/>
  <c r="Q28" i="15" s="1"/>
  <c r="P16" i="15"/>
  <c r="Q16" i="15" s="1"/>
  <c r="M16" i="15"/>
  <c r="N16" i="15"/>
  <c r="O16" i="15" s="1"/>
  <c r="P17" i="15"/>
  <c r="Q17" i="15" s="1"/>
  <c r="M17" i="15"/>
  <c r="N17" i="15"/>
  <c r="O17" i="15" s="1"/>
  <c r="P21" i="15"/>
  <c r="Q21" i="15" s="1"/>
  <c r="N21" i="15"/>
  <c r="O21" i="15" s="1"/>
  <c r="M21" i="15"/>
  <c r="M25" i="15"/>
  <c r="N25" i="15"/>
  <c r="O25" i="15" s="1"/>
  <c r="P25" i="15"/>
  <c r="Q25" i="15" s="1"/>
  <c r="M29" i="15"/>
  <c r="N29" i="15"/>
  <c r="O29" i="15" s="1"/>
  <c r="P29" i="15"/>
  <c r="Q29" i="15" s="1"/>
  <c r="N33" i="15"/>
  <c r="O33" i="15" s="1"/>
  <c r="P33" i="15"/>
  <c r="Q33" i="15" s="1"/>
  <c r="M33" i="15"/>
  <c r="P12" i="15"/>
  <c r="Q12" i="15" s="1"/>
  <c r="M12" i="15"/>
  <c r="N12" i="15"/>
  <c r="O12" i="15" s="1"/>
  <c r="P36" i="1"/>
  <c r="Q36" i="1" s="1"/>
  <c r="M32" i="1"/>
  <c r="N15" i="1"/>
  <c r="O15" i="1" s="1"/>
  <c r="M15" i="1"/>
  <c r="P15" i="1"/>
  <c r="Q15" i="1" s="1"/>
  <c r="P32" i="1"/>
  <c r="Q32" i="1" s="1"/>
  <c r="E14" i="1"/>
  <c r="T14" i="1"/>
  <c r="U14" i="1" s="1"/>
  <c r="L14" i="1"/>
  <c r="R23" i="1"/>
  <c r="S23" i="1" s="1"/>
  <c r="G23" i="1"/>
  <c r="T10" i="1"/>
  <c r="U10" i="1" s="1"/>
  <c r="L10" i="1"/>
  <c r="E10" i="1"/>
  <c r="G15" i="1"/>
  <c r="R15" i="1"/>
  <c r="S15" i="1" s="1"/>
  <c r="I13" i="1"/>
  <c r="R13" i="1"/>
  <c r="S13" i="1" s="1"/>
  <c r="E18" i="1"/>
  <c r="T18" i="1"/>
  <c r="U18" i="1" s="1"/>
  <c r="L18" i="1"/>
  <c r="G27" i="1"/>
  <c r="R27" i="1"/>
  <c r="S27" i="1" s="1"/>
  <c r="R31" i="1"/>
  <c r="S31" i="1" s="1"/>
  <c r="G31" i="1"/>
  <c r="R35" i="1"/>
  <c r="S35" i="1" s="1"/>
  <c r="G35" i="1"/>
  <c r="N22" i="17"/>
  <c r="O22" i="17" s="1"/>
  <c r="P22" i="17"/>
  <c r="Q22" i="17" s="1"/>
  <c r="M22" i="17"/>
  <c r="I25" i="1"/>
  <c r="R25" i="1"/>
  <c r="S25" i="1" s="1"/>
  <c r="R19" i="1"/>
  <c r="S19" i="1" s="1"/>
  <c r="G19" i="1"/>
  <c r="G28" i="1"/>
  <c r="R28" i="1"/>
  <c r="S28" i="1" s="1"/>
  <c r="G32" i="1"/>
  <c r="R32" i="1"/>
  <c r="S32" i="1" s="1"/>
  <c r="G36" i="1"/>
  <c r="R36" i="1"/>
  <c r="S36" i="1" s="1"/>
  <c r="M33" i="19"/>
  <c r="N33" i="19"/>
  <c r="O33" i="19" s="1"/>
  <c r="P33" i="19"/>
  <c r="Q33" i="19" s="1"/>
  <c r="E21" i="1"/>
  <c r="T21" i="1"/>
  <c r="U21" i="1" s="1"/>
  <c r="L21" i="1"/>
  <c r="L13" i="1"/>
  <c r="E13" i="1"/>
  <c r="T13" i="1"/>
  <c r="U13" i="1" s="1"/>
  <c r="I17" i="1"/>
  <c r="R17" i="1"/>
  <c r="S17" i="1" s="1"/>
  <c r="L22" i="1"/>
  <c r="E22" i="1"/>
  <c r="T22" i="1"/>
  <c r="U22" i="1" s="1"/>
  <c r="R11" i="1"/>
  <c r="S11" i="1" s="1"/>
  <c r="G11" i="1"/>
  <c r="E25" i="1"/>
  <c r="T25" i="1"/>
  <c r="U25" i="1" s="1"/>
  <c r="L25" i="1"/>
  <c r="R29" i="1"/>
  <c r="S29" i="1" s="1"/>
  <c r="G29" i="1"/>
  <c r="G33" i="1"/>
  <c r="R33" i="1"/>
  <c r="S33" i="1" s="1"/>
  <c r="R37" i="1"/>
  <c r="S37" i="1" s="1"/>
  <c r="G37" i="1"/>
  <c r="P26" i="17"/>
  <c r="Q26" i="17" s="1"/>
  <c r="N26" i="17"/>
  <c r="O26" i="17" s="1"/>
  <c r="M26" i="17"/>
  <c r="M34" i="17"/>
  <c r="N34" i="17"/>
  <c r="O34" i="17" s="1"/>
  <c r="P34" i="17"/>
  <c r="Q34" i="17" s="1"/>
  <c r="N30" i="17"/>
  <c r="O30" i="17" s="1"/>
  <c r="P30" i="17"/>
  <c r="Q30" i="17" s="1"/>
  <c r="M30" i="17"/>
  <c r="T17" i="1"/>
  <c r="U17" i="1" s="1"/>
  <c r="L17" i="1"/>
  <c r="E17" i="1"/>
  <c r="I21" i="1"/>
  <c r="R21" i="1"/>
  <c r="S21" i="1" s="1"/>
  <c r="T26" i="1"/>
  <c r="U26" i="1" s="1"/>
  <c r="E26" i="1"/>
  <c r="L26" i="1"/>
  <c r="G30" i="1"/>
  <c r="R30" i="1"/>
  <c r="S30" i="1" s="1"/>
  <c r="R34" i="1"/>
  <c r="S34" i="1" s="1"/>
  <c r="G34" i="1"/>
  <c r="P38" i="17"/>
  <c r="Q38" i="17" s="1"/>
  <c r="N38" i="17"/>
  <c r="O38" i="17" s="1"/>
  <c r="M38" i="17"/>
  <c r="E11" i="1"/>
  <c r="L11" i="1"/>
  <c r="T11" i="1"/>
  <c r="U11" i="1" s="1"/>
  <c r="G24" i="1"/>
  <c r="R24" i="1"/>
  <c r="S24" i="1" s="1"/>
  <c r="G10" i="1"/>
  <c r="R10" i="1"/>
  <c r="S10" i="1" s="1"/>
  <c r="G26" i="1"/>
  <c r="R26" i="1"/>
  <c r="S26" i="1" s="1"/>
  <c r="N14" i="41"/>
  <c r="O14" i="41" s="1"/>
  <c r="P14" i="41"/>
  <c r="Q14" i="41" s="1"/>
  <c r="M14" i="41"/>
  <c r="G14" i="1"/>
  <c r="R14" i="1"/>
  <c r="S14" i="1" s="1"/>
  <c r="G22" i="1"/>
  <c r="R22" i="1"/>
  <c r="S22" i="1" s="1"/>
  <c r="P16" i="17"/>
  <c r="Q16" i="17" s="1"/>
  <c r="M16" i="17"/>
  <c r="N16" i="17"/>
  <c r="O16" i="17" s="1"/>
  <c r="P32" i="17"/>
  <c r="Q32" i="17" s="1"/>
  <c r="N32" i="17"/>
  <c r="O32" i="17" s="1"/>
  <c r="M32" i="17"/>
  <c r="P12" i="17"/>
  <c r="Q12" i="17" s="1"/>
  <c r="M12" i="17"/>
  <c r="N12" i="17"/>
  <c r="O12" i="17" s="1"/>
  <c r="P28" i="17"/>
  <c r="Q28" i="17" s="1"/>
  <c r="M28" i="17"/>
  <c r="N28" i="17"/>
  <c r="O28" i="17" s="1"/>
  <c r="G16" i="1"/>
  <c r="R16" i="1"/>
  <c r="S16" i="1" s="1"/>
  <c r="G18" i="1"/>
  <c r="R18" i="1"/>
  <c r="S18" i="1" s="1"/>
  <c r="P36" i="19"/>
  <c r="Q36" i="19" s="1"/>
  <c r="M36" i="19"/>
  <c r="N36" i="19"/>
  <c r="O36" i="19" s="1"/>
  <c r="P24" i="17"/>
  <c r="Q24" i="17" s="1"/>
  <c r="N24" i="17"/>
  <c r="O24" i="17" s="1"/>
  <c r="M24" i="17"/>
  <c r="G12" i="1"/>
  <c r="R12" i="1"/>
  <c r="S12" i="1" s="1"/>
  <c r="G20" i="1"/>
  <c r="R20" i="1"/>
  <c r="S20" i="1" s="1"/>
  <c r="P32" i="19"/>
  <c r="Q32" i="19" s="1"/>
  <c r="N32" i="19"/>
  <c r="O32" i="19" s="1"/>
  <c r="M32" i="19"/>
  <c r="P20" i="17"/>
  <c r="Q20" i="17" s="1"/>
  <c r="M20" i="17"/>
  <c r="N20" i="17"/>
  <c r="O20" i="17" s="1"/>
  <c r="P36" i="17"/>
  <c r="Q36" i="17" s="1"/>
  <c r="M36" i="17"/>
  <c r="N36" i="17"/>
  <c r="O36" i="17" s="1"/>
  <c r="P22" i="1" l="1"/>
  <c r="Q22" i="1" s="1"/>
  <c r="N22" i="1"/>
  <c r="O22" i="1" s="1"/>
  <c r="M22" i="1"/>
  <c r="M26" i="1"/>
  <c r="P26" i="1"/>
  <c r="Q26" i="1" s="1"/>
  <c r="N26" i="1"/>
  <c r="O26" i="1" s="1"/>
  <c r="P25" i="1"/>
  <c r="Q25" i="1" s="1"/>
  <c r="M25" i="1"/>
  <c r="N25" i="1"/>
  <c r="O25" i="1" s="1"/>
  <c r="P13" i="1"/>
  <c r="Q13" i="1" s="1"/>
  <c r="M13" i="1"/>
  <c r="N13" i="1"/>
  <c r="O13" i="1" s="1"/>
  <c r="N18" i="1"/>
  <c r="O18" i="1" s="1"/>
  <c r="P18" i="1"/>
  <c r="Q18" i="1" s="1"/>
  <c r="M18" i="1"/>
  <c r="P10" i="1"/>
  <c r="Q10" i="1" s="1"/>
  <c r="M10" i="1"/>
  <c r="N10" i="1"/>
  <c r="O10" i="1" s="1"/>
  <c r="M14" i="1"/>
  <c r="P14" i="1"/>
  <c r="Q14" i="1" s="1"/>
  <c r="N14" i="1"/>
  <c r="O14" i="1" s="1"/>
  <c r="P21" i="1"/>
  <c r="Q21" i="1" s="1"/>
  <c r="N21" i="1"/>
  <c r="O21" i="1" s="1"/>
  <c r="M21" i="1"/>
  <c r="P17" i="1"/>
  <c r="Q17" i="1" s="1"/>
  <c r="M17" i="1"/>
  <c r="N17" i="1"/>
  <c r="O17" i="1" s="1"/>
  <c r="M11" i="1"/>
  <c r="N11" i="1"/>
  <c r="O11" i="1" s="1"/>
  <c r="P11" i="1"/>
  <c r="Q11" i="1" s="1"/>
</calcChain>
</file>

<file path=xl/sharedStrings.xml><?xml version="1.0" encoding="utf-8"?>
<sst xmlns="http://schemas.openxmlformats.org/spreadsheetml/2006/main" count="432" uniqueCount="154">
  <si>
    <t>L4</t>
  </si>
  <si>
    <t xml:space="preserve"> </t>
  </si>
  <si>
    <t>LOGISTIEK PERSONEEL KLASSE 4</t>
  </si>
  <si>
    <t>Barema 1</t>
  </si>
  <si>
    <t>Onderhoud categorie I</t>
  </si>
  <si>
    <t>18j.</t>
  </si>
  <si>
    <t>Chauffeur loon ten laste van vervoer gehandicapten</t>
  </si>
  <si>
    <t xml:space="preserve">coëfficiënt: </t>
  </si>
  <si>
    <t>JAARLOON</t>
  </si>
  <si>
    <t>MAANDLOON</t>
  </si>
  <si>
    <t>HAARDTOELAGE</t>
  </si>
  <si>
    <t>STANDPLAATS-</t>
  </si>
  <si>
    <t>UURLOON</t>
  </si>
  <si>
    <t>UURLOON MET</t>
  </si>
  <si>
    <t>TOELAGE</t>
  </si>
  <si>
    <t>38u</t>
  </si>
  <si>
    <t>40u</t>
  </si>
  <si>
    <t>basis 01/01/2002</t>
  </si>
  <si>
    <t>20j.</t>
  </si>
  <si>
    <t>OVERZICHT</t>
  </si>
  <si>
    <t>Logistiek personeel klasse 4</t>
  </si>
  <si>
    <t>Barema 7</t>
  </si>
  <si>
    <t>L3</t>
  </si>
  <si>
    <t>Barema 8</t>
  </si>
  <si>
    <t xml:space="preserve">L2    </t>
  </si>
  <si>
    <t>Logistiek personeel klasse 2</t>
  </si>
  <si>
    <t>Barema 9</t>
  </si>
  <si>
    <t>A1</t>
  </si>
  <si>
    <t>Administratief + logistiek personeel klasse 1</t>
  </si>
  <si>
    <t>Barema 10</t>
  </si>
  <si>
    <t>A2</t>
  </si>
  <si>
    <t>Administratief + logistiek personeel klasse 2</t>
  </si>
  <si>
    <t>Barema 12</t>
  </si>
  <si>
    <t>A3</t>
  </si>
  <si>
    <t>Administratief personeel klasse 3</t>
  </si>
  <si>
    <t>Barema 13</t>
  </si>
  <si>
    <t>MV2</t>
  </si>
  <si>
    <t>Verzorgend personeel</t>
  </si>
  <si>
    <t>Barema 14</t>
  </si>
  <si>
    <t>B3</t>
  </si>
  <si>
    <t>Begeleidend en verzorgend personeel klasse 3</t>
  </si>
  <si>
    <t>Barema 15</t>
  </si>
  <si>
    <t>B2B</t>
  </si>
  <si>
    <t xml:space="preserve">Begeleidend en verzorgend personeel klasse 2B </t>
  </si>
  <si>
    <t>Barema 16</t>
  </si>
  <si>
    <t>B2A</t>
  </si>
  <si>
    <t>Begeleidend en verzorgend personeel klasse 2A</t>
  </si>
  <si>
    <t>Barema 17</t>
  </si>
  <si>
    <t>B1c</t>
  </si>
  <si>
    <t>Opvoedend personeel klasse 1</t>
  </si>
  <si>
    <t>Barema 18</t>
  </si>
  <si>
    <t>B1b</t>
  </si>
  <si>
    <t>Hoofdopvoeder</t>
  </si>
  <si>
    <t>Barema 20</t>
  </si>
  <si>
    <t>MV1</t>
  </si>
  <si>
    <t>Sociaal paramedisch en therapeutisch personeel</t>
  </si>
  <si>
    <t>Barema 21</t>
  </si>
  <si>
    <t>L1</t>
  </si>
  <si>
    <t>Licentiaten en tandarts</t>
  </si>
  <si>
    <t>Barema 23</t>
  </si>
  <si>
    <t>K3</t>
  </si>
  <si>
    <t>Directeur 30-59 bedden</t>
  </si>
  <si>
    <t>Barema 26</t>
  </si>
  <si>
    <t>G1</t>
  </si>
  <si>
    <t>Geneesheer omnipracticus</t>
  </si>
  <si>
    <t>Barema 27</t>
  </si>
  <si>
    <t>GS</t>
  </si>
  <si>
    <t>Geneesheer specialist</t>
  </si>
  <si>
    <t>Gewaarborgd inkomen</t>
  </si>
  <si>
    <t>LOGISTIEK KLASSE 3</t>
  </si>
  <si>
    <t>Technicus - electronica A3</t>
  </si>
  <si>
    <t>Kopiist - A3</t>
  </si>
  <si>
    <t>LOGISTIEK PERSONEEL KLASSE 2</t>
  </si>
  <si>
    <t>Personeel in dienst vanaf 1/11/1993</t>
  </si>
  <si>
    <t>Electronica - technicus A2</t>
  </si>
  <si>
    <t>Kopiist A2</t>
  </si>
  <si>
    <t>ADMINISTRATIEF + LOGISTIEK PERSONEEL KLASSE 1</t>
  </si>
  <si>
    <t>010</t>
  </si>
  <si>
    <t>Boekhouder klasse 1</t>
  </si>
  <si>
    <t>Logistiek personeel klasse 1</t>
  </si>
  <si>
    <t>011</t>
  </si>
  <si>
    <t>Econoom klasse 1</t>
  </si>
  <si>
    <t>Technicus - electronica A1</t>
  </si>
  <si>
    <t>012</t>
  </si>
  <si>
    <t>Opsteller klasse 1</t>
  </si>
  <si>
    <t>21j.</t>
  </si>
  <si>
    <t>Opsteller</t>
  </si>
  <si>
    <t>ADMINISTRATIEF PERSONEEL KLASSE 3</t>
  </si>
  <si>
    <t>Klerk</t>
  </si>
  <si>
    <t>VERZORGEND PERSONEEL</t>
  </si>
  <si>
    <t>BEGELEIDEND EN VERZORGEND PERSONEEL KLASSE 3</t>
  </si>
  <si>
    <t>BEGELEIDEND EN VERZORGEND PERSONEEL KLASSE 2B</t>
  </si>
  <si>
    <t>ADL ASSISTENT</t>
  </si>
  <si>
    <t>Barema voor personeelsleden in dienst na 1/11/1993</t>
  </si>
  <si>
    <t>BEGELEIDEND EN VERZORGEND PERSONEEL KLASSE 2A</t>
  </si>
  <si>
    <t>B1C</t>
  </si>
  <si>
    <t>OPVOEDEND PERSONEEL KLASSE 1</t>
  </si>
  <si>
    <t>HOOFDOPVOEDER</t>
  </si>
  <si>
    <t>Diensthoofd maatschappelijk werker</t>
  </si>
  <si>
    <t>Diensthoofd paramedische dienst</t>
  </si>
  <si>
    <t>SOCIAAL PARAMEDISCH &amp; THERAPEUTISCH PERSONEEL</t>
  </si>
  <si>
    <t>Logopedist</t>
  </si>
  <si>
    <t>Sociaal verpleegster</t>
  </si>
  <si>
    <t>Orthoptist</t>
  </si>
  <si>
    <t>Ergotherapeut</t>
  </si>
  <si>
    <t>Maatschappelijk werker</t>
  </si>
  <si>
    <t>Diëtist</t>
  </si>
  <si>
    <t>Soc verpleger/Verpleger onder Soc Dst</t>
  </si>
  <si>
    <t>Heropvoeder in de psychomotoriek</t>
  </si>
  <si>
    <t>Gezinsbegeleider Cat 14</t>
  </si>
  <si>
    <t>Othopedist</t>
  </si>
  <si>
    <t>Verpleger A1</t>
  </si>
  <si>
    <t xml:space="preserve">LICENTIATEN </t>
  </si>
  <si>
    <t xml:space="preserve">Tandarts </t>
  </si>
  <si>
    <t>22j.</t>
  </si>
  <si>
    <t>031</t>
  </si>
  <si>
    <t>DIRECTEUR 30-59 BEDDEN</t>
  </si>
  <si>
    <t>070</t>
  </si>
  <si>
    <t>GENEESHEER OMNIPRACTICUS</t>
  </si>
  <si>
    <t>24j.</t>
  </si>
  <si>
    <t>080</t>
  </si>
  <si>
    <t>GENEESHEER SPECIALIST</t>
  </si>
  <si>
    <t>ADMINISTRATIEF + LOGISTIEK PERSONEEL KLASSE 2</t>
  </si>
  <si>
    <t>Helper in klin. labo.</t>
  </si>
  <si>
    <t>Technicus - knuts. apparatuur</t>
  </si>
  <si>
    <t>GEWAARBORGD  INKOMEN</t>
  </si>
  <si>
    <t>L2</t>
  </si>
  <si>
    <r>
      <t xml:space="preserve">Logistiek personeel klasse 2 </t>
    </r>
    <r>
      <rPr>
        <i/>
        <sz val="9"/>
        <rFont val="Trebuchet MS"/>
        <family val="2"/>
      </rPr>
      <t>(Barema voor de personeelsleden in dienst vóór 1/11/1993)</t>
    </r>
  </si>
  <si>
    <t>Trajectbegeleider</t>
  </si>
  <si>
    <t>Bachelor in de gezinswetenschappen</t>
  </si>
  <si>
    <t>(vanaf 01/01/2010) behorend tot de norm sociale dienst</t>
  </si>
  <si>
    <t>Kinesitherapeut/bachelor</t>
  </si>
  <si>
    <t>Assistent/bachelor  in de psychologie</t>
  </si>
  <si>
    <t>paramedisch personeel</t>
  </si>
  <si>
    <t xml:space="preserve">Master kiné behorend tot norm </t>
  </si>
  <si>
    <t>Licentiaat/master in de psychologie</t>
  </si>
  <si>
    <t>Licentiaat/master in de pedagogie</t>
  </si>
  <si>
    <t>Licentiaat/master in de kinesitherapie</t>
  </si>
  <si>
    <t>Licentiaat/master in de orthopedagogie</t>
  </si>
  <si>
    <t>Licentiaat/master in de criminologie</t>
  </si>
  <si>
    <t>(ambulante en plaatsingsdienst)</t>
  </si>
  <si>
    <t xml:space="preserve">Licentiaat </t>
  </si>
  <si>
    <t>1 januari 2013</t>
  </si>
  <si>
    <t>Sociaal readaptatiewerker</t>
  </si>
  <si>
    <t>Logistiek personeel klasse 3</t>
  </si>
  <si>
    <t>Barema</t>
  </si>
  <si>
    <t>MV1bis</t>
  </si>
  <si>
    <t>Dienstverantwoordelijke in DVO</t>
  </si>
  <si>
    <t>DIENSTVERANTWOORDELIJKEN IN DVO</t>
  </si>
  <si>
    <t>coëfficiënt</t>
  </si>
  <si>
    <t>basis = 01/03/2012 (100%)</t>
  </si>
  <si>
    <t>1 maart 2012</t>
  </si>
  <si>
    <t>Barema voor personeelsleden in dienst vanaf 1/11/93</t>
  </si>
  <si>
    <t>Opmerking: Lager dan gewaarborgd inkomen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</si>
</sst>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#,##0.0000"/>
    <numFmt numFmtId="166" formatCode="d\ mmmm\ yyyy"/>
    <numFmt numFmtId="167" formatCode="[$-813]d\ mmmm\ yyyy;@"/>
  </numFmts>
  <fonts count="24" x14ac:knownFonts="1">
    <font>
      <sz val="10"/>
      <name val="Arial"/>
    </font>
    <font>
      <sz val="10"/>
      <name val="Trebuchet MS"/>
      <family val="2"/>
    </font>
    <font>
      <i/>
      <sz val="10"/>
      <name val="Trebuchet MS"/>
      <family val="2"/>
    </font>
    <font>
      <b/>
      <sz val="11"/>
      <name val="Trebuchet MS"/>
      <family val="2"/>
    </font>
    <font>
      <b/>
      <i/>
      <sz val="11"/>
      <name val="Trebuchet MS"/>
      <family val="2"/>
    </font>
    <font>
      <b/>
      <sz val="10"/>
      <name val="Trebuchet MS"/>
      <family val="2"/>
    </font>
    <font>
      <b/>
      <sz val="9"/>
      <name val="Trebuchet MS"/>
      <family val="2"/>
    </font>
    <font>
      <sz val="9"/>
      <name val="Trebuchet MS"/>
      <family val="2"/>
    </font>
    <font>
      <i/>
      <sz val="11"/>
      <name val="Trebuchet MS"/>
      <family val="2"/>
    </font>
    <font>
      <b/>
      <u/>
      <sz val="11"/>
      <name val="Trebuchet MS"/>
      <family val="2"/>
    </font>
    <font>
      <u/>
      <sz val="11"/>
      <name val="Trebuchet MS"/>
      <family val="2"/>
    </font>
    <font>
      <b/>
      <sz val="8"/>
      <name val="Trebuchet MS"/>
      <family val="2"/>
    </font>
    <font>
      <sz val="8"/>
      <name val="Trebuchet MS"/>
      <family val="2"/>
    </font>
    <font>
      <i/>
      <sz val="9"/>
      <name val="Trebuchet MS"/>
      <family val="2"/>
    </font>
    <font>
      <sz val="11"/>
      <name val="Trebuchet MS"/>
      <family val="2"/>
    </font>
    <font>
      <b/>
      <i/>
      <sz val="10"/>
      <name val="Trebuchet MS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rgb="FFFF0000"/>
      <name val="Trebuchet MS"/>
      <family val="2"/>
    </font>
    <font>
      <b/>
      <sz val="10"/>
      <color rgb="FFFF000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1" fillId="0" borderId="0" xfId="0" applyFont="1"/>
    <xf numFmtId="0" fontId="2" fillId="0" borderId="0" xfId="0" applyFont="1"/>
    <xf numFmtId="166" fontId="1" fillId="0" borderId="0" xfId="0" quotePrefix="1" applyNumberFormat="1" applyFont="1" applyAlignment="1">
      <alignment horizontal="right"/>
    </xf>
    <xf numFmtId="0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164" fontId="1" fillId="0" borderId="0" xfId="0" applyNumberFormat="1" applyFont="1"/>
    <xf numFmtId="0" fontId="1" fillId="0" borderId="1" xfId="0" applyFont="1" applyBorder="1"/>
    <xf numFmtId="0" fontId="1" fillId="0" borderId="2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/>
    <xf numFmtId="0" fontId="1" fillId="0" borderId="0" xfId="0" applyFont="1" applyBorder="1" applyAlignment="1">
      <alignment horizontal="centerContinuous"/>
    </xf>
    <xf numFmtId="166" fontId="1" fillId="0" borderId="6" xfId="0" applyNumberFormat="1" applyFont="1" applyBorder="1" applyAlignment="1">
      <alignment horizontal="centerContinuous"/>
    </xf>
    <xf numFmtId="166" fontId="1" fillId="0" borderId="7" xfId="0" applyNumberFormat="1" applyFont="1" applyBorder="1" applyAlignment="1">
      <alignment horizontal="centerContinuous"/>
    </xf>
    <xf numFmtId="9" fontId="1" fillId="0" borderId="6" xfId="0" applyNumberFormat="1" applyFont="1" applyBorder="1" applyAlignment="1">
      <alignment horizontal="centerContinuous"/>
    </xf>
    <xf numFmtId="9" fontId="1" fillId="0" borderId="0" xfId="0" applyNumberFormat="1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165" fontId="1" fillId="0" borderId="5" xfId="0" applyNumberFormat="1" applyFont="1" applyBorder="1"/>
    <xf numFmtId="0" fontId="1" fillId="0" borderId="8" xfId="0" applyFont="1" applyBorder="1"/>
    <xf numFmtId="0" fontId="8" fillId="0" borderId="0" xfId="0" applyFont="1"/>
    <xf numFmtId="0" fontId="1" fillId="0" borderId="0" xfId="0" applyFont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10" fillId="0" borderId="0" xfId="0" applyFont="1" applyAlignment="1">
      <alignment horizontal="centerContinuous"/>
    </xf>
    <xf numFmtId="14" fontId="1" fillId="0" borderId="7" xfId="0" applyNumberFormat="1" applyFont="1" applyBorder="1" applyAlignment="1">
      <alignment horizontal="centerContinuous"/>
    </xf>
    <xf numFmtId="166" fontId="1" fillId="0" borderId="6" xfId="0" quotePrefix="1" applyNumberFormat="1" applyFont="1" applyBorder="1" applyAlignment="1">
      <alignment horizontal="centerContinuous"/>
    </xf>
    <xf numFmtId="0" fontId="1" fillId="0" borderId="7" xfId="0" applyFont="1" applyBorder="1"/>
    <xf numFmtId="0" fontId="4" fillId="0" borderId="0" xfId="0" quotePrefix="1" applyFont="1"/>
    <xf numFmtId="0" fontId="4" fillId="0" borderId="0" xfId="0" quotePrefix="1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0" fontId="12" fillId="0" borderId="0" xfId="0" applyFont="1"/>
    <xf numFmtId="0" fontId="6" fillId="0" borderId="0" xfId="0" quotePrefix="1" applyFont="1"/>
    <xf numFmtId="0" fontId="14" fillId="0" borderId="0" xfId="0" applyFont="1"/>
    <xf numFmtId="15" fontId="1" fillId="0" borderId="0" xfId="0" applyNumberFormat="1" applyFont="1"/>
    <xf numFmtId="0" fontId="15" fillId="0" borderId="0" xfId="0" applyFont="1"/>
    <xf numFmtId="0" fontId="16" fillId="0" borderId="0" xfId="1" applyAlignment="1" applyProtection="1"/>
    <xf numFmtId="0" fontId="17" fillId="0" borderId="0" xfId="0" applyFont="1"/>
    <xf numFmtId="0" fontId="18" fillId="0" borderId="0" xfId="0" applyFont="1"/>
    <xf numFmtId="0" fontId="19" fillId="0" borderId="0" xfId="0" applyFont="1"/>
    <xf numFmtId="164" fontId="20" fillId="0" borderId="0" xfId="0" applyNumberFormat="1" applyFont="1"/>
    <xf numFmtId="0" fontId="21" fillId="0" borderId="0" xfId="0" applyFont="1"/>
    <xf numFmtId="164" fontId="21" fillId="0" borderId="0" xfId="0" applyNumberFormat="1" applyFont="1"/>
    <xf numFmtId="0" fontId="0" fillId="0" borderId="1" xfId="0" applyBorder="1"/>
    <xf numFmtId="0" fontId="0" fillId="0" borderId="4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5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4" xfId="0" applyBorder="1" applyAlignment="1"/>
    <xf numFmtId="165" fontId="0" fillId="0" borderId="5" xfId="0" applyNumberFormat="1" applyBorder="1"/>
    <xf numFmtId="0" fontId="0" fillId="0" borderId="8" xfId="0" applyBorder="1"/>
    <xf numFmtId="0" fontId="0" fillId="0" borderId="11" xfId="0" applyBorder="1" applyAlignment="1">
      <alignment horizontal="center"/>
    </xf>
    <xf numFmtId="167" fontId="1" fillId="0" borderId="0" xfId="0" applyNumberFormat="1" applyFont="1" applyAlignment="1"/>
    <xf numFmtId="4" fontId="1" fillId="0" borderId="6" xfId="0" applyNumberFormat="1" applyFont="1" applyBorder="1" applyAlignment="1">
      <alignment horizontal="center"/>
    </xf>
    <xf numFmtId="4" fontId="1" fillId="0" borderId="7" xfId="0" applyNumberFormat="1" applyFont="1" applyBorder="1" applyAlignment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9" fontId="1" fillId="0" borderId="9" xfId="0" applyNumberFormat="1" applyFont="1" applyBorder="1" applyAlignment="1">
      <alignment horizontal="center"/>
    </xf>
    <xf numFmtId="9" fontId="1" fillId="0" borderId="10" xfId="0" applyNumberFormat="1" applyFont="1" applyBorder="1" applyAlignment="1">
      <alignment horizontal="center"/>
    </xf>
    <xf numFmtId="9" fontId="1" fillId="0" borderId="11" xfId="0" applyNumberFormat="1" applyFont="1" applyBorder="1" applyAlignment="1">
      <alignment horizontal="center"/>
    </xf>
    <xf numFmtId="9" fontId="1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/>
    <xf numFmtId="165" fontId="1" fillId="0" borderId="6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166" fontId="1" fillId="0" borderId="9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9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9" fontId="0" fillId="0" borderId="7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49" fontId="21" fillId="0" borderId="9" xfId="0" applyNumberFormat="1" applyFon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166" fontId="0" fillId="0" borderId="10" xfId="0" applyNumberFormat="1" applyBorder="1" applyAlignment="1">
      <alignment horizontal="center"/>
    </xf>
    <xf numFmtId="0" fontId="0" fillId="0" borderId="9" xfId="0" applyBorder="1" applyAlignment="1"/>
    <xf numFmtId="0" fontId="0" fillId="0" borderId="10" xfId="0" applyBorder="1" applyAlignment="1"/>
    <xf numFmtId="9" fontId="0" fillId="0" borderId="9" xfId="0" applyNumberFormat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9" fontId="0" fillId="0" borderId="10" xfId="0" applyNumberFormat="1" applyBorder="1" applyAlignment="1">
      <alignment horizontal="center"/>
    </xf>
    <xf numFmtId="0" fontId="0" fillId="0" borderId="2" xfId="0" applyBorder="1" applyAlignment="1"/>
    <xf numFmtId="4" fontId="0" fillId="0" borderId="6" xfId="0" applyNumberFormat="1" applyBorder="1" applyAlignment="1">
      <alignment horizontal="center"/>
    </xf>
    <xf numFmtId="0" fontId="0" fillId="0" borderId="7" xfId="0" applyBorder="1"/>
    <xf numFmtId="4" fontId="0" fillId="0" borderId="7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4" fontId="1" fillId="2" borderId="6" xfId="0" applyNumberFormat="1" applyFont="1" applyFill="1" applyBorder="1" applyAlignment="1">
      <alignment horizontal="center"/>
    </xf>
    <xf numFmtId="4" fontId="1" fillId="2" borderId="7" xfId="0" applyNumberFormat="1" applyFont="1" applyFill="1" applyBorder="1" applyAlignment="1">
      <alignment horizontal="center"/>
    </xf>
    <xf numFmtId="0" fontId="22" fillId="2" borderId="3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23" fillId="2" borderId="2" xfId="0" applyFont="1" applyFill="1" applyBorder="1" applyAlignmen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MEDEWERKERS/STEVEN%20DE%20LOOZE/2013%20Steven/Barema's/OPH/2013-01-01%20barema%20OP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orblad"/>
      <sheetName val="Inhoud"/>
      <sheetName val="LOG4"/>
      <sheetName val="logcatII"/>
      <sheetName val="log catIII"/>
      <sheetName val="logcatIV"/>
      <sheetName val="logcatV"/>
      <sheetName val="LOG3"/>
      <sheetName val="LOG3 (2)"/>
      <sheetName val="LOG2"/>
      <sheetName val="ADM1"/>
      <sheetName val="ADM2"/>
      <sheetName val="ADMbhklII"/>
      <sheetName val="ADM3"/>
      <sheetName val="MV2(Verz pers)"/>
      <sheetName val="B3"/>
      <sheetName val="B2B"/>
      <sheetName val="B2A"/>
      <sheetName val="B1C"/>
      <sheetName val="B1b(HO)"/>
      <sheetName val="B1a(OGr)"/>
      <sheetName val="MV1"/>
      <sheetName val="L1"/>
      <sheetName val="K5"/>
      <sheetName val="K3"/>
      <sheetName val="K2"/>
      <sheetName val="K1"/>
      <sheetName val="G1"/>
      <sheetName val="GS"/>
      <sheetName val="ADL"/>
      <sheetName val="GEW"/>
      <sheetName val="SUP"/>
    </sheetNames>
    <sheetDataSet>
      <sheetData sheetId="0">
        <row r="22">
          <cell r="D22" t="str">
            <v>1 januari 2013</v>
          </cell>
        </row>
      </sheetData>
      <sheetData sheetId="1">
        <row r="3">
          <cell r="C3" t="str">
            <v>1 januari 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A6" sqref="A6"/>
    </sheetView>
  </sheetViews>
  <sheetFormatPr defaultRowHeight="12.75" x14ac:dyDescent="0.2"/>
  <cols>
    <col min="1" max="1" width="14.7109375" customWidth="1"/>
    <col min="2" max="2" width="17.140625" customWidth="1"/>
    <col min="3" max="3" width="47.85546875" bestFit="1" customWidth="1"/>
    <col min="4" max="4" width="11.85546875" bestFit="1" customWidth="1"/>
  </cols>
  <sheetData>
    <row r="1" spans="1:4" ht="15" x14ac:dyDescent="0.3">
      <c r="A1" s="1"/>
      <c r="B1" s="1"/>
      <c r="C1" s="1"/>
      <c r="D1" s="1"/>
    </row>
    <row r="2" spans="1:4" ht="15" x14ac:dyDescent="0.3">
      <c r="A2" s="1"/>
      <c r="B2" s="1"/>
      <c r="C2" s="1"/>
      <c r="D2" s="1"/>
    </row>
    <row r="3" spans="1:4" ht="15" x14ac:dyDescent="0.3">
      <c r="A3" s="1" t="s">
        <v>19</v>
      </c>
      <c r="B3" s="1"/>
      <c r="C3" s="3" t="str">
        <f>[1]Voorblad!D22</f>
        <v>1 januari 2013</v>
      </c>
    </row>
    <row r="4" spans="1:4" ht="15" x14ac:dyDescent="0.3">
      <c r="A4" s="1"/>
      <c r="B4" s="1"/>
      <c r="C4" s="1"/>
      <c r="D4" s="1"/>
    </row>
    <row r="5" spans="1:4" ht="15" x14ac:dyDescent="0.3">
      <c r="A5" s="1"/>
      <c r="B5" s="1"/>
      <c r="C5" s="1"/>
      <c r="D5" s="1"/>
    </row>
    <row r="6" spans="1:4" ht="15" x14ac:dyDescent="0.3">
      <c r="A6" s="43" t="s">
        <v>3</v>
      </c>
      <c r="B6" s="1" t="s">
        <v>0</v>
      </c>
      <c r="C6" s="1" t="s">
        <v>20</v>
      </c>
      <c r="D6" s="1"/>
    </row>
    <row r="7" spans="1:4" ht="15" x14ac:dyDescent="0.3">
      <c r="A7" s="43" t="s">
        <v>21</v>
      </c>
      <c r="B7" s="1" t="s">
        <v>22</v>
      </c>
      <c r="C7" s="1" t="s">
        <v>144</v>
      </c>
      <c r="D7" s="1"/>
    </row>
    <row r="8" spans="1:4" ht="15" x14ac:dyDescent="0.3">
      <c r="A8" s="43" t="s">
        <v>23</v>
      </c>
      <c r="B8" s="1" t="s">
        <v>24</v>
      </c>
      <c r="C8" s="1" t="s">
        <v>25</v>
      </c>
      <c r="D8" s="1"/>
    </row>
    <row r="9" spans="1:4" ht="15" x14ac:dyDescent="0.3">
      <c r="A9" s="43" t="s">
        <v>26</v>
      </c>
      <c r="B9" s="1" t="s">
        <v>27</v>
      </c>
      <c r="C9" s="1" t="s">
        <v>28</v>
      </c>
      <c r="D9" s="1"/>
    </row>
    <row r="10" spans="1:4" ht="15" x14ac:dyDescent="0.3">
      <c r="A10" s="43" t="s">
        <v>29</v>
      </c>
      <c r="B10" s="1" t="s">
        <v>30</v>
      </c>
      <c r="C10" s="1" t="s">
        <v>31</v>
      </c>
      <c r="D10" s="1"/>
    </row>
    <row r="11" spans="1:4" ht="15" x14ac:dyDescent="0.3">
      <c r="A11" s="43" t="s">
        <v>32</v>
      </c>
      <c r="B11" s="1" t="s">
        <v>33</v>
      </c>
      <c r="C11" s="1" t="s">
        <v>34</v>
      </c>
      <c r="D11" s="1"/>
    </row>
    <row r="12" spans="1:4" ht="15" x14ac:dyDescent="0.3">
      <c r="A12" s="43" t="s">
        <v>35</v>
      </c>
      <c r="B12" s="4" t="s">
        <v>36</v>
      </c>
      <c r="C12" s="1" t="s">
        <v>37</v>
      </c>
      <c r="D12" s="1"/>
    </row>
    <row r="13" spans="1:4" ht="15" x14ac:dyDescent="0.3">
      <c r="A13" s="43" t="s">
        <v>38</v>
      </c>
      <c r="B13" s="1" t="s">
        <v>39</v>
      </c>
      <c r="C13" s="1" t="s">
        <v>40</v>
      </c>
      <c r="D13" s="1"/>
    </row>
    <row r="14" spans="1:4" ht="15" x14ac:dyDescent="0.3">
      <c r="A14" s="43" t="s">
        <v>41</v>
      </c>
      <c r="B14" s="1" t="s">
        <v>42</v>
      </c>
      <c r="C14" s="1" t="s">
        <v>43</v>
      </c>
      <c r="D14" s="1"/>
    </row>
    <row r="15" spans="1:4" ht="15" x14ac:dyDescent="0.3">
      <c r="A15" s="43" t="s">
        <v>44</v>
      </c>
      <c r="B15" s="1" t="s">
        <v>45</v>
      </c>
      <c r="C15" s="1" t="s">
        <v>46</v>
      </c>
      <c r="D15" s="1"/>
    </row>
    <row r="16" spans="1:4" ht="15" x14ac:dyDescent="0.3">
      <c r="A16" s="43" t="s">
        <v>47</v>
      </c>
      <c r="B16" s="1" t="s">
        <v>48</v>
      </c>
      <c r="C16" s="1" t="s">
        <v>49</v>
      </c>
      <c r="D16" s="1"/>
    </row>
    <row r="17" spans="1:4" ht="15" x14ac:dyDescent="0.3">
      <c r="A17" s="43" t="s">
        <v>50</v>
      </c>
      <c r="B17" s="1" t="s">
        <v>51</v>
      </c>
      <c r="C17" s="1" t="s">
        <v>52</v>
      </c>
      <c r="D17" s="1"/>
    </row>
    <row r="18" spans="1:4" ht="15" x14ac:dyDescent="0.3">
      <c r="A18" s="43" t="s">
        <v>53</v>
      </c>
      <c r="B18" s="1" t="s">
        <v>54</v>
      </c>
      <c r="C18" s="1" t="s">
        <v>55</v>
      </c>
      <c r="D18" s="1"/>
    </row>
    <row r="19" spans="1:4" ht="15" x14ac:dyDescent="0.3">
      <c r="A19" s="43" t="s">
        <v>145</v>
      </c>
      <c r="B19" t="s">
        <v>146</v>
      </c>
      <c r="C19" t="s">
        <v>147</v>
      </c>
      <c r="D19" s="1"/>
    </row>
    <row r="20" spans="1:4" ht="15" x14ac:dyDescent="0.3">
      <c r="A20" s="43" t="s">
        <v>56</v>
      </c>
      <c r="B20" s="1" t="s">
        <v>57</v>
      </c>
      <c r="C20" s="1" t="s">
        <v>58</v>
      </c>
      <c r="D20" s="1"/>
    </row>
    <row r="21" spans="1:4" ht="15" x14ac:dyDescent="0.3">
      <c r="A21" s="43" t="s">
        <v>59</v>
      </c>
      <c r="B21" s="1" t="s">
        <v>60</v>
      </c>
      <c r="C21" s="1" t="s">
        <v>61</v>
      </c>
      <c r="D21" s="1"/>
    </row>
    <row r="22" spans="1:4" ht="15" x14ac:dyDescent="0.3">
      <c r="A22" s="43" t="s">
        <v>62</v>
      </c>
      <c r="B22" s="1" t="s">
        <v>63</v>
      </c>
      <c r="C22" s="1" t="s">
        <v>64</v>
      </c>
      <c r="D22" s="1"/>
    </row>
    <row r="23" spans="1:4" ht="15" x14ac:dyDescent="0.3">
      <c r="A23" s="43" t="s">
        <v>65</v>
      </c>
      <c r="B23" s="1" t="s">
        <v>66</v>
      </c>
      <c r="C23" s="1" t="s">
        <v>67</v>
      </c>
      <c r="D23" s="1"/>
    </row>
    <row r="24" spans="1:4" ht="15" x14ac:dyDescent="0.3">
      <c r="A24" s="1"/>
      <c r="B24" s="1"/>
      <c r="C24" s="43" t="s">
        <v>68</v>
      </c>
      <c r="D24" s="1"/>
    </row>
  </sheetData>
  <phoneticPr fontId="0" type="noConversion"/>
  <hyperlinks>
    <hyperlink ref="A6" location="LOG4!A1" display="Barema 1"/>
    <hyperlink ref="A7" location="'LOG3'!A1" display="Barema 7"/>
    <hyperlink ref="A8" location="LOG2!A1" display="Barema 8"/>
    <hyperlink ref="A9" location="ADM1!A1" display="Barema 9"/>
    <hyperlink ref="A10" location="ADM2!A1" display="Barema 10"/>
    <hyperlink ref="A11" location="ADM3!A1" display="Barema 12"/>
    <hyperlink ref="A12" location="'MV2(Verz pers)'!A1" display="Barema 13"/>
    <hyperlink ref="A13" location="'B3'!A1" display="Barema 14"/>
    <hyperlink ref="A14" location="B2B!A1" display="Barema 15"/>
    <hyperlink ref="A15" location="B2A!A1" display="Barema 16"/>
    <hyperlink ref="A16" location="B1C!A1" display="Barema 17"/>
    <hyperlink ref="A17" location="'B1b(HO)'!A1" display="Barema 18"/>
    <hyperlink ref="A18" location="MV1!A1" display="Barema 20"/>
    <hyperlink ref="A20" location="'L1'!A1" display="Barema 21"/>
    <hyperlink ref="A21" location="'K3'!A1" display="Barema 23"/>
    <hyperlink ref="A22" location="'G1'!A1" display="Barema 26"/>
    <hyperlink ref="A23" location="GS!A1" display="Barema 27"/>
    <hyperlink ref="C24" location="GEW!A1" display="Gewaarborgd inkomen"/>
    <hyperlink ref="A19" location="MV1bis!A1" display="Barema"/>
  </hyperlinks>
  <pageMargins left="0.39370078740157483" right="0.39370078740157483" top="0.39370078740157483" bottom="0.39370078740157483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9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16384" width="8.85546875" style="1"/>
  </cols>
  <sheetData>
    <row r="1" spans="1:21" ht="16.5" x14ac:dyDescent="0.3">
      <c r="A1" s="5" t="s">
        <v>42</v>
      </c>
      <c r="B1" s="5" t="s">
        <v>1</v>
      </c>
      <c r="C1" s="5"/>
      <c r="D1" s="5"/>
      <c r="E1" s="6">
        <v>280</v>
      </c>
      <c r="F1" s="42" t="s">
        <v>91</v>
      </c>
      <c r="G1" s="5"/>
      <c r="H1" s="5"/>
      <c r="N1" s="41" t="str">
        <f>D9</f>
        <v>1 januari 2013</v>
      </c>
      <c r="Q1" s="8" t="s">
        <v>41</v>
      </c>
    </row>
    <row r="2" spans="1:21" ht="16.5" x14ac:dyDescent="0.3">
      <c r="A2" s="5"/>
      <c r="B2" s="5"/>
      <c r="C2" s="5"/>
      <c r="D2" s="5"/>
      <c r="E2" s="9"/>
      <c r="F2" s="5"/>
      <c r="G2" s="5"/>
      <c r="H2" s="5"/>
      <c r="Q2" s="8"/>
    </row>
    <row r="3" spans="1:21" ht="16.5" x14ac:dyDescent="0.3">
      <c r="A3" s="5"/>
      <c r="B3" s="5"/>
      <c r="C3" s="5"/>
      <c r="D3" s="5"/>
      <c r="E3" s="9"/>
      <c r="F3" s="5" t="s">
        <v>92</v>
      </c>
      <c r="G3" s="5"/>
      <c r="H3" s="5"/>
      <c r="Q3" s="8"/>
    </row>
    <row r="4" spans="1:21" ht="16.5" x14ac:dyDescent="0.3">
      <c r="A4" s="5"/>
      <c r="B4" s="5"/>
      <c r="C4" s="5"/>
      <c r="D4" s="5"/>
      <c r="E4" s="9"/>
      <c r="F4" s="2" t="s">
        <v>93</v>
      </c>
      <c r="G4" s="2"/>
      <c r="H4" s="2"/>
      <c r="I4" s="2"/>
      <c r="J4" s="2"/>
      <c r="K4" s="2"/>
      <c r="Q4" s="8"/>
    </row>
    <row r="5" spans="1:21" x14ac:dyDescent="0.3">
      <c r="A5" s="8" t="s">
        <v>18</v>
      </c>
      <c r="T5" s="1" t="s">
        <v>7</v>
      </c>
      <c r="U5" s="13">
        <f>'LOG4'!$U$4</f>
        <v>1.2682</v>
      </c>
    </row>
    <row r="6" spans="1:21" ht="17.25" x14ac:dyDescent="0.35">
      <c r="A6" s="5"/>
      <c r="B6" s="5"/>
      <c r="C6" s="5"/>
      <c r="D6" s="5"/>
      <c r="E6" s="10"/>
      <c r="F6" s="11"/>
      <c r="G6" s="5"/>
      <c r="H6" s="5"/>
      <c r="Q6" s="8"/>
      <c r="U6" s="13"/>
    </row>
    <row r="7" spans="1:21" x14ac:dyDescent="0.3">
      <c r="A7" s="14"/>
      <c r="B7" s="64" t="s">
        <v>8</v>
      </c>
      <c r="C7" s="65"/>
      <c r="D7" s="65"/>
      <c r="E7" s="66"/>
      <c r="F7" s="15" t="s">
        <v>9</v>
      </c>
      <c r="G7" s="16"/>
      <c r="H7" s="64" t="s">
        <v>10</v>
      </c>
      <c r="I7" s="80"/>
      <c r="J7" s="64" t="s">
        <v>11</v>
      </c>
      <c r="K7" s="66"/>
      <c r="L7" s="64" t="s">
        <v>12</v>
      </c>
      <c r="M7" s="65"/>
      <c r="N7" s="65"/>
      <c r="O7" s="65"/>
      <c r="P7" s="65"/>
      <c r="Q7" s="66"/>
      <c r="R7" s="17" t="s">
        <v>13</v>
      </c>
      <c r="S7" s="17"/>
      <c r="T7" s="17"/>
      <c r="U7" s="16"/>
    </row>
    <row r="8" spans="1:21" x14ac:dyDescent="0.3">
      <c r="A8" s="18"/>
      <c r="B8" s="70">
        <v>1</v>
      </c>
      <c r="C8" s="71"/>
      <c r="D8" s="70"/>
      <c r="E8" s="71"/>
      <c r="F8" s="70"/>
      <c r="G8" s="71"/>
      <c r="H8" s="70"/>
      <c r="I8" s="71"/>
      <c r="J8" s="83" t="s">
        <v>14</v>
      </c>
      <c r="K8" s="71"/>
      <c r="L8" s="83" t="s">
        <v>15</v>
      </c>
      <c r="M8" s="84"/>
      <c r="N8" s="84"/>
      <c r="O8" s="84"/>
      <c r="P8" s="84"/>
      <c r="Q8" s="71"/>
      <c r="R8" s="19"/>
      <c r="S8" s="19"/>
      <c r="T8" s="82" t="s">
        <v>16</v>
      </c>
      <c r="U8" s="71"/>
    </row>
    <row r="9" spans="1:21" x14ac:dyDescent="0.3">
      <c r="A9" s="18"/>
      <c r="B9" s="67" t="s">
        <v>17</v>
      </c>
      <c r="C9" s="68"/>
      <c r="D9" s="81" t="str">
        <f>[1]Inhoud!$C$3</f>
        <v>1 januari 2013</v>
      </c>
      <c r="E9" s="73"/>
      <c r="F9" s="20" t="str">
        <f>D9</f>
        <v>1 januari 2013</v>
      </c>
      <c r="G9" s="21"/>
      <c r="H9" s="72"/>
      <c r="I9" s="73"/>
      <c r="J9" s="72"/>
      <c r="K9" s="73"/>
      <c r="L9" s="22">
        <v>1</v>
      </c>
      <c r="M9" s="19"/>
      <c r="N9" s="23">
        <v>0.5</v>
      </c>
      <c r="O9" s="19"/>
      <c r="P9" s="69">
        <v>0.2</v>
      </c>
      <c r="Q9" s="68"/>
      <c r="R9" s="19" t="s">
        <v>10</v>
      </c>
      <c r="S9" s="19"/>
      <c r="T9" s="19"/>
      <c r="U9" s="24"/>
    </row>
    <row r="10" spans="1:21" x14ac:dyDescent="0.3">
      <c r="A10" s="18"/>
      <c r="B10" s="64"/>
      <c r="C10" s="66"/>
      <c r="D10" s="79"/>
      <c r="E10" s="80"/>
      <c r="F10" s="79"/>
      <c r="G10" s="80"/>
      <c r="H10" s="79"/>
      <c r="I10" s="80"/>
      <c r="J10" s="79"/>
      <c r="K10" s="80"/>
      <c r="L10" s="79"/>
      <c r="M10" s="80"/>
      <c r="N10" s="79"/>
      <c r="O10" s="80"/>
      <c r="P10" s="79"/>
      <c r="Q10" s="80"/>
      <c r="R10" s="14"/>
      <c r="S10" s="14"/>
      <c r="T10" s="79"/>
      <c r="U10" s="80"/>
    </row>
    <row r="11" spans="1:21" x14ac:dyDescent="0.3">
      <c r="A11" s="18">
        <v>0</v>
      </c>
      <c r="B11" s="62">
        <v>17110.62</v>
      </c>
      <c r="C11" s="63"/>
      <c r="D11" s="62">
        <f t="shared" ref="D11:D38" si="0">B11*$U$5</f>
        <v>21699.688284</v>
      </c>
      <c r="E11" s="76">
        <f t="shared" ref="E11:E38" si="1">D11/40.3399</f>
        <v>537.92122152013269</v>
      </c>
      <c r="F11" s="62">
        <f t="shared" ref="F11:F38" si="2">B11/12*$U$5</f>
        <v>1808.3073569999999</v>
      </c>
      <c r="G11" s="76">
        <f t="shared" ref="G11:G38" si="3">F11/40.3399</f>
        <v>44.826768460011053</v>
      </c>
      <c r="H11" s="62">
        <f t="shared" ref="H11:H38" si="4">((B11&lt;19968.2)*913.03+(B11&gt;19968.2)*(B11&lt;20424.71)*(20424.71-B11+456.51)+(B11&gt;20424.71)*(B11&lt;22659.62)*456.51+(B11&gt;22659.62)*(B11&lt;23116.13)*(23116.13-B11))/12*$U$5</f>
        <v>96.49205383333333</v>
      </c>
      <c r="I11" s="76">
        <f t="shared" ref="I11:I38" si="5">H11/40.3399</f>
        <v>2.3919755337354167</v>
      </c>
      <c r="J11" s="62">
        <f t="shared" ref="J11:J38" si="6">((B11&lt;19968.2)*456.51+(B11&gt;19968.2)*(B11&lt;20196.46)*(20196.46-B11+228.26)+(B11&gt;20196.46)*(B11&lt;22659.62)*228.26+(B11&gt;22659.62)*(B11&lt;22887.88)*(22887.88-B11))/12*$U$5</f>
        <v>48.245498499999997</v>
      </c>
      <c r="K11" s="76">
        <f t="shared" ref="K11:K38" si="7">J11/40.3399</f>
        <v>1.1959746677607033</v>
      </c>
      <c r="L11" s="74">
        <f t="shared" ref="L11:L38" si="8">D11/1976</f>
        <v>10.981623625506073</v>
      </c>
      <c r="M11" s="75">
        <f t="shared" ref="M11:M38" si="9">L11/40.3399</f>
        <v>0.27222733882597805</v>
      </c>
      <c r="N11" s="74">
        <f t="shared" ref="N11:N38" si="10">L11/2</f>
        <v>5.4908118127530363</v>
      </c>
      <c r="O11" s="75">
        <f t="shared" ref="O11:O38" si="11">N11/40.3399</f>
        <v>0.13611366941298902</v>
      </c>
      <c r="P11" s="74">
        <f t="shared" ref="P11:P38" si="12">L11/5</f>
        <v>2.1963247251012143</v>
      </c>
      <c r="Q11" s="75">
        <f t="shared" ref="Q11:Q38" si="13">P11/40.3399</f>
        <v>5.4445467765195606E-2</v>
      </c>
      <c r="R11" s="25">
        <f t="shared" ref="R11:R38" si="14">(F11+H11)/1976*12</f>
        <v>11.567607758097166</v>
      </c>
      <c r="S11" s="25">
        <f t="shared" ref="S11:S38" si="15">R11/40.3399</f>
        <v>0.28675350603489763</v>
      </c>
      <c r="T11" s="74">
        <f t="shared" ref="T11:T38" si="16">D11/2080</f>
        <v>10.432542444230769</v>
      </c>
      <c r="U11" s="75">
        <f t="shared" ref="U11:U38" si="17">T11/40.3399</f>
        <v>0.25861597188467916</v>
      </c>
    </row>
    <row r="12" spans="1:21" x14ac:dyDescent="0.3">
      <c r="A12" s="18">
        <f t="shared" ref="A12:A38" si="18">+A11+1</f>
        <v>1</v>
      </c>
      <c r="B12" s="62">
        <v>17440.61</v>
      </c>
      <c r="C12" s="63"/>
      <c r="D12" s="62">
        <f t="shared" si="0"/>
        <v>22118.181602000001</v>
      </c>
      <c r="E12" s="76">
        <f t="shared" si="1"/>
        <v>548.29539988943952</v>
      </c>
      <c r="F12" s="62">
        <f t="shared" si="2"/>
        <v>1843.1818001666668</v>
      </c>
      <c r="G12" s="76">
        <f t="shared" si="3"/>
        <v>45.691283324119958</v>
      </c>
      <c r="H12" s="62">
        <f t="shared" si="4"/>
        <v>96.49205383333333</v>
      </c>
      <c r="I12" s="76">
        <f t="shared" si="5"/>
        <v>2.3919755337354167</v>
      </c>
      <c r="J12" s="62">
        <f t="shared" si="6"/>
        <v>48.245498499999997</v>
      </c>
      <c r="K12" s="76">
        <f t="shared" si="7"/>
        <v>1.1959746677607033</v>
      </c>
      <c r="L12" s="74">
        <f t="shared" si="8"/>
        <v>11.193411741902834</v>
      </c>
      <c r="M12" s="75">
        <f t="shared" si="9"/>
        <v>0.27747742909384587</v>
      </c>
      <c r="N12" s="74">
        <f t="shared" si="10"/>
        <v>5.5967058709514168</v>
      </c>
      <c r="O12" s="75">
        <f t="shared" si="11"/>
        <v>0.13873871454692294</v>
      </c>
      <c r="P12" s="74">
        <f t="shared" si="12"/>
        <v>2.2386823483805669</v>
      </c>
      <c r="Q12" s="75">
        <f t="shared" si="13"/>
        <v>5.5495485818769182E-2</v>
      </c>
      <c r="R12" s="25">
        <f t="shared" si="14"/>
        <v>11.779395874493927</v>
      </c>
      <c r="S12" s="25">
        <f t="shared" si="15"/>
        <v>0.2920035963027654</v>
      </c>
      <c r="T12" s="74">
        <f t="shared" si="16"/>
        <v>10.633741154807693</v>
      </c>
      <c r="U12" s="75">
        <f t="shared" si="17"/>
        <v>0.26360355763915361</v>
      </c>
    </row>
    <row r="13" spans="1:21" x14ac:dyDescent="0.3">
      <c r="A13" s="18">
        <f t="shared" si="18"/>
        <v>2</v>
      </c>
      <c r="B13" s="62">
        <v>17814.82</v>
      </c>
      <c r="C13" s="63"/>
      <c r="D13" s="62">
        <f t="shared" si="0"/>
        <v>22592.754723999999</v>
      </c>
      <c r="E13" s="76">
        <f t="shared" si="1"/>
        <v>560.05976028696148</v>
      </c>
      <c r="F13" s="62">
        <f t="shared" si="2"/>
        <v>1882.7295603333334</v>
      </c>
      <c r="G13" s="76">
        <f t="shared" si="3"/>
        <v>46.671646690580133</v>
      </c>
      <c r="H13" s="62">
        <f t="shared" si="4"/>
        <v>96.49205383333333</v>
      </c>
      <c r="I13" s="76">
        <f t="shared" si="5"/>
        <v>2.3919755337354167</v>
      </c>
      <c r="J13" s="62">
        <f t="shared" si="6"/>
        <v>48.245498499999997</v>
      </c>
      <c r="K13" s="76">
        <f t="shared" si="7"/>
        <v>1.1959746677607033</v>
      </c>
      <c r="L13" s="74">
        <f t="shared" si="8"/>
        <v>11.433580325910931</v>
      </c>
      <c r="M13" s="75">
        <f t="shared" si="9"/>
        <v>0.28343105277680242</v>
      </c>
      <c r="N13" s="74">
        <f t="shared" si="10"/>
        <v>5.7167901629554656</v>
      </c>
      <c r="O13" s="75">
        <f t="shared" si="11"/>
        <v>0.14171552638840121</v>
      </c>
      <c r="P13" s="74">
        <f t="shared" si="12"/>
        <v>2.2867160651821861</v>
      </c>
      <c r="Q13" s="75">
        <f t="shared" si="13"/>
        <v>5.6686210555360474E-2</v>
      </c>
      <c r="R13" s="25">
        <f t="shared" si="14"/>
        <v>12.019564458502025</v>
      </c>
      <c r="S13" s="25">
        <f t="shared" si="15"/>
        <v>0.29795721998572194</v>
      </c>
      <c r="T13" s="74">
        <f t="shared" si="16"/>
        <v>10.861901309615384</v>
      </c>
      <c r="U13" s="75">
        <f t="shared" si="17"/>
        <v>0.26925950013796224</v>
      </c>
    </row>
    <row r="14" spans="1:21" x14ac:dyDescent="0.3">
      <c r="A14" s="18">
        <f t="shared" si="18"/>
        <v>3</v>
      </c>
      <c r="B14" s="62">
        <v>18486.04</v>
      </c>
      <c r="C14" s="63"/>
      <c r="D14" s="62">
        <f t="shared" si="0"/>
        <v>23443.995928</v>
      </c>
      <c r="E14" s="76">
        <f t="shared" si="1"/>
        <v>581.16147853613916</v>
      </c>
      <c r="F14" s="62">
        <f t="shared" si="2"/>
        <v>1953.6663273333334</v>
      </c>
      <c r="G14" s="76">
        <f t="shared" si="3"/>
        <v>48.430123211344927</v>
      </c>
      <c r="H14" s="62">
        <f t="shared" si="4"/>
        <v>96.49205383333333</v>
      </c>
      <c r="I14" s="76">
        <f t="shared" si="5"/>
        <v>2.3919755337354167</v>
      </c>
      <c r="J14" s="62">
        <f t="shared" si="6"/>
        <v>48.245498499999997</v>
      </c>
      <c r="K14" s="76">
        <f t="shared" si="7"/>
        <v>1.1959746677607033</v>
      </c>
      <c r="L14" s="74">
        <f t="shared" si="8"/>
        <v>11.864370408906883</v>
      </c>
      <c r="M14" s="75">
        <f t="shared" si="9"/>
        <v>0.29411005998792467</v>
      </c>
      <c r="N14" s="74">
        <f t="shared" si="10"/>
        <v>5.9321852044534413</v>
      </c>
      <c r="O14" s="75">
        <f t="shared" si="11"/>
        <v>0.14705502999396233</v>
      </c>
      <c r="P14" s="74">
        <f t="shared" si="12"/>
        <v>2.3728740817813767</v>
      </c>
      <c r="Q14" s="75">
        <f t="shared" si="13"/>
        <v>5.8822011997584939E-2</v>
      </c>
      <c r="R14" s="25">
        <f t="shared" si="14"/>
        <v>12.450354541497976</v>
      </c>
      <c r="S14" s="25">
        <f t="shared" si="15"/>
        <v>0.30863622719684419</v>
      </c>
      <c r="T14" s="74">
        <f t="shared" si="16"/>
        <v>11.271151888461539</v>
      </c>
      <c r="U14" s="75">
        <f t="shared" si="17"/>
        <v>0.27940455698852845</v>
      </c>
    </row>
    <row r="15" spans="1:21" x14ac:dyDescent="0.3">
      <c r="A15" s="18">
        <f t="shared" si="18"/>
        <v>4</v>
      </c>
      <c r="B15" s="62">
        <v>19153.23</v>
      </c>
      <c r="C15" s="63"/>
      <c r="D15" s="62">
        <f t="shared" si="0"/>
        <v>24290.126285999999</v>
      </c>
      <c r="E15" s="76">
        <f t="shared" si="1"/>
        <v>602.13650222236538</v>
      </c>
      <c r="F15" s="62">
        <f t="shared" si="2"/>
        <v>2024.1771905000001</v>
      </c>
      <c r="G15" s="76">
        <f t="shared" si="3"/>
        <v>50.178041851863789</v>
      </c>
      <c r="H15" s="62">
        <f t="shared" si="4"/>
        <v>96.49205383333333</v>
      </c>
      <c r="I15" s="76">
        <f t="shared" si="5"/>
        <v>2.3919755337354167</v>
      </c>
      <c r="J15" s="62">
        <f t="shared" si="6"/>
        <v>48.245498499999997</v>
      </c>
      <c r="K15" s="76">
        <f t="shared" si="7"/>
        <v>1.1959746677607033</v>
      </c>
      <c r="L15" s="74">
        <f t="shared" si="8"/>
        <v>12.292574031376517</v>
      </c>
      <c r="M15" s="75">
        <f t="shared" si="9"/>
        <v>0.3047249505173914</v>
      </c>
      <c r="N15" s="74">
        <f t="shared" si="10"/>
        <v>6.1462870156882587</v>
      </c>
      <c r="O15" s="75">
        <f t="shared" si="11"/>
        <v>0.1523624752586957</v>
      </c>
      <c r="P15" s="74">
        <f t="shared" si="12"/>
        <v>2.4585148062753035</v>
      </c>
      <c r="Q15" s="75">
        <f t="shared" si="13"/>
        <v>6.0944990103478279E-2</v>
      </c>
      <c r="R15" s="25">
        <f t="shared" si="14"/>
        <v>12.878558163967611</v>
      </c>
      <c r="S15" s="25">
        <f t="shared" si="15"/>
        <v>0.31925111772631093</v>
      </c>
      <c r="T15" s="74">
        <f t="shared" si="16"/>
        <v>11.677945329807692</v>
      </c>
      <c r="U15" s="75">
        <f t="shared" si="17"/>
        <v>0.28948870299152185</v>
      </c>
    </row>
    <row r="16" spans="1:21" x14ac:dyDescent="0.3">
      <c r="A16" s="18">
        <f t="shared" si="18"/>
        <v>5</v>
      </c>
      <c r="B16" s="62">
        <v>19157.259999999998</v>
      </c>
      <c r="C16" s="63"/>
      <c r="D16" s="62">
        <f t="shared" si="0"/>
        <v>24295.237131999998</v>
      </c>
      <c r="E16" s="76">
        <f t="shared" si="1"/>
        <v>602.26319678531672</v>
      </c>
      <c r="F16" s="62">
        <f t="shared" si="2"/>
        <v>2024.6030943333333</v>
      </c>
      <c r="G16" s="76">
        <f t="shared" si="3"/>
        <v>50.188599732109729</v>
      </c>
      <c r="H16" s="62">
        <f t="shared" si="4"/>
        <v>96.49205383333333</v>
      </c>
      <c r="I16" s="76">
        <f t="shared" si="5"/>
        <v>2.3919755337354167</v>
      </c>
      <c r="J16" s="62">
        <f t="shared" si="6"/>
        <v>48.245498499999997</v>
      </c>
      <c r="K16" s="76">
        <f t="shared" si="7"/>
        <v>1.1959746677607033</v>
      </c>
      <c r="L16" s="74">
        <f t="shared" si="8"/>
        <v>12.295160491902832</v>
      </c>
      <c r="M16" s="75">
        <f t="shared" si="9"/>
        <v>0.30478906719904691</v>
      </c>
      <c r="N16" s="74">
        <f t="shared" si="10"/>
        <v>6.1475802459514162</v>
      </c>
      <c r="O16" s="75">
        <f t="shared" si="11"/>
        <v>0.15239453359952346</v>
      </c>
      <c r="P16" s="74">
        <f t="shared" si="12"/>
        <v>2.4590320983805665</v>
      </c>
      <c r="Q16" s="75">
        <f t="shared" si="13"/>
        <v>6.0957813439809383E-2</v>
      </c>
      <c r="R16" s="25">
        <f t="shared" si="14"/>
        <v>12.881144624493928</v>
      </c>
      <c r="S16" s="25">
        <f t="shared" si="15"/>
        <v>0.3193152344079665</v>
      </c>
      <c r="T16" s="74">
        <f t="shared" si="16"/>
        <v>11.680402467307692</v>
      </c>
      <c r="U16" s="75">
        <f t="shared" si="17"/>
        <v>0.28954961383909461</v>
      </c>
    </row>
    <row r="17" spans="1:21" x14ac:dyDescent="0.3">
      <c r="A17" s="18">
        <f t="shared" si="18"/>
        <v>6</v>
      </c>
      <c r="B17" s="62">
        <v>20108.48</v>
      </c>
      <c r="C17" s="63"/>
      <c r="D17" s="62">
        <f t="shared" si="0"/>
        <v>25501.574335999998</v>
      </c>
      <c r="E17" s="76">
        <f t="shared" si="1"/>
        <v>632.1675149417822</v>
      </c>
      <c r="F17" s="62">
        <f t="shared" si="2"/>
        <v>2125.1311946666665</v>
      </c>
      <c r="G17" s="76">
        <f t="shared" si="3"/>
        <v>52.68062624514851</v>
      </c>
      <c r="H17" s="62">
        <f t="shared" si="4"/>
        <v>81.665738999999959</v>
      </c>
      <c r="I17" s="76">
        <f t="shared" si="5"/>
        <v>2.0244407893921395</v>
      </c>
      <c r="J17" s="62">
        <f t="shared" si="6"/>
        <v>33.421297333333285</v>
      </c>
      <c r="K17" s="76">
        <f t="shared" si="7"/>
        <v>0.82849231984544547</v>
      </c>
      <c r="L17" s="74">
        <f t="shared" si="8"/>
        <v>12.90565502834008</v>
      </c>
      <c r="M17" s="75">
        <f t="shared" si="9"/>
        <v>0.31992283144827033</v>
      </c>
      <c r="N17" s="74">
        <f t="shared" si="10"/>
        <v>6.45282751417004</v>
      </c>
      <c r="O17" s="75">
        <f t="shared" si="11"/>
        <v>0.15996141572413516</v>
      </c>
      <c r="P17" s="74">
        <f t="shared" si="12"/>
        <v>2.5811310056680159</v>
      </c>
      <c r="Q17" s="75">
        <f t="shared" si="13"/>
        <v>6.3984566289654057E-2</v>
      </c>
      <c r="R17" s="25">
        <f t="shared" si="14"/>
        <v>13.401600811740892</v>
      </c>
      <c r="S17" s="25">
        <f t="shared" si="15"/>
        <v>0.33221700628263562</v>
      </c>
      <c r="T17" s="74">
        <f t="shared" si="16"/>
        <v>12.260372276923077</v>
      </c>
      <c r="U17" s="75">
        <f t="shared" si="17"/>
        <v>0.3039266898758568</v>
      </c>
    </row>
    <row r="18" spans="1:21" x14ac:dyDescent="0.3">
      <c r="A18" s="18">
        <f t="shared" si="18"/>
        <v>7</v>
      </c>
      <c r="B18" s="62">
        <v>20116.03</v>
      </c>
      <c r="C18" s="63"/>
      <c r="D18" s="62">
        <f t="shared" si="0"/>
        <v>25511.149245999997</v>
      </c>
      <c r="E18" s="76">
        <f t="shared" si="1"/>
        <v>632.40487076071076</v>
      </c>
      <c r="F18" s="62">
        <f t="shared" si="2"/>
        <v>2125.9291038333331</v>
      </c>
      <c r="G18" s="76">
        <f t="shared" si="3"/>
        <v>52.700405896725897</v>
      </c>
      <c r="H18" s="62">
        <f t="shared" si="4"/>
        <v>80.86782983333336</v>
      </c>
      <c r="I18" s="76">
        <f t="shared" si="5"/>
        <v>2.004661137814753</v>
      </c>
      <c r="J18" s="62">
        <f t="shared" si="6"/>
        <v>32.623388166666693</v>
      </c>
      <c r="K18" s="76">
        <f t="shared" si="7"/>
        <v>0.80871266826805954</v>
      </c>
      <c r="L18" s="74">
        <f t="shared" si="8"/>
        <v>12.9105006305668</v>
      </c>
      <c r="M18" s="75">
        <f t="shared" si="9"/>
        <v>0.32004295078983336</v>
      </c>
      <c r="N18" s="74">
        <f t="shared" si="10"/>
        <v>6.4552503152833998</v>
      </c>
      <c r="O18" s="75">
        <f t="shared" si="11"/>
        <v>0.16002147539491668</v>
      </c>
      <c r="P18" s="74">
        <f t="shared" si="12"/>
        <v>2.5821001261133598</v>
      </c>
      <c r="Q18" s="75">
        <f t="shared" si="13"/>
        <v>6.4008590157966672E-2</v>
      </c>
      <c r="R18" s="25">
        <f t="shared" si="14"/>
        <v>13.401600811740892</v>
      </c>
      <c r="S18" s="25">
        <f t="shared" si="15"/>
        <v>0.33221700628263562</v>
      </c>
      <c r="T18" s="74">
        <f t="shared" si="16"/>
        <v>12.264975599038459</v>
      </c>
      <c r="U18" s="75">
        <f t="shared" si="17"/>
        <v>0.30404080325034172</v>
      </c>
    </row>
    <row r="19" spans="1:21" x14ac:dyDescent="0.3">
      <c r="A19" s="18">
        <f t="shared" si="18"/>
        <v>8</v>
      </c>
      <c r="B19" s="62">
        <v>21066.97</v>
      </c>
      <c r="C19" s="63"/>
      <c r="D19" s="62">
        <f t="shared" si="0"/>
        <v>26717.131354000001</v>
      </c>
      <c r="E19" s="76">
        <f t="shared" si="1"/>
        <v>662.30038631726904</v>
      </c>
      <c r="F19" s="62">
        <f t="shared" si="2"/>
        <v>2226.4276128333336</v>
      </c>
      <c r="G19" s="76">
        <f t="shared" si="3"/>
        <v>55.191698859772423</v>
      </c>
      <c r="H19" s="62">
        <f t="shared" si="4"/>
        <v>48.245498499999997</v>
      </c>
      <c r="I19" s="76">
        <f t="shared" si="5"/>
        <v>1.1959746677607033</v>
      </c>
      <c r="J19" s="62">
        <f t="shared" si="6"/>
        <v>24.123277666666663</v>
      </c>
      <c r="K19" s="76">
        <f t="shared" si="7"/>
        <v>0.5980004329873565</v>
      </c>
      <c r="L19" s="74">
        <f t="shared" si="8"/>
        <v>13.520815462550608</v>
      </c>
      <c r="M19" s="75">
        <f t="shared" si="9"/>
        <v>0.33517226028201874</v>
      </c>
      <c r="N19" s="74">
        <f t="shared" si="10"/>
        <v>6.7604077312753041</v>
      </c>
      <c r="O19" s="75">
        <f t="shared" si="11"/>
        <v>0.16758613014100937</v>
      </c>
      <c r="P19" s="74">
        <f t="shared" si="12"/>
        <v>2.7041630925101217</v>
      </c>
      <c r="Q19" s="75">
        <f t="shared" si="13"/>
        <v>6.7034452056403751E-2</v>
      </c>
      <c r="R19" s="25">
        <f t="shared" si="14"/>
        <v>13.813804319838056</v>
      </c>
      <c r="S19" s="25">
        <f t="shared" si="15"/>
        <v>0.34243526433724564</v>
      </c>
      <c r="T19" s="74">
        <f t="shared" si="16"/>
        <v>12.844774689423078</v>
      </c>
      <c r="U19" s="75">
        <f t="shared" si="17"/>
        <v>0.31841364726791782</v>
      </c>
    </row>
    <row r="20" spans="1:21" x14ac:dyDescent="0.3">
      <c r="A20" s="18">
        <f t="shared" si="18"/>
        <v>9</v>
      </c>
      <c r="B20" s="62">
        <v>21077.29</v>
      </c>
      <c r="C20" s="63"/>
      <c r="D20" s="62">
        <f t="shared" si="0"/>
        <v>26730.219177999999</v>
      </c>
      <c r="E20" s="76">
        <f t="shared" si="1"/>
        <v>662.62482499956616</v>
      </c>
      <c r="F20" s="62">
        <f t="shared" si="2"/>
        <v>2227.5182648333334</v>
      </c>
      <c r="G20" s="76">
        <f t="shared" si="3"/>
        <v>55.218735416630516</v>
      </c>
      <c r="H20" s="62">
        <f t="shared" si="4"/>
        <v>48.245498499999997</v>
      </c>
      <c r="I20" s="76">
        <f t="shared" si="5"/>
        <v>1.1959746677607033</v>
      </c>
      <c r="J20" s="62">
        <f t="shared" si="6"/>
        <v>24.123277666666663</v>
      </c>
      <c r="K20" s="76">
        <f t="shared" si="7"/>
        <v>0.5980004329873565</v>
      </c>
      <c r="L20" s="74">
        <f t="shared" si="8"/>
        <v>13.527438855263158</v>
      </c>
      <c r="M20" s="75">
        <f t="shared" si="9"/>
        <v>0.33533644989856587</v>
      </c>
      <c r="N20" s="74">
        <f t="shared" si="10"/>
        <v>6.7637194276315791</v>
      </c>
      <c r="O20" s="75">
        <f t="shared" si="11"/>
        <v>0.16766822494928293</v>
      </c>
      <c r="P20" s="74">
        <f t="shared" si="12"/>
        <v>2.7054877710526317</v>
      </c>
      <c r="Q20" s="75">
        <f t="shared" si="13"/>
        <v>6.7067289979713174E-2</v>
      </c>
      <c r="R20" s="25">
        <f t="shared" si="14"/>
        <v>13.820427712550607</v>
      </c>
      <c r="S20" s="25">
        <f t="shared" si="15"/>
        <v>0.34259945395379282</v>
      </c>
      <c r="T20" s="74">
        <f t="shared" si="16"/>
        <v>12.8510669125</v>
      </c>
      <c r="U20" s="75">
        <f t="shared" si="17"/>
        <v>0.31856962740363759</v>
      </c>
    </row>
    <row r="21" spans="1:21" x14ac:dyDescent="0.3">
      <c r="A21" s="18">
        <f t="shared" si="18"/>
        <v>10</v>
      </c>
      <c r="B21" s="62">
        <v>22028.23</v>
      </c>
      <c r="C21" s="63"/>
      <c r="D21" s="62">
        <f t="shared" si="0"/>
        <v>27936.201286</v>
      </c>
      <c r="E21" s="76">
        <f t="shared" si="1"/>
        <v>692.52034055612432</v>
      </c>
      <c r="F21" s="62">
        <f t="shared" si="2"/>
        <v>2328.016773833333</v>
      </c>
      <c r="G21" s="76">
        <f t="shared" si="3"/>
        <v>57.71002837967702</v>
      </c>
      <c r="H21" s="62">
        <f t="shared" si="4"/>
        <v>48.245498499999997</v>
      </c>
      <c r="I21" s="76">
        <f t="shared" si="5"/>
        <v>1.1959746677607033</v>
      </c>
      <c r="J21" s="62">
        <f t="shared" si="6"/>
        <v>24.123277666666663</v>
      </c>
      <c r="K21" s="76">
        <f t="shared" si="7"/>
        <v>0.5980004329873565</v>
      </c>
      <c r="L21" s="74">
        <f t="shared" si="8"/>
        <v>14.137753687246963</v>
      </c>
      <c r="M21" s="75">
        <f t="shared" si="9"/>
        <v>0.3504657593907512</v>
      </c>
      <c r="N21" s="74">
        <f t="shared" si="10"/>
        <v>7.0688768436234817</v>
      </c>
      <c r="O21" s="75">
        <f t="shared" si="11"/>
        <v>0.1752328796953756</v>
      </c>
      <c r="P21" s="74">
        <f t="shared" si="12"/>
        <v>2.8275507374493927</v>
      </c>
      <c r="Q21" s="75">
        <f t="shared" si="13"/>
        <v>7.0093151878150239E-2</v>
      </c>
      <c r="R21" s="25">
        <f t="shared" si="14"/>
        <v>14.430742544534411</v>
      </c>
      <c r="S21" s="25">
        <f t="shared" si="15"/>
        <v>0.35772876344597809</v>
      </c>
      <c r="T21" s="74">
        <f t="shared" si="16"/>
        <v>13.430866002884615</v>
      </c>
      <c r="U21" s="75">
        <f t="shared" si="17"/>
        <v>0.33294247142121364</v>
      </c>
    </row>
    <row r="22" spans="1:21" x14ac:dyDescent="0.3">
      <c r="A22" s="18">
        <f t="shared" si="18"/>
        <v>11</v>
      </c>
      <c r="B22" s="62">
        <v>22038.57</v>
      </c>
      <c r="C22" s="63"/>
      <c r="D22" s="62">
        <f t="shared" si="0"/>
        <v>27949.314473999999</v>
      </c>
      <c r="E22" s="76">
        <f t="shared" si="1"/>
        <v>692.84540799555771</v>
      </c>
      <c r="F22" s="62">
        <f t="shared" si="2"/>
        <v>2329.1095394999998</v>
      </c>
      <c r="G22" s="76">
        <f t="shared" si="3"/>
        <v>57.737117332963138</v>
      </c>
      <c r="H22" s="62">
        <f t="shared" si="4"/>
        <v>48.245498499999997</v>
      </c>
      <c r="I22" s="76">
        <f t="shared" si="5"/>
        <v>1.1959746677607033</v>
      </c>
      <c r="J22" s="62">
        <f t="shared" si="6"/>
        <v>24.123277666666663</v>
      </c>
      <c r="K22" s="76">
        <f t="shared" si="7"/>
        <v>0.5980004329873565</v>
      </c>
      <c r="L22" s="74">
        <f t="shared" si="8"/>
        <v>14.144389915991903</v>
      </c>
      <c r="M22" s="75">
        <f t="shared" si="9"/>
        <v>0.35063026720422963</v>
      </c>
      <c r="N22" s="74">
        <f t="shared" si="10"/>
        <v>7.0721949579959515</v>
      </c>
      <c r="O22" s="75">
        <f t="shared" si="11"/>
        <v>0.17531513360211481</v>
      </c>
      <c r="P22" s="74">
        <f t="shared" si="12"/>
        <v>2.8288779831983808</v>
      </c>
      <c r="Q22" s="75">
        <f t="shared" si="13"/>
        <v>7.0126053440845937E-2</v>
      </c>
      <c r="R22" s="25">
        <f t="shared" si="14"/>
        <v>14.437378773279352</v>
      </c>
      <c r="S22" s="25">
        <f t="shared" si="15"/>
        <v>0.35789327125945658</v>
      </c>
      <c r="T22" s="74">
        <f t="shared" si="16"/>
        <v>13.437170420192308</v>
      </c>
      <c r="U22" s="75">
        <f t="shared" si="17"/>
        <v>0.33309875384401816</v>
      </c>
    </row>
    <row r="23" spans="1:21" x14ac:dyDescent="0.3">
      <c r="A23" s="18">
        <f t="shared" si="18"/>
        <v>12</v>
      </c>
      <c r="B23" s="62">
        <v>22989.52</v>
      </c>
      <c r="C23" s="63"/>
      <c r="D23" s="62">
        <f t="shared" si="0"/>
        <v>29155.309264</v>
      </c>
      <c r="E23" s="76">
        <f t="shared" si="1"/>
        <v>722.74123793068395</v>
      </c>
      <c r="F23" s="62">
        <f t="shared" si="2"/>
        <v>2429.6091053333334</v>
      </c>
      <c r="G23" s="76">
        <f t="shared" si="3"/>
        <v>60.228436494223672</v>
      </c>
      <c r="H23" s="62">
        <f t="shared" si="4"/>
        <v>13.380566833333393</v>
      </c>
      <c r="I23" s="76">
        <f t="shared" si="5"/>
        <v>0.33169558757789169</v>
      </c>
      <c r="J23" s="62">
        <f t="shared" si="6"/>
        <v>0</v>
      </c>
      <c r="K23" s="76">
        <f t="shared" si="7"/>
        <v>0</v>
      </c>
      <c r="L23" s="74">
        <f t="shared" si="8"/>
        <v>14.754711165991903</v>
      </c>
      <c r="M23" s="75">
        <f t="shared" si="9"/>
        <v>0.36575973579488058</v>
      </c>
      <c r="N23" s="74">
        <f t="shared" si="10"/>
        <v>7.3773555829959516</v>
      </c>
      <c r="O23" s="75">
        <f t="shared" si="11"/>
        <v>0.18287986789744029</v>
      </c>
      <c r="P23" s="74">
        <f t="shared" si="12"/>
        <v>2.9509422331983806</v>
      </c>
      <c r="Q23" s="75">
        <f t="shared" si="13"/>
        <v>7.3151947158976119E-2</v>
      </c>
      <c r="R23" s="25">
        <f t="shared" si="14"/>
        <v>14.835969669028342</v>
      </c>
      <c r="S23" s="25">
        <f t="shared" si="15"/>
        <v>0.36777408146843055</v>
      </c>
      <c r="T23" s="74">
        <f t="shared" si="16"/>
        <v>14.016975607692308</v>
      </c>
      <c r="U23" s="75">
        <f t="shared" si="17"/>
        <v>0.34747174900513655</v>
      </c>
    </row>
    <row r="24" spans="1:21" x14ac:dyDescent="0.3">
      <c r="A24" s="18">
        <f t="shared" si="18"/>
        <v>13</v>
      </c>
      <c r="B24" s="62">
        <v>22999.83</v>
      </c>
      <c r="C24" s="63"/>
      <c r="D24" s="62">
        <f t="shared" si="0"/>
        <v>29168.384406000001</v>
      </c>
      <c r="E24" s="76">
        <f t="shared" si="1"/>
        <v>723.0653622344131</v>
      </c>
      <c r="F24" s="62">
        <f t="shared" si="2"/>
        <v>2430.6987005000001</v>
      </c>
      <c r="G24" s="76">
        <f t="shared" si="3"/>
        <v>60.255446852867756</v>
      </c>
      <c r="H24" s="62">
        <f t="shared" si="4"/>
        <v>12.290971666666589</v>
      </c>
      <c r="I24" s="76">
        <f t="shared" si="5"/>
        <v>0.30468522893379979</v>
      </c>
      <c r="J24" s="62">
        <f t="shared" si="6"/>
        <v>0</v>
      </c>
      <c r="K24" s="76">
        <f t="shared" si="7"/>
        <v>0</v>
      </c>
      <c r="L24" s="74">
        <f t="shared" si="8"/>
        <v>14.76132814068826</v>
      </c>
      <c r="M24" s="75">
        <f t="shared" si="9"/>
        <v>0.36592376631296208</v>
      </c>
      <c r="N24" s="74">
        <f t="shared" si="10"/>
        <v>7.38066407034413</v>
      </c>
      <c r="O24" s="75">
        <f t="shared" si="11"/>
        <v>0.18296188315648104</v>
      </c>
      <c r="P24" s="74">
        <f t="shared" si="12"/>
        <v>2.9522656281376518</v>
      </c>
      <c r="Q24" s="75">
        <f t="shared" si="13"/>
        <v>7.3184753262592411E-2</v>
      </c>
      <c r="R24" s="25">
        <f t="shared" si="14"/>
        <v>14.835969669028342</v>
      </c>
      <c r="S24" s="25">
        <f t="shared" si="15"/>
        <v>0.36777408146843055</v>
      </c>
      <c r="T24" s="74">
        <f t="shared" si="16"/>
        <v>14.023261733653847</v>
      </c>
      <c r="U24" s="75">
        <f t="shared" si="17"/>
        <v>0.34762757799731397</v>
      </c>
    </row>
    <row r="25" spans="1:21" x14ac:dyDescent="0.3">
      <c r="A25" s="18">
        <f t="shared" si="18"/>
        <v>14</v>
      </c>
      <c r="B25" s="62">
        <v>23950.78</v>
      </c>
      <c r="C25" s="63"/>
      <c r="D25" s="62">
        <f t="shared" si="0"/>
        <v>30374.379195999998</v>
      </c>
      <c r="E25" s="76">
        <f t="shared" si="1"/>
        <v>752.96119216953934</v>
      </c>
      <c r="F25" s="62">
        <f t="shared" si="2"/>
        <v>2531.1982663333333</v>
      </c>
      <c r="G25" s="76">
        <f t="shared" si="3"/>
        <v>62.746766014128276</v>
      </c>
      <c r="H25" s="62">
        <f t="shared" si="4"/>
        <v>0</v>
      </c>
      <c r="I25" s="76">
        <f t="shared" si="5"/>
        <v>0</v>
      </c>
      <c r="J25" s="62">
        <f t="shared" si="6"/>
        <v>0</v>
      </c>
      <c r="K25" s="76">
        <f t="shared" si="7"/>
        <v>0</v>
      </c>
      <c r="L25" s="74">
        <f t="shared" si="8"/>
        <v>15.371649390688258</v>
      </c>
      <c r="M25" s="75">
        <f t="shared" si="9"/>
        <v>0.38105323490361298</v>
      </c>
      <c r="N25" s="74">
        <f t="shared" si="10"/>
        <v>7.6858246953441292</v>
      </c>
      <c r="O25" s="75">
        <f t="shared" si="11"/>
        <v>0.19052661745180649</v>
      </c>
      <c r="P25" s="74">
        <f t="shared" si="12"/>
        <v>3.0743298781376516</v>
      </c>
      <c r="Q25" s="75">
        <f t="shared" si="13"/>
        <v>7.6210646980722593E-2</v>
      </c>
      <c r="R25" s="25">
        <f t="shared" si="14"/>
        <v>15.371649390688258</v>
      </c>
      <c r="S25" s="25">
        <f t="shared" si="15"/>
        <v>0.38105323490361298</v>
      </c>
      <c r="T25" s="74">
        <f t="shared" si="16"/>
        <v>14.603066921153845</v>
      </c>
      <c r="U25" s="75">
        <f t="shared" si="17"/>
        <v>0.36200057315843231</v>
      </c>
    </row>
    <row r="26" spans="1:21" x14ac:dyDescent="0.3">
      <c r="A26" s="18">
        <f t="shared" si="18"/>
        <v>15</v>
      </c>
      <c r="B26" s="62">
        <v>23961.119999999999</v>
      </c>
      <c r="C26" s="63"/>
      <c r="D26" s="62">
        <f t="shared" si="0"/>
        <v>30387.492383999997</v>
      </c>
      <c r="E26" s="76">
        <f t="shared" si="1"/>
        <v>753.28625960897273</v>
      </c>
      <c r="F26" s="62">
        <f t="shared" si="2"/>
        <v>2532.2910320000001</v>
      </c>
      <c r="G26" s="76">
        <f t="shared" si="3"/>
        <v>62.773854967414401</v>
      </c>
      <c r="H26" s="62">
        <f t="shared" si="4"/>
        <v>0</v>
      </c>
      <c r="I26" s="76">
        <f t="shared" si="5"/>
        <v>0</v>
      </c>
      <c r="J26" s="62">
        <f t="shared" si="6"/>
        <v>0</v>
      </c>
      <c r="K26" s="76">
        <f t="shared" si="7"/>
        <v>0</v>
      </c>
      <c r="L26" s="74">
        <f t="shared" si="8"/>
        <v>15.378285619433196</v>
      </c>
      <c r="M26" s="75">
        <f t="shared" si="9"/>
        <v>0.38121774271709141</v>
      </c>
      <c r="N26" s="74">
        <f t="shared" si="10"/>
        <v>7.6891428097165981</v>
      </c>
      <c r="O26" s="75">
        <f t="shared" si="11"/>
        <v>0.19060887135854571</v>
      </c>
      <c r="P26" s="74">
        <f t="shared" si="12"/>
        <v>3.0756571238866393</v>
      </c>
      <c r="Q26" s="75">
        <f t="shared" si="13"/>
        <v>7.6243548543418291E-2</v>
      </c>
      <c r="R26" s="25">
        <f t="shared" si="14"/>
        <v>15.3782856194332</v>
      </c>
      <c r="S26" s="25">
        <f t="shared" si="15"/>
        <v>0.38121774271709152</v>
      </c>
      <c r="T26" s="74">
        <f t="shared" si="16"/>
        <v>14.609371338461537</v>
      </c>
      <c r="U26" s="75">
        <f t="shared" si="17"/>
        <v>0.36215685558123689</v>
      </c>
    </row>
    <row r="27" spans="1:21" x14ac:dyDescent="0.3">
      <c r="A27" s="18">
        <f t="shared" si="18"/>
        <v>16</v>
      </c>
      <c r="B27" s="62">
        <v>24912.06</v>
      </c>
      <c r="C27" s="63"/>
      <c r="D27" s="62">
        <f t="shared" si="0"/>
        <v>31593.474492000001</v>
      </c>
      <c r="E27" s="76">
        <f t="shared" si="1"/>
        <v>783.18177516553089</v>
      </c>
      <c r="F27" s="62">
        <f t="shared" si="2"/>
        <v>2632.7895410000001</v>
      </c>
      <c r="G27" s="76">
        <f t="shared" si="3"/>
        <v>65.265147930460913</v>
      </c>
      <c r="H27" s="62">
        <f t="shared" si="4"/>
        <v>0</v>
      </c>
      <c r="I27" s="76">
        <f t="shared" si="5"/>
        <v>0</v>
      </c>
      <c r="J27" s="62">
        <f t="shared" si="6"/>
        <v>0</v>
      </c>
      <c r="K27" s="76">
        <f t="shared" si="7"/>
        <v>0</v>
      </c>
      <c r="L27" s="74">
        <f t="shared" si="8"/>
        <v>15.988600451417005</v>
      </c>
      <c r="M27" s="75">
        <f t="shared" si="9"/>
        <v>0.3963470522092768</v>
      </c>
      <c r="N27" s="74">
        <f t="shared" si="10"/>
        <v>7.9943002257085025</v>
      </c>
      <c r="O27" s="75">
        <f t="shared" si="11"/>
        <v>0.1981735261046384</v>
      </c>
      <c r="P27" s="74">
        <f t="shared" si="12"/>
        <v>3.1977200902834011</v>
      </c>
      <c r="Q27" s="75">
        <f t="shared" si="13"/>
        <v>7.9269410441855356E-2</v>
      </c>
      <c r="R27" s="25">
        <f t="shared" si="14"/>
        <v>15.988600451417003</v>
      </c>
      <c r="S27" s="25">
        <f t="shared" si="15"/>
        <v>0.39634705220927674</v>
      </c>
      <c r="T27" s="74">
        <f t="shared" si="16"/>
        <v>15.189170428846154</v>
      </c>
      <c r="U27" s="75">
        <f t="shared" si="17"/>
        <v>0.37652969959881294</v>
      </c>
    </row>
    <row r="28" spans="1:21" x14ac:dyDescent="0.3">
      <c r="A28" s="18">
        <f t="shared" si="18"/>
        <v>17</v>
      </c>
      <c r="B28" s="62">
        <v>24922.38</v>
      </c>
      <c r="C28" s="63"/>
      <c r="D28" s="62">
        <f t="shared" si="0"/>
        <v>31606.562316</v>
      </c>
      <c r="E28" s="76">
        <f t="shared" si="1"/>
        <v>783.50621384782812</v>
      </c>
      <c r="F28" s="62">
        <f t="shared" si="2"/>
        <v>2633.8801930000004</v>
      </c>
      <c r="G28" s="76">
        <f t="shared" si="3"/>
        <v>65.29218448731902</v>
      </c>
      <c r="H28" s="62">
        <f t="shared" si="4"/>
        <v>0</v>
      </c>
      <c r="I28" s="76">
        <f t="shared" si="5"/>
        <v>0</v>
      </c>
      <c r="J28" s="62">
        <f t="shared" si="6"/>
        <v>0</v>
      </c>
      <c r="K28" s="76">
        <f t="shared" si="7"/>
        <v>0</v>
      </c>
      <c r="L28" s="74">
        <f t="shared" si="8"/>
        <v>15.995223844129555</v>
      </c>
      <c r="M28" s="75">
        <f t="shared" si="9"/>
        <v>0.39651124182582392</v>
      </c>
      <c r="N28" s="74">
        <f t="shared" si="10"/>
        <v>7.9976119220647774</v>
      </c>
      <c r="O28" s="75">
        <f t="shared" si="11"/>
        <v>0.19825562091291196</v>
      </c>
      <c r="P28" s="74">
        <f t="shared" si="12"/>
        <v>3.1990447688259112</v>
      </c>
      <c r="Q28" s="75">
        <f t="shared" si="13"/>
        <v>7.9302248365164793E-2</v>
      </c>
      <c r="R28" s="25">
        <f t="shared" si="14"/>
        <v>15.995223844129558</v>
      </c>
      <c r="S28" s="25">
        <f t="shared" si="15"/>
        <v>0.39651124182582403</v>
      </c>
      <c r="T28" s="74">
        <f t="shared" si="16"/>
        <v>15.195462651923076</v>
      </c>
      <c r="U28" s="75">
        <f t="shared" si="17"/>
        <v>0.37668567973453271</v>
      </c>
    </row>
    <row r="29" spans="1:21" x14ac:dyDescent="0.3">
      <c r="A29" s="18">
        <f t="shared" si="18"/>
        <v>18</v>
      </c>
      <c r="B29" s="62">
        <v>25873.32</v>
      </c>
      <c r="C29" s="63"/>
      <c r="D29" s="62">
        <f t="shared" si="0"/>
        <v>32812.544424</v>
      </c>
      <c r="E29" s="76">
        <f t="shared" si="1"/>
        <v>813.40172940438617</v>
      </c>
      <c r="F29" s="62">
        <f t="shared" si="2"/>
        <v>2734.378702</v>
      </c>
      <c r="G29" s="76">
        <f t="shared" si="3"/>
        <v>67.783477450365524</v>
      </c>
      <c r="H29" s="62">
        <f t="shared" si="4"/>
        <v>0</v>
      </c>
      <c r="I29" s="76">
        <f t="shared" si="5"/>
        <v>0</v>
      </c>
      <c r="J29" s="62">
        <f t="shared" si="6"/>
        <v>0</v>
      </c>
      <c r="K29" s="76">
        <f t="shared" si="7"/>
        <v>0</v>
      </c>
      <c r="L29" s="74">
        <f t="shared" si="8"/>
        <v>16.605538676113362</v>
      </c>
      <c r="M29" s="75">
        <f t="shared" si="9"/>
        <v>0.41164055131800925</v>
      </c>
      <c r="N29" s="74">
        <f t="shared" si="10"/>
        <v>8.3027693380566809</v>
      </c>
      <c r="O29" s="75">
        <f t="shared" si="11"/>
        <v>0.20582027565900463</v>
      </c>
      <c r="P29" s="74">
        <f t="shared" si="12"/>
        <v>3.3211077352226726</v>
      </c>
      <c r="Q29" s="75">
        <f t="shared" si="13"/>
        <v>8.2328110263601859E-2</v>
      </c>
      <c r="R29" s="25">
        <f t="shared" si="14"/>
        <v>16.605538676113362</v>
      </c>
      <c r="S29" s="25">
        <f t="shared" si="15"/>
        <v>0.41164055131800925</v>
      </c>
      <c r="T29" s="74">
        <f t="shared" si="16"/>
        <v>15.775261742307691</v>
      </c>
      <c r="U29" s="75">
        <f t="shared" si="17"/>
        <v>0.39105852375210876</v>
      </c>
    </row>
    <row r="30" spans="1:21" x14ac:dyDescent="0.3">
      <c r="A30" s="18">
        <f t="shared" si="18"/>
        <v>19</v>
      </c>
      <c r="B30" s="62">
        <v>25883.67</v>
      </c>
      <c r="C30" s="63"/>
      <c r="D30" s="62">
        <f t="shared" si="0"/>
        <v>32825.670293999996</v>
      </c>
      <c r="E30" s="76">
        <f t="shared" si="1"/>
        <v>813.72711122238763</v>
      </c>
      <c r="F30" s="62">
        <f t="shared" si="2"/>
        <v>2735.4725245</v>
      </c>
      <c r="G30" s="76">
        <f t="shared" si="3"/>
        <v>67.81059260186565</v>
      </c>
      <c r="H30" s="62">
        <f t="shared" si="4"/>
        <v>0</v>
      </c>
      <c r="I30" s="76">
        <f t="shared" si="5"/>
        <v>0</v>
      </c>
      <c r="J30" s="62">
        <f t="shared" si="6"/>
        <v>0</v>
      </c>
      <c r="K30" s="76">
        <f t="shared" si="7"/>
        <v>0</v>
      </c>
      <c r="L30" s="74">
        <f t="shared" si="8"/>
        <v>16.612181322874491</v>
      </c>
      <c r="M30" s="75">
        <f t="shared" si="9"/>
        <v>0.41180521822995325</v>
      </c>
      <c r="N30" s="74">
        <f t="shared" si="10"/>
        <v>8.3060906614372456</v>
      </c>
      <c r="O30" s="75">
        <f t="shared" si="11"/>
        <v>0.20590260911497663</v>
      </c>
      <c r="P30" s="74">
        <f t="shared" si="12"/>
        <v>3.3224362645748982</v>
      </c>
      <c r="Q30" s="75">
        <f t="shared" si="13"/>
        <v>8.2361043645990645E-2</v>
      </c>
      <c r="R30" s="25">
        <f t="shared" si="14"/>
        <v>16.612181322874495</v>
      </c>
      <c r="S30" s="25">
        <f t="shared" si="15"/>
        <v>0.41180521822995336</v>
      </c>
      <c r="T30" s="74">
        <f t="shared" si="16"/>
        <v>15.781572256730767</v>
      </c>
      <c r="U30" s="75">
        <f t="shared" si="17"/>
        <v>0.39121495731845563</v>
      </c>
    </row>
    <row r="31" spans="1:21" x14ac:dyDescent="0.3">
      <c r="A31" s="18">
        <f t="shared" si="18"/>
        <v>20</v>
      </c>
      <c r="B31" s="62">
        <v>26834.61</v>
      </c>
      <c r="C31" s="63"/>
      <c r="D31" s="62">
        <f t="shared" si="0"/>
        <v>34031.652402</v>
      </c>
      <c r="E31" s="76">
        <f t="shared" si="1"/>
        <v>843.62262677894591</v>
      </c>
      <c r="F31" s="62">
        <f t="shared" si="2"/>
        <v>2835.9710335000004</v>
      </c>
      <c r="G31" s="76">
        <f t="shared" si="3"/>
        <v>70.301885564912169</v>
      </c>
      <c r="H31" s="62">
        <f t="shared" si="4"/>
        <v>0</v>
      </c>
      <c r="I31" s="76">
        <f t="shared" si="5"/>
        <v>0</v>
      </c>
      <c r="J31" s="62">
        <f t="shared" si="6"/>
        <v>0</v>
      </c>
      <c r="K31" s="76">
        <f t="shared" si="7"/>
        <v>0</v>
      </c>
      <c r="L31" s="74">
        <f t="shared" si="8"/>
        <v>17.222496154858298</v>
      </c>
      <c r="M31" s="75">
        <f t="shared" si="9"/>
        <v>0.42693452772213858</v>
      </c>
      <c r="N31" s="74">
        <f t="shared" si="10"/>
        <v>8.6112480774291491</v>
      </c>
      <c r="O31" s="75">
        <f t="shared" si="11"/>
        <v>0.21346726386106929</v>
      </c>
      <c r="P31" s="74">
        <f t="shared" si="12"/>
        <v>3.4444992309716596</v>
      </c>
      <c r="Q31" s="75">
        <f t="shared" si="13"/>
        <v>8.538690554442771E-2</v>
      </c>
      <c r="R31" s="25">
        <f t="shared" si="14"/>
        <v>17.222496154858302</v>
      </c>
      <c r="S31" s="25">
        <f t="shared" si="15"/>
        <v>0.42693452772213869</v>
      </c>
      <c r="T31" s="74">
        <f t="shared" si="16"/>
        <v>16.361371347115384</v>
      </c>
      <c r="U31" s="75">
        <f t="shared" si="17"/>
        <v>0.40558780133603167</v>
      </c>
    </row>
    <row r="32" spans="1:21" x14ac:dyDescent="0.3">
      <c r="A32" s="18">
        <f t="shared" si="18"/>
        <v>21</v>
      </c>
      <c r="B32" s="62">
        <v>26844.92</v>
      </c>
      <c r="C32" s="63"/>
      <c r="D32" s="62">
        <f t="shared" si="0"/>
        <v>34044.727544000001</v>
      </c>
      <c r="E32" s="76">
        <f t="shared" si="1"/>
        <v>843.94675108267495</v>
      </c>
      <c r="F32" s="62">
        <f t="shared" si="2"/>
        <v>2837.0606286666662</v>
      </c>
      <c r="G32" s="76">
        <f t="shared" si="3"/>
        <v>70.328895923556232</v>
      </c>
      <c r="H32" s="62">
        <f t="shared" si="4"/>
        <v>0</v>
      </c>
      <c r="I32" s="76">
        <f t="shared" si="5"/>
        <v>0</v>
      </c>
      <c r="J32" s="62">
        <f t="shared" si="6"/>
        <v>0</v>
      </c>
      <c r="K32" s="76">
        <f t="shared" si="7"/>
        <v>0</v>
      </c>
      <c r="L32" s="74">
        <f t="shared" si="8"/>
        <v>17.229113129554655</v>
      </c>
      <c r="M32" s="75">
        <f t="shared" si="9"/>
        <v>0.42709855824022008</v>
      </c>
      <c r="N32" s="74">
        <f t="shared" si="10"/>
        <v>8.6145565647773275</v>
      </c>
      <c r="O32" s="75">
        <f t="shared" si="11"/>
        <v>0.21354927912011004</v>
      </c>
      <c r="P32" s="74">
        <f t="shared" si="12"/>
        <v>3.4458226259109308</v>
      </c>
      <c r="Q32" s="75">
        <f t="shared" si="13"/>
        <v>8.5419711648044017E-2</v>
      </c>
      <c r="R32" s="25">
        <f t="shared" si="14"/>
        <v>17.229113129554655</v>
      </c>
      <c r="S32" s="25">
        <f t="shared" si="15"/>
        <v>0.42709855824022008</v>
      </c>
      <c r="T32" s="74">
        <f t="shared" si="16"/>
        <v>16.367657473076925</v>
      </c>
      <c r="U32" s="75">
        <f t="shared" si="17"/>
        <v>0.40574363032820915</v>
      </c>
    </row>
    <row r="33" spans="1:21" x14ac:dyDescent="0.3">
      <c r="A33" s="18">
        <f t="shared" si="18"/>
        <v>22</v>
      </c>
      <c r="B33" s="62">
        <v>27795.87</v>
      </c>
      <c r="C33" s="63"/>
      <c r="D33" s="62">
        <f t="shared" si="0"/>
        <v>35250.722333999998</v>
      </c>
      <c r="E33" s="76">
        <f t="shared" si="1"/>
        <v>873.84258101780119</v>
      </c>
      <c r="F33" s="62">
        <f t="shared" si="2"/>
        <v>2937.5601944999999</v>
      </c>
      <c r="G33" s="76">
        <f t="shared" si="3"/>
        <v>72.820215084816766</v>
      </c>
      <c r="H33" s="62">
        <f t="shared" si="4"/>
        <v>0</v>
      </c>
      <c r="I33" s="76">
        <f t="shared" si="5"/>
        <v>0</v>
      </c>
      <c r="J33" s="62">
        <f t="shared" si="6"/>
        <v>0</v>
      </c>
      <c r="K33" s="76">
        <f t="shared" si="7"/>
        <v>0</v>
      </c>
      <c r="L33" s="74">
        <f t="shared" si="8"/>
        <v>17.839434379554653</v>
      </c>
      <c r="M33" s="75">
        <f t="shared" si="9"/>
        <v>0.44222802683087098</v>
      </c>
      <c r="N33" s="74">
        <f t="shared" si="10"/>
        <v>8.9197171897773266</v>
      </c>
      <c r="O33" s="75">
        <f t="shared" si="11"/>
        <v>0.22111401341543549</v>
      </c>
      <c r="P33" s="74">
        <f t="shared" si="12"/>
        <v>3.5678868759109306</v>
      </c>
      <c r="Q33" s="75">
        <f t="shared" si="13"/>
        <v>8.8445605366174199E-2</v>
      </c>
      <c r="R33" s="25">
        <f t="shared" si="14"/>
        <v>17.839434379554653</v>
      </c>
      <c r="S33" s="25">
        <f t="shared" si="15"/>
        <v>0.44222802683087098</v>
      </c>
      <c r="T33" s="74">
        <f t="shared" si="16"/>
        <v>16.947462660576921</v>
      </c>
      <c r="U33" s="75">
        <f t="shared" si="17"/>
        <v>0.42011662548932749</v>
      </c>
    </row>
    <row r="34" spans="1:21" x14ac:dyDescent="0.3">
      <c r="A34" s="18">
        <f t="shared" si="18"/>
        <v>23</v>
      </c>
      <c r="B34" s="62">
        <v>28757.15</v>
      </c>
      <c r="C34" s="63"/>
      <c r="D34" s="62">
        <f t="shared" si="0"/>
        <v>36469.817630000005</v>
      </c>
      <c r="E34" s="76">
        <f t="shared" si="1"/>
        <v>904.06316401379297</v>
      </c>
      <c r="F34" s="62">
        <f t="shared" si="2"/>
        <v>3039.1514691666666</v>
      </c>
      <c r="G34" s="76">
        <f t="shared" si="3"/>
        <v>75.338597001149395</v>
      </c>
      <c r="H34" s="62">
        <f t="shared" si="4"/>
        <v>0</v>
      </c>
      <c r="I34" s="76">
        <f t="shared" si="5"/>
        <v>0</v>
      </c>
      <c r="J34" s="62">
        <f t="shared" si="6"/>
        <v>0</v>
      </c>
      <c r="K34" s="76">
        <f t="shared" si="7"/>
        <v>0</v>
      </c>
      <c r="L34" s="74">
        <f t="shared" si="8"/>
        <v>18.456385440283402</v>
      </c>
      <c r="M34" s="75">
        <f t="shared" si="9"/>
        <v>0.45752184413653485</v>
      </c>
      <c r="N34" s="74">
        <f t="shared" si="10"/>
        <v>9.2281927201417009</v>
      </c>
      <c r="O34" s="75">
        <f t="shared" si="11"/>
        <v>0.22876092206826742</v>
      </c>
      <c r="P34" s="74">
        <f t="shared" si="12"/>
        <v>3.6912770880566805</v>
      </c>
      <c r="Q34" s="75">
        <f t="shared" si="13"/>
        <v>9.1504368827306976E-2</v>
      </c>
      <c r="R34" s="25">
        <f t="shared" si="14"/>
        <v>18.456385440283398</v>
      </c>
      <c r="S34" s="25">
        <f t="shared" si="15"/>
        <v>0.45752184413653474</v>
      </c>
      <c r="T34" s="74">
        <f t="shared" si="16"/>
        <v>17.533566168269232</v>
      </c>
      <c r="U34" s="75">
        <f t="shared" si="17"/>
        <v>0.43464575192970811</v>
      </c>
    </row>
    <row r="35" spans="1:21" x14ac:dyDescent="0.3">
      <c r="A35" s="18">
        <f t="shared" si="18"/>
        <v>24</v>
      </c>
      <c r="B35" s="62">
        <v>29708.1</v>
      </c>
      <c r="C35" s="63"/>
      <c r="D35" s="62">
        <f t="shared" si="0"/>
        <v>37675.812419999995</v>
      </c>
      <c r="E35" s="76">
        <f t="shared" si="1"/>
        <v>933.95899394891887</v>
      </c>
      <c r="F35" s="62">
        <f t="shared" si="2"/>
        <v>3139.6510349999999</v>
      </c>
      <c r="G35" s="76">
        <f t="shared" si="3"/>
        <v>77.829916162409916</v>
      </c>
      <c r="H35" s="62">
        <f t="shared" si="4"/>
        <v>0</v>
      </c>
      <c r="I35" s="76">
        <f t="shared" si="5"/>
        <v>0</v>
      </c>
      <c r="J35" s="62">
        <f t="shared" si="6"/>
        <v>0</v>
      </c>
      <c r="K35" s="76">
        <f t="shared" si="7"/>
        <v>0</v>
      </c>
      <c r="L35" s="74">
        <f t="shared" si="8"/>
        <v>19.066706690283397</v>
      </c>
      <c r="M35" s="75">
        <f t="shared" si="9"/>
        <v>0.47265131272718564</v>
      </c>
      <c r="N35" s="74">
        <f t="shared" si="10"/>
        <v>9.5333533451416983</v>
      </c>
      <c r="O35" s="75">
        <f t="shared" si="11"/>
        <v>0.23632565636359282</v>
      </c>
      <c r="P35" s="74">
        <f t="shared" si="12"/>
        <v>3.8133413380566794</v>
      </c>
      <c r="Q35" s="75">
        <f t="shared" si="13"/>
        <v>9.453026254543713E-2</v>
      </c>
      <c r="R35" s="25">
        <f t="shared" si="14"/>
        <v>19.0667066902834</v>
      </c>
      <c r="S35" s="25">
        <f t="shared" si="15"/>
        <v>0.47265131272718575</v>
      </c>
      <c r="T35" s="74">
        <f t="shared" si="16"/>
        <v>18.113371355769228</v>
      </c>
      <c r="U35" s="75">
        <f t="shared" si="17"/>
        <v>0.4490187470908264</v>
      </c>
    </row>
    <row r="36" spans="1:21" x14ac:dyDescent="0.3">
      <c r="A36" s="18">
        <f t="shared" si="18"/>
        <v>25</v>
      </c>
      <c r="B36" s="62">
        <v>29718.41</v>
      </c>
      <c r="C36" s="63"/>
      <c r="D36" s="62">
        <f t="shared" si="0"/>
        <v>37688.887561999996</v>
      </c>
      <c r="E36" s="76">
        <f t="shared" si="1"/>
        <v>934.28311825264802</v>
      </c>
      <c r="F36" s="62">
        <f t="shared" si="2"/>
        <v>3140.740630166667</v>
      </c>
      <c r="G36" s="76">
        <f t="shared" si="3"/>
        <v>77.856926521054021</v>
      </c>
      <c r="H36" s="62">
        <f t="shared" si="4"/>
        <v>0</v>
      </c>
      <c r="I36" s="76">
        <f t="shared" si="5"/>
        <v>0</v>
      </c>
      <c r="J36" s="62">
        <f t="shared" si="6"/>
        <v>0</v>
      </c>
      <c r="K36" s="76">
        <f t="shared" si="7"/>
        <v>0</v>
      </c>
      <c r="L36" s="74">
        <f t="shared" si="8"/>
        <v>19.073323664979757</v>
      </c>
      <c r="M36" s="75">
        <f t="shared" si="9"/>
        <v>0.47281534324526725</v>
      </c>
      <c r="N36" s="74">
        <f t="shared" si="10"/>
        <v>9.5366618324898784</v>
      </c>
      <c r="O36" s="75">
        <f t="shared" si="11"/>
        <v>0.23640767162263362</v>
      </c>
      <c r="P36" s="74">
        <f t="shared" si="12"/>
        <v>3.8146647329959515</v>
      </c>
      <c r="Q36" s="75">
        <f t="shared" si="13"/>
        <v>9.456306864905345E-2</v>
      </c>
      <c r="R36" s="25">
        <f t="shared" si="14"/>
        <v>19.07332366497976</v>
      </c>
      <c r="S36" s="25">
        <f t="shared" si="15"/>
        <v>0.47281534324526736</v>
      </c>
      <c r="T36" s="74">
        <f t="shared" si="16"/>
        <v>18.119657481730769</v>
      </c>
      <c r="U36" s="75">
        <f t="shared" si="17"/>
        <v>0.44917457608300393</v>
      </c>
    </row>
    <row r="37" spans="1:21" x14ac:dyDescent="0.3">
      <c r="A37" s="18">
        <f t="shared" si="18"/>
        <v>26</v>
      </c>
      <c r="B37" s="62">
        <v>29718.41</v>
      </c>
      <c r="C37" s="63"/>
      <c r="D37" s="62">
        <f t="shared" si="0"/>
        <v>37688.887561999996</v>
      </c>
      <c r="E37" s="76">
        <f t="shared" si="1"/>
        <v>934.28311825264802</v>
      </c>
      <c r="F37" s="62">
        <f t="shared" si="2"/>
        <v>3140.740630166667</v>
      </c>
      <c r="G37" s="76">
        <f t="shared" si="3"/>
        <v>77.856926521054021</v>
      </c>
      <c r="H37" s="62">
        <f t="shared" si="4"/>
        <v>0</v>
      </c>
      <c r="I37" s="76">
        <f t="shared" si="5"/>
        <v>0</v>
      </c>
      <c r="J37" s="62">
        <f t="shared" si="6"/>
        <v>0</v>
      </c>
      <c r="K37" s="76">
        <f t="shared" si="7"/>
        <v>0</v>
      </c>
      <c r="L37" s="74">
        <f t="shared" si="8"/>
        <v>19.073323664979757</v>
      </c>
      <c r="M37" s="75">
        <f t="shared" si="9"/>
        <v>0.47281534324526725</v>
      </c>
      <c r="N37" s="74">
        <f t="shared" si="10"/>
        <v>9.5366618324898784</v>
      </c>
      <c r="O37" s="75">
        <f t="shared" si="11"/>
        <v>0.23640767162263362</v>
      </c>
      <c r="P37" s="74">
        <f t="shared" si="12"/>
        <v>3.8146647329959515</v>
      </c>
      <c r="Q37" s="75">
        <f t="shared" si="13"/>
        <v>9.456306864905345E-2</v>
      </c>
      <c r="R37" s="25">
        <f t="shared" si="14"/>
        <v>19.07332366497976</v>
      </c>
      <c r="S37" s="25">
        <f t="shared" si="15"/>
        <v>0.47281534324526736</v>
      </c>
      <c r="T37" s="74">
        <f t="shared" si="16"/>
        <v>18.119657481730769</v>
      </c>
      <c r="U37" s="75">
        <f t="shared" si="17"/>
        <v>0.44917457608300393</v>
      </c>
    </row>
    <row r="38" spans="1:21" x14ac:dyDescent="0.3">
      <c r="A38" s="18">
        <f t="shared" si="18"/>
        <v>27</v>
      </c>
      <c r="B38" s="62">
        <v>29728.76</v>
      </c>
      <c r="C38" s="63"/>
      <c r="D38" s="62">
        <f t="shared" si="0"/>
        <v>37702.013432</v>
      </c>
      <c r="E38" s="76">
        <f t="shared" si="1"/>
        <v>934.6085000706496</v>
      </c>
      <c r="F38" s="62">
        <f t="shared" si="2"/>
        <v>3141.8344526666665</v>
      </c>
      <c r="G38" s="76">
        <f t="shared" si="3"/>
        <v>77.884041672554133</v>
      </c>
      <c r="H38" s="62">
        <f t="shared" si="4"/>
        <v>0</v>
      </c>
      <c r="I38" s="76">
        <f t="shared" si="5"/>
        <v>0</v>
      </c>
      <c r="J38" s="62">
        <f t="shared" si="6"/>
        <v>0</v>
      </c>
      <c r="K38" s="76">
        <f t="shared" si="7"/>
        <v>0</v>
      </c>
      <c r="L38" s="74">
        <f t="shared" si="8"/>
        <v>19.07996631174089</v>
      </c>
      <c r="M38" s="75">
        <f t="shared" si="9"/>
        <v>0.47298001015721136</v>
      </c>
      <c r="N38" s="74">
        <f t="shared" si="10"/>
        <v>9.5399831558704449</v>
      </c>
      <c r="O38" s="75">
        <f t="shared" si="11"/>
        <v>0.23649000507860568</v>
      </c>
      <c r="P38" s="74">
        <f t="shared" si="12"/>
        <v>3.815993262348178</v>
      </c>
      <c r="Q38" s="75">
        <f t="shared" si="13"/>
        <v>9.4596002031442264E-2</v>
      </c>
      <c r="R38" s="25">
        <f t="shared" si="14"/>
        <v>19.07996631174089</v>
      </c>
      <c r="S38" s="25">
        <f t="shared" si="15"/>
        <v>0.47298001015721136</v>
      </c>
      <c r="T38" s="74">
        <f t="shared" si="16"/>
        <v>18.125967996153847</v>
      </c>
      <c r="U38" s="75">
        <f t="shared" si="17"/>
        <v>0.4493310096493508</v>
      </c>
    </row>
    <row r="39" spans="1:21" x14ac:dyDescent="0.3">
      <c r="A39" s="26"/>
      <c r="B39" s="77"/>
      <c r="C39" s="78"/>
      <c r="D39" s="77"/>
      <c r="E39" s="78"/>
      <c r="F39" s="77"/>
      <c r="G39" s="78"/>
      <c r="H39" s="77"/>
      <c r="I39" s="78"/>
      <c r="J39" s="77"/>
      <c r="K39" s="78"/>
      <c r="L39" s="77"/>
      <c r="M39" s="78"/>
      <c r="N39" s="77"/>
      <c r="O39" s="78"/>
      <c r="P39" s="77"/>
      <c r="Q39" s="78"/>
      <c r="R39" s="26"/>
      <c r="S39" s="26"/>
      <c r="T39" s="77"/>
      <c r="U39" s="78"/>
    </row>
  </sheetData>
  <dataConsolidate/>
  <mergeCells count="286">
    <mergeCell ref="T32:U32"/>
    <mergeCell ref="T33:U33"/>
    <mergeCell ref="T34:U34"/>
    <mergeCell ref="T35:U35"/>
    <mergeCell ref="T26:U26"/>
    <mergeCell ref="T27:U27"/>
    <mergeCell ref="T36:U36"/>
    <mergeCell ref="T37:U37"/>
    <mergeCell ref="T38:U38"/>
    <mergeCell ref="T28:U28"/>
    <mergeCell ref="T29:U29"/>
    <mergeCell ref="T30:U30"/>
    <mergeCell ref="T31:U31"/>
    <mergeCell ref="P32:Q32"/>
    <mergeCell ref="P33:Q33"/>
    <mergeCell ref="P34:Q34"/>
    <mergeCell ref="P35:Q35"/>
    <mergeCell ref="P36:Q36"/>
    <mergeCell ref="P37:Q37"/>
    <mergeCell ref="P38:Q38"/>
    <mergeCell ref="P39:Q39"/>
    <mergeCell ref="T11:U11"/>
    <mergeCell ref="T12:U12"/>
    <mergeCell ref="T13:U13"/>
    <mergeCell ref="T14:U14"/>
    <mergeCell ref="T15:U15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39:U39"/>
    <mergeCell ref="N37:O37"/>
    <mergeCell ref="N38:O38"/>
    <mergeCell ref="N39:O39"/>
    <mergeCell ref="P11:Q11"/>
    <mergeCell ref="P12:Q12"/>
    <mergeCell ref="P13:Q13"/>
    <mergeCell ref="P14:Q14"/>
    <mergeCell ref="P15:Q15"/>
    <mergeCell ref="P16:Q16"/>
    <mergeCell ref="P17:Q17"/>
    <mergeCell ref="P18:Q18"/>
    <mergeCell ref="P19:Q19"/>
    <mergeCell ref="P20:Q20"/>
    <mergeCell ref="P21:Q21"/>
    <mergeCell ref="P22:Q22"/>
    <mergeCell ref="P23:Q23"/>
    <mergeCell ref="P24:Q24"/>
    <mergeCell ref="P25:Q25"/>
    <mergeCell ref="P26:Q26"/>
    <mergeCell ref="P27:Q27"/>
    <mergeCell ref="P28:Q28"/>
    <mergeCell ref="P29:Q29"/>
    <mergeCell ref="P30:Q30"/>
    <mergeCell ref="P31:Q31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L33:M33"/>
    <mergeCell ref="L34:M34"/>
    <mergeCell ref="L35:M35"/>
    <mergeCell ref="L36:M36"/>
    <mergeCell ref="L37:M37"/>
    <mergeCell ref="L38:M38"/>
    <mergeCell ref="L39:M39"/>
    <mergeCell ref="N11:O11"/>
    <mergeCell ref="N12:O12"/>
    <mergeCell ref="N13:O13"/>
    <mergeCell ref="N14:O14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J36:K36"/>
    <mergeCell ref="J37:K37"/>
    <mergeCell ref="J38:K38"/>
    <mergeCell ref="J39:K39"/>
    <mergeCell ref="L11:M11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  <mergeCell ref="H35:I35"/>
    <mergeCell ref="H36:I36"/>
    <mergeCell ref="H37:I37"/>
    <mergeCell ref="H38:I38"/>
    <mergeCell ref="H39:I39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T10:U10"/>
    <mergeCell ref="H17:I17"/>
    <mergeCell ref="H18:I18"/>
    <mergeCell ref="H19:I19"/>
    <mergeCell ref="J11:K11"/>
    <mergeCell ref="J12:K12"/>
    <mergeCell ref="J13:K13"/>
    <mergeCell ref="J14:K14"/>
    <mergeCell ref="J15:K15"/>
    <mergeCell ref="J16:K16"/>
    <mergeCell ref="F37:G37"/>
    <mergeCell ref="F38:G38"/>
    <mergeCell ref="F39:G39"/>
    <mergeCell ref="F10:G10"/>
    <mergeCell ref="H10:I10"/>
    <mergeCell ref="H11:I11"/>
    <mergeCell ref="H12:I12"/>
    <mergeCell ref="H13:I13"/>
    <mergeCell ref="H14:I14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D34:E34"/>
    <mergeCell ref="D35:E35"/>
    <mergeCell ref="D36:E36"/>
    <mergeCell ref="D37:E37"/>
    <mergeCell ref="D38:E38"/>
    <mergeCell ref="D39:E39"/>
    <mergeCell ref="T8:U8"/>
    <mergeCell ref="H7:I7"/>
    <mergeCell ref="J7:K7"/>
    <mergeCell ref="J8:K8"/>
    <mergeCell ref="L8:Q8"/>
    <mergeCell ref="J9:K9"/>
    <mergeCell ref="L10:M10"/>
    <mergeCell ref="N10:O10"/>
    <mergeCell ref="P10:Q10"/>
    <mergeCell ref="J10:K10"/>
    <mergeCell ref="F14:G14"/>
    <mergeCell ref="F15:G15"/>
    <mergeCell ref="F16:G16"/>
    <mergeCell ref="F17:G17"/>
    <mergeCell ref="H15:I15"/>
    <mergeCell ref="H16:I16"/>
    <mergeCell ref="L13:M13"/>
    <mergeCell ref="F18:G18"/>
    <mergeCell ref="B39:C39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B14:C14"/>
    <mergeCell ref="B28:C28"/>
    <mergeCell ref="B15:C15"/>
    <mergeCell ref="B20:C20"/>
    <mergeCell ref="B21:C21"/>
    <mergeCell ref="B22:C22"/>
    <mergeCell ref="B29:C29"/>
    <mergeCell ref="B30:C30"/>
    <mergeCell ref="B23:C23"/>
    <mergeCell ref="B24:C24"/>
    <mergeCell ref="B25:C25"/>
    <mergeCell ref="B26:C26"/>
    <mergeCell ref="B27:C27"/>
    <mergeCell ref="B36:C36"/>
    <mergeCell ref="B37:C37"/>
    <mergeCell ref="B38:C38"/>
    <mergeCell ref="B31:C31"/>
    <mergeCell ref="B32:C32"/>
    <mergeCell ref="B33:C33"/>
    <mergeCell ref="B34:C34"/>
    <mergeCell ref="B35:C35"/>
    <mergeCell ref="B16:C16"/>
    <mergeCell ref="B17:C17"/>
    <mergeCell ref="B18:C18"/>
    <mergeCell ref="B19:C19"/>
    <mergeCell ref="B13:C13"/>
    <mergeCell ref="F11:G11"/>
    <mergeCell ref="F12:G12"/>
    <mergeCell ref="F13:G13"/>
    <mergeCell ref="L7:Q7"/>
    <mergeCell ref="B7:E7"/>
    <mergeCell ref="B9:C9"/>
    <mergeCell ref="P9:Q9"/>
    <mergeCell ref="F8:G8"/>
    <mergeCell ref="H8:I8"/>
    <mergeCell ref="D10:E10"/>
    <mergeCell ref="B8:C8"/>
    <mergeCell ref="D8:E8"/>
    <mergeCell ref="D9:E9"/>
    <mergeCell ref="B10:C10"/>
    <mergeCell ref="L12:M12"/>
    <mergeCell ref="B11:C11"/>
    <mergeCell ref="B12:C12"/>
    <mergeCell ref="H9:I9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16384" width="8.85546875" style="1"/>
  </cols>
  <sheetData>
    <row r="1" spans="1:21" ht="16.5" x14ac:dyDescent="0.3">
      <c r="A1" s="5" t="s">
        <v>45</v>
      </c>
      <c r="B1" s="5" t="s">
        <v>1</v>
      </c>
      <c r="C1" s="5"/>
      <c r="D1" s="5"/>
      <c r="E1" s="6">
        <v>290</v>
      </c>
      <c r="F1" s="42" t="s">
        <v>94</v>
      </c>
      <c r="G1" s="5"/>
      <c r="H1" s="5"/>
      <c r="N1" s="41" t="str">
        <f>D6</f>
        <v>1 januari 2013</v>
      </c>
      <c r="Q1" s="8" t="s">
        <v>44</v>
      </c>
    </row>
    <row r="2" spans="1:21" x14ac:dyDescent="0.3">
      <c r="A2" s="8" t="s">
        <v>18</v>
      </c>
      <c r="T2" s="1" t="s">
        <v>7</v>
      </c>
      <c r="U2" s="13">
        <f>'LOG4'!$U$4</f>
        <v>1.2682</v>
      </c>
    </row>
    <row r="3" spans="1:21" ht="17.25" x14ac:dyDescent="0.35">
      <c r="A3" s="5"/>
      <c r="B3" s="5"/>
      <c r="C3" s="5"/>
      <c r="D3" s="5"/>
      <c r="E3" s="10"/>
      <c r="F3" s="11"/>
      <c r="G3" s="5"/>
      <c r="H3" s="5"/>
      <c r="Q3" s="8"/>
      <c r="U3" s="13"/>
    </row>
    <row r="4" spans="1:21" x14ac:dyDescent="0.3">
      <c r="A4" s="14"/>
      <c r="B4" s="64" t="s">
        <v>8</v>
      </c>
      <c r="C4" s="65"/>
      <c r="D4" s="65"/>
      <c r="E4" s="66"/>
      <c r="F4" s="15" t="s">
        <v>9</v>
      </c>
      <c r="G4" s="16"/>
      <c r="H4" s="64" t="s">
        <v>10</v>
      </c>
      <c r="I4" s="80"/>
      <c r="J4" s="64" t="s">
        <v>11</v>
      </c>
      <c r="K4" s="66"/>
      <c r="L4" s="64" t="s">
        <v>12</v>
      </c>
      <c r="M4" s="65"/>
      <c r="N4" s="65"/>
      <c r="O4" s="65"/>
      <c r="P4" s="65"/>
      <c r="Q4" s="66"/>
      <c r="R4" s="17" t="s">
        <v>13</v>
      </c>
      <c r="S4" s="17"/>
      <c r="T4" s="17"/>
      <c r="U4" s="16"/>
    </row>
    <row r="5" spans="1:21" x14ac:dyDescent="0.3">
      <c r="A5" s="18"/>
      <c r="B5" s="70">
        <v>1</v>
      </c>
      <c r="C5" s="71"/>
      <c r="D5" s="70"/>
      <c r="E5" s="71"/>
      <c r="F5" s="70"/>
      <c r="G5" s="71"/>
      <c r="H5" s="70"/>
      <c r="I5" s="71"/>
      <c r="J5" s="83" t="s">
        <v>14</v>
      </c>
      <c r="K5" s="71"/>
      <c r="L5" s="83" t="s">
        <v>15</v>
      </c>
      <c r="M5" s="84"/>
      <c r="N5" s="84"/>
      <c r="O5" s="84"/>
      <c r="P5" s="84"/>
      <c r="Q5" s="71"/>
      <c r="R5" s="19"/>
      <c r="S5" s="19"/>
      <c r="T5" s="82" t="s">
        <v>16</v>
      </c>
      <c r="U5" s="71"/>
    </row>
    <row r="6" spans="1:21" x14ac:dyDescent="0.3">
      <c r="A6" s="18"/>
      <c r="B6" s="67" t="s">
        <v>17</v>
      </c>
      <c r="C6" s="68"/>
      <c r="D6" s="81" t="str">
        <f>[1]Inhoud!$C$3</f>
        <v>1 januari 2013</v>
      </c>
      <c r="E6" s="73"/>
      <c r="F6" s="20" t="str">
        <f>D6</f>
        <v>1 januari 2013</v>
      </c>
      <c r="G6" s="21"/>
      <c r="H6" s="72"/>
      <c r="I6" s="73"/>
      <c r="J6" s="72"/>
      <c r="K6" s="73"/>
      <c r="L6" s="22">
        <v>1</v>
      </c>
      <c r="M6" s="19"/>
      <c r="N6" s="23">
        <v>0.5</v>
      </c>
      <c r="O6" s="19"/>
      <c r="P6" s="69">
        <v>0.2</v>
      </c>
      <c r="Q6" s="68"/>
      <c r="R6" s="19" t="s">
        <v>10</v>
      </c>
      <c r="S6" s="19"/>
      <c r="T6" s="19"/>
      <c r="U6" s="24"/>
    </row>
    <row r="7" spans="1:21" x14ac:dyDescent="0.3">
      <c r="A7" s="18"/>
      <c r="B7" s="64"/>
      <c r="C7" s="66"/>
      <c r="D7" s="79"/>
      <c r="E7" s="80"/>
      <c r="F7" s="79"/>
      <c r="G7" s="80"/>
      <c r="H7" s="79"/>
      <c r="I7" s="80"/>
      <c r="J7" s="79"/>
      <c r="K7" s="80"/>
      <c r="L7" s="79"/>
      <c r="M7" s="80"/>
      <c r="N7" s="79"/>
      <c r="O7" s="80"/>
      <c r="P7" s="79"/>
      <c r="Q7" s="80"/>
      <c r="R7" s="14"/>
      <c r="S7" s="14"/>
      <c r="T7" s="79"/>
      <c r="U7" s="80"/>
    </row>
    <row r="8" spans="1:21" x14ac:dyDescent="0.3">
      <c r="A8" s="18">
        <v>0</v>
      </c>
      <c r="B8" s="62">
        <v>17770.990000000002</v>
      </c>
      <c r="C8" s="63"/>
      <c r="D8" s="62">
        <f t="shared" ref="D8:D35" si="0">B8*$U$2</f>
        <v>22537.169518000002</v>
      </c>
      <c r="E8" s="76">
        <f t="shared" ref="E8:E35" si="1">D8/40.3399</f>
        <v>558.68183902290298</v>
      </c>
      <c r="F8" s="62">
        <f t="shared" ref="F8:F35" si="2">B8/12*$U$2</f>
        <v>1878.0974598333335</v>
      </c>
      <c r="G8" s="76">
        <f t="shared" ref="G8:G35" si="3">F8/40.3399</f>
        <v>46.556819918575243</v>
      </c>
      <c r="H8" s="62">
        <f t="shared" ref="H8:H35" si="4">((B8&lt;19968.2)*913.03+(B8&gt;19968.2)*(B8&lt;20424.71)*(20424.71-B8+456.51)+(B8&gt;20424.71)*(B8&lt;22659.62)*456.51+(B8&gt;22659.62)*(B8&lt;23116.13)*(23116.13-B8))/12*$U$2</f>
        <v>96.49205383333333</v>
      </c>
      <c r="I8" s="76">
        <f t="shared" ref="I8:I35" si="5">H8/40.3399</f>
        <v>2.3919755337354167</v>
      </c>
      <c r="J8" s="62">
        <f t="shared" ref="J8:J35" si="6">((B8&lt;19968.2)*456.51+(B8&gt;19968.2)*(B8&lt;20196.46)*(20196.46-B8+228.26)+(B8&gt;20196.46)*(B8&lt;22659.62)*228.26+(B8&gt;22659.62)*(B8&lt;22887.88)*(22887.88-B8))/12*$U$2</f>
        <v>48.245498499999997</v>
      </c>
      <c r="K8" s="76">
        <f t="shared" ref="K8:K35" si="7">J8/40.3399</f>
        <v>1.1959746677607033</v>
      </c>
      <c r="L8" s="74">
        <f t="shared" ref="L8:L35" si="8">D8/1976</f>
        <v>11.405450160931176</v>
      </c>
      <c r="M8" s="75">
        <f t="shared" ref="M8:M35" si="9">L8/40.3399</f>
        <v>0.28273372420187398</v>
      </c>
      <c r="N8" s="74">
        <f t="shared" ref="N8:N35" si="10">L8/2</f>
        <v>5.702725080465588</v>
      </c>
      <c r="O8" s="75">
        <f t="shared" ref="O8:O35" si="11">N8/40.3399</f>
        <v>0.14136686210093699</v>
      </c>
      <c r="P8" s="74">
        <f t="shared" ref="P8:P35" si="12">L8/5</f>
        <v>2.2810900321862353</v>
      </c>
      <c r="Q8" s="75">
        <f t="shared" ref="Q8:Q35" si="13">P8/40.3399</f>
        <v>5.65467448403748E-2</v>
      </c>
      <c r="R8" s="25">
        <f t="shared" ref="R8:R35" si="14">(F8+H8)/1976*12</f>
        <v>11.991434293522268</v>
      </c>
      <c r="S8" s="25">
        <f t="shared" ref="S8:S35" si="15">R8/40.3399</f>
        <v>0.29725989141079345</v>
      </c>
      <c r="T8" s="74">
        <f t="shared" ref="T8:T35" si="16">D8/2080</f>
        <v>10.835177652884617</v>
      </c>
      <c r="U8" s="75">
        <f t="shared" ref="U8:U35" si="17">T8/40.3399</f>
        <v>0.26859703799178025</v>
      </c>
    </row>
    <row r="9" spans="1:21" x14ac:dyDescent="0.3">
      <c r="A9" s="18">
        <f t="shared" ref="A9:A35" si="18">+A8+1</f>
        <v>1</v>
      </c>
      <c r="B9" s="62">
        <v>18046.03</v>
      </c>
      <c r="C9" s="63"/>
      <c r="D9" s="62">
        <f t="shared" si="0"/>
        <v>22885.975245999998</v>
      </c>
      <c r="E9" s="76">
        <f t="shared" si="1"/>
        <v>567.32850716040446</v>
      </c>
      <c r="F9" s="62">
        <f t="shared" si="2"/>
        <v>1907.1646038333333</v>
      </c>
      <c r="G9" s="76">
        <f t="shared" si="3"/>
        <v>47.277375596700374</v>
      </c>
      <c r="H9" s="62">
        <f t="shared" si="4"/>
        <v>96.49205383333333</v>
      </c>
      <c r="I9" s="76">
        <f t="shared" si="5"/>
        <v>2.3919755337354167</v>
      </c>
      <c r="J9" s="62">
        <f t="shared" si="6"/>
        <v>48.245498499999997</v>
      </c>
      <c r="K9" s="76">
        <f t="shared" si="7"/>
        <v>1.1959746677607033</v>
      </c>
      <c r="L9" s="74">
        <f t="shared" si="8"/>
        <v>11.581971278340079</v>
      </c>
      <c r="M9" s="75">
        <f t="shared" si="9"/>
        <v>0.28710956840101437</v>
      </c>
      <c r="N9" s="74">
        <f t="shared" si="10"/>
        <v>5.7909856391700396</v>
      </c>
      <c r="O9" s="75">
        <f t="shared" si="11"/>
        <v>0.14355478420050719</v>
      </c>
      <c r="P9" s="74">
        <f t="shared" si="12"/>
        <v>2.3163942556680159</v>
      </c>
      <c r="Q9" s="75">
        <f t="shared" si="13"/>
        <v>5.7421913680202871E-2</v>
      </c>
      <c r="R9" s="25">
        <f t="shared" si="14"/>
        <v>12.167955410931174</v>
      </c>
      <c r="S9" s="25">
        <f t="shared" si="15"/>
        <v>0.30163573560993395</v>
      </c>
      <c r="T9" s="74">
        <f t="shared" si="16"/>
        <v>11.002872714423075</v>
      </c>
      <c r="U9" s="75">
        <f t="shared" si="17"/>
        <v>0.27275408998096362</v>
      </c>
    </row>
    <row r="10" spans="1:21" x14ac:dyDescent="0.3">
      <c r="A10" s="18">
        <f t="shared" si="18"/>
        <v>2</v>
      </c>
      <c r="B10" s="62">
        <v>18659.52</v>
      </c>
      <c r="C10" s="63"/>
      <c r="D10" s="62">
        <f t="shared" si="0"/>
        <v>23664.003263999999</v>
      </c>
      <c r="E10" s="76">
        <f t="shared" si="1"/>
        <v>586.61531793584015</v>
      </c>
      <c r="F10" s="62">
        <f t="shared" si="2"/>
        <v>1972.000272</v>
      </c>
      <c r="G10" s="76">
        <f t="shared" si="3"/>
        <v>48.884609827986679</v>
      </c>
      <c r="H10" s="62">
        <f t="shared" si="4"/>
        <v>96.49205383333333</v>
      </c>
      <c r="I10" s="76">
        <f t="shared" si="5"/>
        <v>2.3919755337354167</v>
      </c>
      <c r="J10" s="62">
        <f t="shared" si="6"/>
        <v>48.245498499999997</v>
      </c>
      <c r="K10" s="76">
        <f t="shared" si="7"/>
        <v>1.1959746677607033</v>
      </c>
      <c r="L10" s="74">
        <f t="shared" si="8"/>
        <v>11.975710153846153</v>
      </c>
      <c r="M10" s="75">
        <f t="shared" si="9"/>
        <v>0.29687010016995957</v>
      </c>
      <c r="N10" s="74">
        <f t="shared" si="10"/>
        <v>5.9878550769230765</v>
      </c>
      <c r="O10" s="75">
        <f t="shared" si="11"/>
        <v>0.14843505008497979</v>
      </c>
      <c r="P10" s="74">
        <f t="shared" si="12"/>
        <v>2.3951420307692306</v>
      </c>
      <c r="Q10" s="75">
        <f t="shared" si="13"/>
        <v>5.937402003399192E-2</v>
      </c>
      <c r="R10" s="25">
        <f t="shared" si="14"/>
        <v>12.561694286437247</v>
      </c>
      <c r="S10" s="25">
        <f t="shared" si="15"/>
        <v>0.31139626737887915</v>
      </c>
      <c r="T10" s="74">
        <f t="shared" si="16"/>
        <v>11.376924646153846</v>
      </c>
      <c r="U10" s="75">
        <f t="shared" si="17"/>
        <v>0.28202659516146161</v>
      </c>
    </row>
    <row r="11" spans="1:21" x14ac:dyDescent="0.3">
      <c r="A11" s="18">
        <f t="shared" si="18"/>
        <v>3</v>
      </c>
      <c r="B11" s="62">
        <v>19361.84</v>
      </c>
      <c r="C11" s="63"/>
      <c r="D11" s="62">
        <f t="shared" si="0"/>
        <v>24554.685487999999</v>
      </c>
      <c r="E11" s="76">
        <f t="shared" si="1"/>
        <v>608.69475353186294</v>
      </c>
      <c r="F11" s="62">
        <f t="shared" si="2"/>
        <v>2046.2237906666667</v>
      </c>
      <c r="G11" s="76">
        <f t="shared" si="3"/>
        <v>50.724562794321919</v>
      </c>
      <c r="H11" s="62">
        <f t="shared" si="4"/>
        <v>96.49205383333333</v>
      </c>
      <c r="I11" s="76">
        <f t="shared" si="5"/>
        <v>2.3919755337354167</v>
      </c>
      <c r="J11" s="62">
        <f t="shared" si="6"/>
        <v>48.245498499999997</v>
      </c>
      <c r="K11" s="76">
        <f t="shared" si="7"/>
        <v>1.1959746677607033</v>
      </c>
      <c r="L11" s="74">
        <f t="shared" si="8"/>
        <v>12.426460267206478</v>
      </c>
      <c r="M11" s="75">
        <f t="shared" si="9"/>
        <v>0.30804390360924239</v>
      </c>
      <c r="N11" s="74">
        <f t="shared" si="10"/>
        <v>6.2132301336032389</v>
      </c>
      <c r="O11" s="75">
        <f t="shared" si="11"/>
        <v>0.15402195180462119</v>
      </c>
      <c r="P11" s="74">
        <f t="shared" si="12"/>
        <v>2.4852920534412957</v>
      </c>
      <c r="Q11" s="75">
        <f t="shared" si="13"/>
        <v>6.1608780721848486E-2</v>
      </c>
      <c r="R11" s="25">
        <f t="shared" si="14"/>
        <v>13.01244439979757</v>
      </c>
      <c r="S11" s="25">
        <f t="shared" si="15"/>
        <v>0.32257007081816191</v>
      </c>
      <c r="T11" s="74">
        <f t="shared" si="16"/>
        <v>11.805137253846153</v>
      </c>
      <c r="U11" s="75">
        <f t="shared" si="17"/>
        <v>0.29264170842878029</v>
      </c>
    </row>
    <row r="12" spans="1:21" x14ac:dyDescent="0.3">
      <c r="A12" s="18">
        <f t="shared" si="18"/>
        <v>4</v>
      </c>
      <c r="B12" s="62">
        <v>20060.82</v>
      </c>
      <c r="C12" s="63"/>
      <c r="D12" s="62">
        <f t="shared" si="0"/>
        <v>25441.131924000001</v>
      </c>
      <c r="E12" s="76">
        <f t="shared" si="1"/>
        <v>630.66918668613459</v>
      </c>
      <c r="F12" s="62">
        <f t="shared" si="2"/>
        <v>2120.0943269999998</v>
      </c>
      <c r="G12" s="76">
        <f t="shared" si="3"/>
        <v>52.555765557177878</v>
      </c>
      <c r="H12" s="62">
        <f t="shared" si="4"/>
        <v>86.702606666666597</v>
      </c>
      <c r="I12" s="76">
        <f t="shared" si="5"/>
        <v>2.1493014773627745</v>
      </c>
      <c r="J12" s="62">
        <f t="shared" si="6"/>
        <v>38.458164999999937</v>
      </c>
      <c r="K12" s="76">
        <f t="shared" si="7"/>
        <v>0.95335300781608123</v>
      </c>
      <c r="L12" s="74">
        <f t="shared" si="8"/>
        <v>12.875066763157895</v>
      </c>
      <c r="M12" s="75">
        <f t="shared" si="9"/>
        <v>0.31916456816099925</v>
      </c>
      <c r="N12" s="74">
        <f t="shared" si="10"/>
        <v>6.4375333815789473</v>
      </c>
      <c r="O12" s="75">
        <f t="shared" si="11"/>
        <v>0.15958228408049963</v>
      </c>
      <c r="P12" s="74">
        <f t="shared" si="12"/>
        <v>2.5750133526315788</v>
      </c>
      <c r="Q12" s="75">
        <f t="shared" si="13"/>
        <v>6.3832913632199853E-2</v>
      </c>
      <c r="R12" s="25">
        <f t="shared" si="14"/>
        <v>13.401600811740892</v>
      </c>
      <c r="S12" s="25">
        <f t="shared" si="15"/>
        <v>0.33221700628263562</v>
      </c>
      <c r="T12" s="74">
        <f t="shared" si="16"/>
        <v>12.231313425</v>
      </c>
      <c r="U12" s="75">
        <f t="shared" si="17"/>
        <v>0.30320633975294931</v>
      </c>
    </row>
    <row r="13" spans="1:21" x14ac:dyDescent="0.3">
      <c r="A13" s="18">
        <f t="shared" si="18"/>
        <v>5</v>
      </c>
      <c r="B13" s="62">
        <v>20066.45</v>
      </c>
      <c r="C13" s="63"/>
      <c r="D13" s="62">
        <f t="shared" si="0"/>
        <v>25448.27189</v>
      </c>
      <c r="E13" s="76">
        <f t="shared" si="1"/>
        <v>630.84618181998462</v>
      </c>
      <c r="F13" s="62">
        <f t="shared" si="2"/>
        <v>2120.6893241666667</v>
      </c>
      <c r="G13" s="76">
        <f t="shared" si="3"/>
        <v>52.57051515166539</v>
      </c>
      <c r="H13" s="62">
        <f t="shared" si="4"/>
        <v>86.107609499999825</v>
      </c>
      <c r="I13" s="76">
        <f t="shared" si="5"/>
        <v>2.1345518828752632</v>
      </c>
      <c r="J13" s="62">
        <f t="shared" si="6"/>
        <v>37.863167833333165</v>
      </c>
      <c r="K13" s="76">
        <f t="shared" si="7"/>
        <v>0.93860341332856956</v>
      </c>
      <c r="L13" s="74">
        <f t="shared" si="8"/>
        <v>12.878680106275304</v>
      </c>
      <c r="M13" s="75">
        <f t="shared" si="9"/>
        <v>0.31925414059715823</v>
      </c>
      <c r="N13" s="74">
        <f t="shared" si="10"/>
        <v>6.4393400531376521</v>
      </c>
      <c r="O13" s="75">
        <f t="shared" si="11"/>
        <v>0.15962707029857912</v>
      </c>
      <c r="P13" s="74">
        <f t="shared" si="12"/>
        <v>2.5757360212550608</v>
      </c>
      <c r="Q13" s="75">
        <f t="shared" si="13"/>
        <v>6.3850828119431657E-2</v>
      </c>
      <c r="R13" s="25">
        <f t="shared" si="14"/>
        <v>13.401600811740892</v>
      </c>
      <c r="S13" s="25">
        <f t="shared" si="15"/>
        <v>0.33221700628263562</v>
      </c>
      <c r="T13" s="74">
        <f t="shared" si="16"/>
        <v>12.234746100961539</v>
      </c>
      <c r="U13" s="75">
        <f t="shared" si="17"/>
        <v>0.30329143356730032</v>
      </c>
    </row>
    <row r="14" spans="1:21" x14ac:dyDescent="0.3">
      <c r="A14" s="18">
        <f t="shared" si="18"/>
        <v>6</v>
      </c>
      <c r="B14" s="62">
        <v>21062.67</v>
      </c>
      <c r="C14" s="63"/>
      <c r="D14" s="62">
        <f t="shared" si="0"/>
        <v>26711.678093999999</v>
      </c>
      <c r="E14" s="76">
        <f t="shared" si="1"/>
        <v>662.16520353297847</v>
      </c>
      <c r="F14" s="62">
        <f t="shared" si="2"/>
        <v>2225.9731744999999</v>
      </c>
      <c r="G14" s="76">
        <f t="shared" si="3"/>
        <v>55.180433627748208</v>
      </c>
      <c r="H14" s="62">
        <f t="shared" si="4"/>
        <v>48.245498499999997</v>
      </c>
      <c r="I14" s="76">
        <f t="shared" si="5"/>
        <v>1.1959746677607033</v>
      </c>
      <c r="J14" s="62">
        <f t="shared" si="6"/>
        <v>24.123277666666663</v>
      </c>
      <c r="K14" s="76">
        <f t="shared" si="7"/>
        <v>0.5980004329873565</v>
      </c>
      <c r="L14" s="74">
        <f t="shared" si="8"/>
        <v>13.518055715587044</v>
      </c>
      <c r="M14" s="75">
        <f t="shared" si="9"/>
        <v>0.33510384794179071</v>
      </c>
      <c r="N14" s="74">
        <f t="shared" si="10"/>
        <v>6.7590278577935221</v>
      </c>
      <c r="O14" s="75">
        <f t="shared" si="11"/>
        <v>0.16755192397089536</v>
      </c>
      <c r="P14" s="74">
        <f t="shared" si="12"/>
        <v>2.703611143117409</v>
      </c>
      <c r="Q14" s="75">
        <f t="shared" si="13"/>
        <v>6.7020769588358148E-2</v>
      </c>
      <c r="R14" s="25">
        <f t="shared" si="14"/>
        <v>13.811044572874492</v>
      </c>
      <c r="S14" s="25">
        <f t="shared" si="15"/>
        <v>0.34236685199701761</v>
      </c>
      <c r="T14" s="74">
        <f t="shared" si="16"/>
        <v>12.842152929807693</v>
      </c>
      <c r="U14" s="75">
        <f t="shared" si="17"/>
        <v>0.31834865554470121</v>
      </c>
    </row>
    <row r="15" spans="1:21" x14ac:dyDescent="0.3">
      <c r="A15" s="18">
        <f t="shared" si="18"/>
        <v>7</v>
      </c>
      <c r="B15" s="62">
        <v>21073.48</v>
      </c>
      <c r="C15" s="63"/>
      <c r="D15" s="62">
        <f t="shared" si="0"/>
        <v>26725.387336</v>
      </c>
      <c r="E15" s="76">
        <f t="shared" si="1"/>
        <v>662.50504676511343</v>
      </c>
      <c r="F15" s="62">
        <f t="shared" si="2"/>
        <v>2227.1156113333332</v>
      </c>
      <c r="G15" s="76">
        <f t="shared" si="3"/>
        <v>55.208753897092784</v>
      </c>
      <c r="H15" s="62">
        <f t="shared" si="4"/>
        <v>48.245498499999997</v>
      </c>
      <c r="I15" s="76">
        <f t="shared" si="5"/>
        <v>1.1959746677607033</v>
      </c>
      <c r="J15" s="62">
        <f t="shared" si="6"/>
        <v>24.123277666666663</v>
      </c>
      <c r="K15" s="76">
        <f t="shared" si="7"/>
        <v>0.5980004329873565</v>
      </c>
      <c r="L15" s="74">
        <f t="shared" si="8"/>
        <v>13.524993591093118</v>
      </c>
      <c r="M15" s="75">
        <f t="shared" si="9"/>
        <v>0.33527583338315459</v>
      </c>
      <c r="N15" s="74">
        <f t="shared" si="10"/>
        <v>6.7624967955465589</v>
      </c>
      <c r="O15" s="75">
        <f t="shared" si="11"/>
        <v>0.16763791669157729</v>
      </c>
      <c r="P15" s="74">
        <f t="shared" si="12"/>
        <v>2.7049987182186235</v>
      </c>
      <c r="Q15" s="75">
        <f t="shared" si="13"/>
        <v>6.7055166676630917E-2</v>
      </c>
      <c r="R15" s="25">
        <f t="shared" si="14"/>
        <v>13.817982448380565</v>
      </c>
      <c r="S15" s="25">
        <f t="shared" si="15"/>
        <v>0.34253883743838148</v>
      </c>
      <c r="T15" s="74">
        <f t="shared" si="16"/>
        <v>12.848743911538461</v>
      </c>
      <c r="U15" s="75">
        <f t="shared" si="17"/>
        <v>0.31851204171399683</v>
      </c>
    </row>
    <row r="16" spans="1:21" x14ac:dyDescent="0.3">
      <c r="A16" s="18">
        <f t="shared" si="18"/>
        <v>8</v>
      </c>
      <c r="B16" s="62">
        <v>22069.7</v>
      </c>
      <c r="C16" s="63"/>
      <c r="D16" s="62">
        <f t="shared" si="0"/>
        <v>27988.793540000002</v>
      </c>
      <c r="E16" s="76">
        <f t="shared" si="1"/>
        <v>693.82406847810739</v>
      </c>
      <c r="F16" s="62">
        <f t="shared" si="2"/>
        <v>2332.3994616666664</v>
      </c>
      <c r="G16" s="76">
        <f t="shared" si="3"/>
        <v>57.818672373175602</v>
      </c>
      <c r="H16" s="62">
        <f t="shared" si="4"/>
        <v>48.245498499999997</v>
      </c>
      <c r="I16" s="76">
        <f t="shared" si="5"/>
        <v>1.1959746677607033</v>
      </c>
      <c r="J16" s="62">
        <f t="shared" si="6"/>
        <v>24.123277666666663</v>
      </c>
      <c r="K16" s="76">
        <f t="shared" si="7"/>
        <v>0.5980004329873565</v>
      </c>
      <c r="L16" s="74">
        <f t="shared" si="8"/>
        <v>14.16436920040486</v>
      </c>
      <c r="M16" s="75">
        <f t="shared" si="9"/>
        <v>0.35112554072778712</v>
      </c>
      <c r="N16" s="74">
        <f t="shared" si="10"/>
        <v>7.0821846002024298</v>
      </c>
      <c r="O16" s="75">
        <f t="shared" si="11"/>
        <v>0.17556277036389356</v>
      </c>
      <c r="P16" s="74">
        <f t="shared" si="12"/>
        <v>2.8328738400809721</v>
      </c>
      <c r="Q16" s="75">
        <f t="shared" si="13"/>
        <v>7.0225108145557422E-2</v>
      </c>
      <c r="R16" s="25">
        <f t="shared" si="14"/>
        <v>14.457358057692307</v>
      </c>
      <c r="S16" s="25">
        <f t="shared" si="15"/>
        <v>0.35838854478301402</v>
      </c>
      <c r="T16" s="74">
        <f t="shared" si="16"/>
        <v>13.456150740384617</v>
      </c>
      <c r="U16" s="75">
        <f t="shared" si="17"/>
        <v>0.33356926369139778</v>
      </c>
    </row>
    <row r="17" spans="1:21" x14ac:dyDescent="0.3">
      <c r="A17" s="18">
        <f t="shared" si="18"/>
        <v>9</v>
      </c>
      <c r="B17" s="62">
        <v>22080.55</v>
      </c>
      <c r="C17" s="63"/>
      <c r="D17" s="62">
        <f t="shared" si="0"/>
        <v>28002.553509999998</v>
      </c>
      <c r="E17" s="76">
        <f t="shared" si="1"/>
        <v>694.16516922451467</v>
      </c>
      <c r="F17" s="62">
        <f t="shared" si="2"/>
        <v>2333.5461258333335</v>
      </c>
      <c r="G17" s="76">
        <f t="shared" si="3"/>
        <v>57.847097435376227</v>
      </c>
      <c r="H17" s="62">
        <f t="shared" si="4"/>
        <v>48.245498499999997</v>
      </c>
      <c r="I17" s="76">
        <f t="shared" si="5"/>
        <v>1.1959746677607033</v>
      </c>
      <c r="J17" s="62">
        <f t="shared" si="6"/>
        <v>24.123277666666663</v>
      </c>
      <c r="K17" s="76">
        <f t="shared" si="7"/>
        <v>0.5980004329873565</v>
      </c>
      <c r="L17" s="74">
        <f t="shared" si="8"/>
        <v>14.171332747975708</v>
      </c>
      <c r="M17" s="75">
        <f t="shared" si="9"/>
        <v>0.35129816256301349</v>
      </c>
      <c r="N17" s="74">
        <f t="shared" si="10"/>
        <v>7.0856663739878538</v>
      </c>
      <c r="O17" s="75">
        <f t="shared" si="11"/>
        <v>0.17564908128150675</v>
      </c>
      <c r="P17" s="74">
        <f t="shared" si="12"/>
        <v>2.8342665495951413</v>
      </c>
      <c r="Q17" s="75">
        <f t="shared" si="13"/>
        <v>7.0259632512602699E-2</v>
      </c>
      <c r="R17" s="25">
        <f t="shared" si="14"/>
        <v>14.464321605263159</v>
      </c>
      <c r="S17" s="25">
        <f t="shared" si="15"/>
        <v>0.35856116661824045</v>
      </c>
      <c r="T17" s="74">
        <f t="shared" si="16"/>
        <v>13.462766110576922</v>
      </c>
      <c r="U17" s="75">
        <f t="shared" si="17"/>
        <v>0.33373325443486279</v>
      </c>
    </row>
    <row r="18" spans="1:21" x14ac:dyDescent="0.3">
      <c r="A18" s="18">
        <f t="shared" si="18"/>
        <v>10</v>
      </c>
      <c r="B18" s="62">
        <v>23076.77</v>
      </c>
      <c r="C18" s="63"/>
      <c r="D18" s="62">
        <f t="shared" si="0"/>
        <v>29265.959714000001</v>
      </c>
      <c r="E18" s="76">
        <f t="shared" si="1"/>
        <v>725.48419093750852</v>
      </c>
      <c r="F18" s="62">
        <f t="shared" si="2"/>
        <v>2438.8299761666667</v>
      </c>
      <c r="G18" s="76">
        <f t="shared" si="3"/>
        <v>60.457015911459045</v>
      </c>
      <c r="H18" s="62">
        <f t="shared" si="4"/>
        <v>4.1596960000000616</v>
      </c>
      <c r="I18" s="76">
        <f t="shared" si="5"/>
        <v>0.10311617034251601</v>
      </c>
      <c r="J18" s="62">
        <f t="shared" si="6"/>
        <v>0</v>
      </c>
      <c r="K18" s="76">
        <f t="shared" si="7"/>
        <v>0</v>
      </c>
      <c r="L18" s="74">
        <f t="shared" si="8"/>
        <v>14.810708357287449</v>
      </c>
      <c r="M18" s="75">
        <f t="shared" si="9"/>
        <v>0.36714786990764603</v>
      </c>
      <c r="N18" s="74">
        <f t="shared" si="10"/>
        <v>7.4053541786437247</v>
      </c>
      <c r="O18" s="75">
        <f t="shared" si="11"/>
        <v>0.18357393495382301</v>
      </c>
      <c r="P18" s="74">
        <f t="shared" si="12"/>
        <v>2.96214167145749</v>
      </c>
      <c r="Q18" s="75">
        <f t="shared" si="13"/>
        <v>7.3429573981529203E-2</v>
      </c>
      <c r="R18" s="25">
        <f t="shared" si="14"/>
        <v>14.835969669028342</v>
      </c>
      <c r="S18" s="25">
        <f t="shared" si="15"/>
        <v>0.36777408146843055</v>
      </c>
      <c r="T18" s="74">
        <f t="shared" si="16"/>
        <v>14.070172939423077</v>
      </c>
      <c r="U18" s="75">
        <f t="shared" si="17"/>
        <v>0.34879047641226374</v>
      </c>
    </row>
    <row r="19" spans="1:21" x14ac:dyDescent="0.3">
      <c r="A19" s="18">
        <f t="shared" si="18"/>
        <v>11</v>
      </c>
      <c r="B19" s="62">
        <v>23087.58</v>
      </c>
      <c r="C19" s="63"/>
      <c r="D19" s="62">
        <f t="shared" si="0"/>
        <v>29279.668956000001</v>
      </c>
      <c r="E19" s="76">
        <f t="shared" si="1"/>
        <v>725.82403416964348</v>
      </c>
      <c r="F19" s="62">
        <f t="shared" si="2"/>
        <v>2439.972413</v>
      </c>
      <c r="G19" s="76">
        <f t="shared" si="3"/>
        <v>60.485336180803621</v>
      </c>
      <c r="H19" s="62">
        <f t="shared" si="4"/>
        <v>3.0172591666665896</v>
      </c>
      <c r="I19" s="76">
        <f t="shared" si="5"/>
        <v>7.4795900997934789E-2</v>
      </c>
      <c r="J19" s="62">
        <f t="shared" si="6"/>
        <v>0</v>
      </c>
      <c r="K19" s="76">
        <f t="shared" si="7"/>
        <v>0</v>
      </c>
      <c r="L19" s="74">
        <f t="shared" si="8"/>
        <v>14.817646232793523</v>
      </c>
      <c r="M19" s="75">
        <f t="shared" si="9"/>
        <v>0.36731985534900985</v>
      </c>
      <c r="N19" s="74">
        <f t="shared" si="10"/>
        <v>7.4088231163967615</v>
      </c>
      <c r="O19" s="75">
        <f t="shared" si="11"/>
        <v>0.18365992767450492</v>
      </c>
      <c r="P19" s="74">
        <f t="shared" si="12"/>
        <v>2.9635292465587044</v>
      </c>
      <c r="Q19" s="75">
        <f t="shared" si="13"/>
        <v>7.3463971069801973E-2</v>
      </c>
      <c r="R19" s="25">
        <f t="shared" si="14"/>
        <v>14.835969669028341</v>
      </c>
      <c r="S19" s="25">
        <f t="shared" si="15"/>
        <v>0.36777408146843055</v>
      </c>
      <c r="T19" s="74">
        <f t="shared" si="16"/>
        <v>14.076763921153846</v>
      </c>
      <c r="U19" s="75">
        <f t="shared" si="17"/>
        <v>0.34895386258155936</v>
      </c>
    </row>
    <row r="20" spans="1:21" x14ac:dyDescent="0.3">
      <c r="A20" s="18">
        <f t="shared" si="18"/>
        <v>12</v>
      </c>
      <c r="B20" s="62">
        <v>24083.71</v>
      </c>
      <c r="C20" s="63"/>
      <c r="D20" s="62">
        <f t="shared" si="0"/>
        <v>30542.961022</v>
      </c>
      <c r="E20" s="76">
        <f t="shared" si="1"/>
        <v>757.14022647552417</v>
      </c>
      <c r="F20" s="62">
        <f t="shared" si="2"/>
        <v>2545.2467518333333</v>
      </c>
      <c r="G20" s="76">
        <f t="shared" si="3"/>
        <v>63.095018872960352</v>
      </c>
      <c r="H20" s="62">
        <f t="shared" si="4"/>
        <v>0</v>
      </c>
      <c r="I20" s="76">
        <f t="shared" si="5"/>
        <v>0</v>
      </c>
      <c r="J20" s="62">
        <f t="shared" si="6"/>
        <v>0</v>
      </c>
      <c r="K20" s="76">
        <f t="shared" si="7"/>
        <v>0</v>
      </c>
      <c r="L20" s="74">
        <f t="shared" si="8"/>
        <v>15.456964079959514</v>
      </c>
      <c r="M20" s="75">
        <f t="shared" si="9"/>
        <v>0.38316813080745155</v>
      </c>
      <c r="N20" s="74">
        <f t="shared" si="10"/>
        <v>7.7284820399797569</v>
      </c>
      <c r="O20" s="75">
        <f t="shared" si="11"/>
        <v>0.19158406540372577</v>
      </c>
      <c r="P20" s="74">
        <f t="shared" si="12"/>
        <v>3.0913928159919029</v>
      </c>
      <c r="Q20" s="75">
        <f t="shared" si="13"/>
        <v>7.6633626161490304E-2</v>
      </c>
      <c r="R20" s="25">
        <f t="shared" si="14"/>
        <v>15.456964079959512</v>
      </c>
      <c r="S20" s="25">
        <f t="shared" si="15"/>
        <v>0.38316813080745149</v>
      </c>
      <c r="T20" s="74">
        <f t="shared" si="16"/>
        <v>14.684115875961538</v>
      </c>
      <c r="U20" s="75">
        <f t="shared" si="17"/>
        <v>0.36400972426707895</v>
      </c>
    </row>
    <row r="21" spans="1:21" x14ac:dyDescent="0.3">
      <c r="A21" s="18">
        <f t="shared" si="18"/>
        <v>13</v>
      </c>
      <c r="B21" s="62">
        <v>24094.65</v>
      </c>
      <c r="C21" s="63"/>
      <c r="D21" s="62">
        <f t="shared" si="0"/>
        <v>30556.835130000003</v>
      </c>
      <c r="E21" s="76">
        <f t="shared" si="1"/>
        <v>757.48415662904472</v>
      </c>
      <c r="F21" s="62">
        <f t="shared" si="2"/>
        <v>2546.4029275000003</v>
      </c>
      <c r="G21" s="76">
        <f t="shared" si="3"/>
        <v>63.123679719087065</v>
      </c>
      <c r="H21" s="62">
        <f t="shared" si="4"/>
        <v>0</v>
      </c>
      <c r="I21" s="76">
        <f t="shared" si="5"/>
        <v>0</v>
      </c>
      <c r="J21" s="62">
        <f t="shared" si="6"/>
        <v>0</v>
      </c>
      <c r="K21" s="76">
        <f t="shared" si="7"/>
        <v>0</v>
      </c>
      <c r="L21" s="74">
        <f t="shared" si="8"/>
        <v>15.463985389676115</v>
      </c>
      <c r="M21" s="75">
        <f t="shared" si="9"/>
        <v>0.38334218452886881</v>
      </c>
      <c r="N21" s="74">
        <f t="shared" si="10"/>
        <v>7.7319926948380573</v>
      </c>
      <c r="O21" s="75">
        <f t="shared" si="11"/>
        <v>0.19167109226443441</v>
      </c>
      <c r="P21" s="74">
        <f t="shared" si="12"/>
        <v>3.0927970779352227</v>
      </c>
      <c r="Q21" s="75">
        <f t="shared" si="13"/>
        <v>7.6668436905773754E-2</v>
      </c>
      <c r="R21" s="25">
        <f t="shared" si="14"/>
        <v>15.463985389676115</v>
      </c>
      <c r="S21" s="25">
        <f t="shared" si="15"/>
        <v>0.38334218452886881</v>
      </c>
      <c r="T21" s="74">
        <f t="shared" si="16"/>
        <v>14.690786120192309</v>
      </c>
      <c r="U21" s="75">
        <f t="shared" si="17"/>
        <v>0.36417507530242538</v>
      </c>
    </row>
    <row r="22" spans="1:21" x14ac:dyDescent="0.3">
      <c r="A22" s="18">
        <f t="shared" si="18"/>
        <v>14</v>
      </c>
      <c r="B22" s="62">
        <v>25090.87</v>
      </c>
      <c r="C22" s="63"/>
      <c r="D22" s="62">
        <f t="shared" si="0"/>
        <v>31820.241333999998</v>
      </c>
      <c r="E22" s="76">
        <f t="shared" si="1"/>
        <v>788.80317834203845</v>
      </c>
      <c r="F22" s="62">
        <f t="shared" si="2"/>
        <v>2651.6867778333331</v>
      </c>
      <c r="G22" s="76">
        <f t="shared" si="3"/>
        <v>65.733598195169876</v>
      </c>
      <c r="H22" s="62">
        <f t="shared" si="4"/>
        <v>0</v>
      </c>
      <c r="I22" s="76">
        <f t="shared" si="5"/>
        <v>0</v>
      </c>
      <c r="J22" s="62">
        <f t="shared" si="6"/>
        <v>0</v>
      </c>
      <c r="K22" s="76">
        <f t="shared" si="7"/>
        <v>0</v>
      </c>
      <c r="L22" s="74">
        <f t="shared" si="8"/>
        <v>16.103360998987853</v>
      </c>
      <c r="M22" s="75">
        <f t="shared" si="9"/>
        <v>0.39919189187350124</v>
      </c>
      <c r="N22" s="74">
        <f t="shared" si="10"/>
        <v>8.0516804994939264</v>
      </c>
      <c r="O22" s="75">
        <f t="shared" si="11"/>
        <v>0.19959594593675062</v>
      </c>
      <c r="P22" s="74">
        <f t="shared" si="12"/>
        <v>3.2206721997975705</v>
      </c>
      <c r="Q22" s="75">
        <f t="shared" si="13"/>
        <v>7.9838378374700245E-2</v>
      </c>
      <c r="R22" s="25">
        <f t="shared" si="14"/>
        <v>16.103360998987853</v>
      </c>
      <c r="S22" s="25">
        <f t="shared" si="15"/>
        <v>0.39919189187350124</v>
      </c>
      <c r="T22" s="74">
        <f t="shared" si="16"/>
        <v>15.29819294903846</v>
      </c>
      <c r="U22" s="75">
        <f t="shared" si="17"/>
        <v>0.37923229727982621</v>
      </c>
    </row>
    <row r="23" spans="1:21" x14ac:dyDescent="0.3">
      <c r="A23" s="18">
        <f t="shared" si="18"/>
        <v>15</v>
      </c>
      <c r="B23" s="62">
        <v>25101.68</v>
      </c>
      <c r="C23" s="63"/>
      <c r="D23" s="62">
        <f t="shared" si="0"/>
        <v>31833.950575999999</v>
      </c>
      <c r="E23" s="76">
        <f t="shared" si="1"/>
        <v>789.14302157417342</v>
      </c>
      <c r="F23" s="62">
        <f t="shared" si="2"/>
        <v>2652.8292146666668</v>
      </c>
      <c r="G23" s="76">
        <f t="shared" si="3"/>
        <v>65.761918464514451</v>
      </c>
      <c r="H23" s="62">
        <f t="shared" si="4"/>
        <v>0</v>
      </c>
      <c r="I23" s="76">
        <f t="shared" si="5"/>
        <v>0</v>
      </c>
      <c r="J23" s="62">
        <f t="shared" si="6"/>
        <v>0</v>
      </c>
      <c r="K23" s="76">
        <f t="shared" si="7"/>
        <v>0</v>
      </c>
      <c r="L23" s="74">
        <f t="shared" si="8"/>
        <v>16.110298874493928</v>
      </c>
      <c r="M23" s="75">
        <f t="shared" si="9"/>
        <v>0.39936387731486511</v>
      </c>
      <c r="N23" s="74">
        <f t="shared" si="10"/>
        <v>8.0551494372469641</v>
      </c>
      <c r="O23" s="75">
        <f t="shared" si="11"/>
        <v>0.19968193865743256</v>
      </c>
      <c r="P23" s="74">
        <f t="shared" si="12"/>
        <v>3.2220597748987858</v>
      </c>
      <c r="Q23" s="75">
        <f t="shared" si="13"/>
        <v>7.9872775462973028E-2</v>
      </c>
      <c r="R23" s="25">
        <f t="shared" si="14"/>
        <v>16.110298874493928</v>
      </c>
      <c r="S23" s="25">
        <f t="shared" si="15"/>
        <v>0.39936387731486511</v>
      </c>
      <c r="T23" s="74">
        <f t="shared" si="16"/>
        <v>15.304783930769231</v>
      </c>
      <c r="U23" s="75">
        <f t="shared" si="17"/>
        <v>0.37939568344912189</v>
      </c>
    </row>
    <row r="24" spans="1:21" x14ac:dyDescent="0.3">
      <c r="A24" s="18">
        <f t="shared" si="18"/>
        <v>16</v>
      </c>
      <c r="B24" s="62">
        <v>26097.9</v>
      </c>
      <c r="C24" s="63"/>
      <c r="D24" s="62">
        <f t="shared" si="0"/>
        <v>33097.356780000002</v>
      </c>
      <c r="E24" s="76">
        <f t="shared" si="1"/>
        <v>820.46204328716738</v>
      </c>
      <c r="F24" s="62">
        <f t="shared" si="2"/>
        <v>2758.1130650000005</v>
      </c>
      <c r="G24" s="76">
        <f t="shared" si="3"/>
        <v>68.371836940597291</v>
      </c>
      <c r="H24" s="62">
        <f t="shared" si="4"/>
        <v>0</v>
      </c>
      <c r="I24" s="76">
        <f t="shared" si="5"/>
        <v>0</v>
      </c>
      <c r="J24" s="62">
        <f t="shared" si="6"/>
        <v>0</v>
      </c>
      <c r="K24" s="76">
        <f t="shared" si="7"/>
        <v>0</v>
      </c>
      <c r="L24" s="74">
        <f t="shared" si="8"/>
        <v>16.74967448380567</v>
      </c>
      <c r="M24" s="75">
        <f t="shared" si="9"/>
        <v>0.41521358465949765</v>
      </c>
      <c r="N24" s="74">
        <f t="shared" si="10"/>
        <v>8.374837241902835</v>
      </c>
      <c r="O24" s="75">
        <f t="shared" si="11"/>
        <v>0.20760679232974882</v>
      </c>
      <c r="P24" s="74">
        <f t="shared" si="12"/>
        <v>3.349934896761134</v>
      </c>
      <c r="Q24" s="75">
        <f t="shared" si="13"/>
        <v>8.3042716931899532E-2</v>
      </c>
      <c r="R24" s="25">
        <f t="shared" si="14"/>
        <v>16.74967448380567</v>
      </c>
      <c r="S24" s="25">
        <f t="shared" si="15"/>
        <v>0.41521358465949765</v>
      </c>
      <c r="T24" s="74">
        <f t="shared" si="16"/>
        <v>15.912190759615385</v>
      </c>
      <c r="U24" s="75">
        <f t="shared" si="17"/>
        <v>0.39445290542652273</v>
      </c>
    </row>
    <row r="25" spans="1:21" x14ac:dyDescent="0.3">
      <c r="A25" s="18">
        <f t="shared" si="18"/>
        <v>17</v>
      </c>
      <c r="B25" s="62">
        <v>26108.75</v>
      </c>
      <c r="C25" s="63"/>
      <c r="D25" s="62">
        <f t="shared" si="0"/>
        <v>33111.116750000001</v>
      </c>
      <c r="E25" s="76">
        <f t="shared" si="1"/>
        <v>820.80314403357477</v>
      </c>
      <c r="F25" s="62">
        <f t="shared" si="2"/>
        <v>2759.2597291666666</v>
      </c>
      <c r="G25" s="76">
        <f t="shared" si="3"/>
        <v>68.400262002797888</v>
      </c>
      <c r="H25" s="62">
        <f t="shared" si="4"/>
        <v>0</v>
      </c>
      <c r="I25" s="76">
        <f t="shared" si="5"/>
        <v>0</v>
      </c>
      <c r="J25" s="62">
        <f t="shared" si="6"/>
        <v>0</v>
      </c>
      <c r="K25" s="76">
        <f t="shared" si="7"/>
        <v>0</v>
      </c>
      <c r="L25" s="74">
        <f t="shared" si="8"/>
        <v>16.756638031376518</v>
      </c>
      <c r="M25" s="75">
        <f t="shared" si="9"/>
        <v>0.41538620649472402</v>
      </c>
      <c r="N25" s="74">
        <f t="shared" si="10"/>
        <v>8.378319015688259</v>
      </c>
      <c r="O25" s="75">
        <f t="shared" si="11"/>
        <v>0.20769310324736201</v>
      </c>
      <c r="P25" s="74">
        <f t="shared" si="12"/>
        <v>3.3513276062753037</v>
      </c>
      <c r="Q25" s="75">
        <f t="shared" si="13"/>
        <v>8.3077241298944809E-2</v>
      </c>
      <c r="R25" s="25">
        <f t="shared" si="14"/>
        <v>16.756638031376518</v>
      </c>
      <c r="S25" s="25">
        <f t="shared" si="15"/>
        <v>0.41538620649472402</v>
      </c>
      <c r="T25" s="74">
        <f t="shared" si="16"/>
        <v>15.918806129807693</v>
      </c>
      <c r="U25" s="75">
        <f t="shared" si="17"/>
        <v>0.39461689616998785</v>
      </c>
    </row>
    <row r="26" spans="1:21" x14ac:dyDescent="0.3">
      <c r="A26" s="18">
        <f t="shared" si="18"/>
        <v>18</v>
      </c>
      <c r="B26" s="62">
        <v>27104.959999999999</v>
      </c>
      <c r="C26" s="63"/>
      <c r="D26" s="62">
        <f t="shared" si="0"/>
        <v>34374.510272</v>
      </c>
      <c r="E26" s="76">
        <f t="shared" si="1"/>
        <v>852.12185136800042</v>
      </c>
      <c r="F26" s="62">
        <f t="shared" si="2"/>
        <v>2864.5425226666662</v>
      </c>
      <c r="G26" s="76">
        <f t="shared" si="3"/>
        <v>71.010154280666683</v>
      </c>
      <c r="H26" s="62">
        <f t="shared" si="4"/>
        <v>0</v>
      </c>
      <c r="I26" s="76">
        <f t="shared" si="5"/>
        <v>0</v>
      </c>
      <c r="J26" s="62">
        <f t="shared" si="6"/>
        <v>0</v>
      </c>
      <c r="K26" s="76">
        <f t="shared" si="7"/>
        <v>0</v>
      </c>
      <c r="L26" s="74">
        <f t="shared" si="8"/>
        <v>17.396007222672065</v>
      </c>
      <c r="M26" s="75">
        <f t="shared" si="9"/>
        <v>0.43123575474089088</v>
      </c>
      <c r="N26" s="74">
        <f t="shared" si="10"/>
        <v>8.6980036113360324</v>
      </c>
      <c r="O26" s="75">
        <f t="shared" si="11"/>
        <v>0.21561787737044544</v>
      </c>
      <c r="P26" s="74">
        <f t="shared" si="12"/>
        <v>3.479201444534413</v>
      </c>
      <c r="Q26" s="75">
        <f t="shared" si="13"/>
        <v>8.6247150948178183E-2</v>
      </c>
      <c r="R26" s="25">
        <f t="shared" si="14"/>
        <v>17.396007222672061</v>
      </c>
      <c r="S26" s="25">
        <f t="shared" si="15"/>
        <v>0.43123575474089082</v>
      </c>
      <c r="T26" s="74">
        <f t="shared" si="16"/>
        <v>16.526206861538462</v>
      </c>
      <c r="U26" s="75">
        <f t="shared" si="17"/>
        <v>0.40967396700384634</v>
      </c>
    </row>
    <row r="27" spans="1:21" x14ac:dyDescent="0.3">
      <c r="A27" s="18">
        <f t="shared" si="18"/>
        <v>19</v>
      </c>
      <c r="B27" s="62">
        <v>27115.78</v>
      </c>
      <c r="C27" s="63"/>
      <c r="D27" s="62">
        <f t="shared" si="0"/>
        <v>34388.232195999997</v>
      </c>
      <c r="E27" s="76">
        <f t="shared" si="1"/>
        <v>852.46200897870335</v>
      </c>
      <c r="F27" s="62">
        <f t="shared" si="2"/>
        <v>2865.6860163333331</v>
      </c>
      <c r="G27" s="76">
        <f t="shared" si="3"/>
        <v>71.038500748225289</v>
      </c>
      <c r="H27" s="62">
        <f t="shared" si="4"/>
        <v>0</v>
      </c>
      <c r="I27" s="76">
        <f t="shared" si="5"/>
        <v>0</v>
      </c>
      <c r="J27" s="62">
        <f t="shared" si="6"/>
        <v>0</v>
      </c>
      <c r="K27" s="76">
        <f t="shared" si="7"/>
        <v>0</v>
      </c>
      <c r="L27" s="74">
        <f t="shared" si="8"/>
        <v>17.402951516194332</v>
      </c>
      <c r="M27" s="75">
        <f t="shared" si="9"/>
        <v>0.43140789928072037</v>
      </c>
      <c r="N27" s="74">
        <f t="shared" si="10"/>
        <v>8.7014757580971658</v>
      </c>
      <c r="O27" s="75">
        <f t="shared" si="11"/>
        <v>0.21570394964036019</v>
      </c>
      <c r="P27" s="74">
        <f t="shared" si="12"/>
        <v>3.4805903032388663</v>
      </c>
      <c r="Q27" s="75">
        <f t="shared" si="13"/>
        <v>8.6281579856144069E-2</v>
      </c>
      <c r="R27" s="25">
        <f t="shared" si="14"/>
        <v>17.402951516194332</v>
      </c>
      <c r="S27" s="25">
        <f t="shared" si="15"/>
        <v>0.43140789928072037</v>
      </c>
      <c r="T27" s="74">
        <f t="shared" si="16"/>
        <v>16.532803940384614</v>
      </c>
      <c r="U27" s="75">
        <f t="shared" si="17"/>
        <v>0.40983750431668431</v>
      </c>
    </row>
    <row r="28" spans="1:21" x14ac:dyDescent="0.3">
      <c r="A28" s="18">
        <f t="shared" si="18"/>
        <v>20</v>
      </c>
      <c r="B28" s="62">
        <v>28112</v>
      </c>
      <c r="C28" s="63"/>
      <c r="D28" s="62">
        <f t="shared" si="0"/>
        <v>35651.638400000003</v>
      </c>
      <c r="E28" s="76">
        <f t="shared" si="1"/>
        <v>883.78103069169742</v>
      </c>
      <c r="F28" s="62">
        <f t="shared" si="2"/>
        <v>2970.9698666666663</v>
      </c>
      <c r="G28" s="76">
        <f t="shared" si="3"/>
        <v>73.6484192243081</v>
      </c>
      <c r="H28" s="62">
        <f t="shared" si="4"/>
        <v>0</v>
      </c>
      <c r="I28" s="76">
        <f t="shared" si="5"/>
        <v>0</v>
      </c>
      <c r="J28" s="62">
        <f t="shared" si="6"/>
        <v>0</v>
      </c>
      <c r="K28" s="76">
        <f t="shared" si="7"/>
        <v>0</v>
      </c>
      <c r="L28" s="74">
        <f t="shared" si="8"/>
        <v>18.042327125506073</v>
      </c>
      <c r="M28" s="75">
        <f t="shared" si="9"/>
        <v>0.44725760662535291</v>
      </c>
      <c r="N28" s="74">
        <f t="shared" si="10"/>
        <v>9.0211635627530367</v>
      </c>
      <c r="O28" s="75">
        <f t="shared" si="11"/>
        <v>0.22362880331267646</v>
      </c>
      <c r="P28" s="74">
        <f t="shared" si="12"/>
        <v>3.6084654251012145</v>
      </c>
      <c r="Q28" s="75">
        <f t="shared" si="13"/>
        <v>8.9451521325070574E-2</v>
      </c>
      <c r="R28" s="25">
        <f t="shared" si="14"/>
        <v>18.04232712550607</v>
      </c>
      <c r="S28" s="25">
        <f t="shared" si="15"/>
        <v>0.4472576066253528</v>
      </c>
      <c r="T28" s="74">
        <f t="shared" si="16"/>
        <v>17.140210769230769</v>
      </c>
      <c r="U28" s="75">
        <f t="shared" si="17"/>
        <v>0.42489472629408526</v>
      </c>
    </row>
    <row r="29" spans="1:21" x14ac:dyDescent="0.3">
      <c r="A29" s="18">
        <f t="shared" si="18"/>
        <v>21</v>
      </c>
      <c r="B29" s="62">
        <v>28122.85</v>
      </c>
      <c r="C29" s="63"/>
      <c r="D29" s="62">
        <f t="shared" si="0"/>
        <v>35665.398369999995</v>
      </c>
      <c r="E29" s="76">
        <f t="shared" si="1"/>
        <v>884.12213143810459</v>
      </c>
      <c r="F29" s="62">
        <f t="shared" si="2"/>
        <v>2972.1165308333329</v>
      </c>
      <c r="G29" s="76">
        <f t="shared" si="3"/>
        <v>73.676844286508711</v>
      </c>
      <c r="H29" s="62">
        <f t="shared" si="4"/>
        <v>0</v>
      </c>
      <c r="I29" s="76">
        <f t="shared" si="5"/>
        <v>0</v>
      </c>
      <c r="J29" s="62">
        <f t="shared" si="6"/>
        <v>0</v>
      </c>
      <c r="K29" s="76">
        <f t="shared" si="7"/>
        <v>0</v>
      </c>
      <c r="L29" s="74">
        <f t="shared" si="8"/>
        <v>18.049290673076921</v>
      </c>
      <c r="M29" s="75">
        <f t="shared" si="9"/>
        <v>0.44743022846057928</v>
      </c>
      <c r="N29" s="74">
        <f t="shared" si="10"/>
        <v>9.0246453365384607</v>
      </c>
      <c r="O29" s="75">
        <f t="shared" si="11"/>
        <v>0.22371511423028964</v>
      </c>
      <c r="P29" s="74">
        <f t="shared" si="12"/>
        <v>3.6098581346153842</v>
      </c>
      <c r="Q29" s="75">
        <f t="shared" si="13"/>
        <v>8.9486045692115851E-2</v>
      </c>
      <c r="R29" s="25">
        <f t="shared" si="14"/>
        <v>18.049290673076921</v>
      </c>
      <c r="S29" s="25">
        <f t="shared" si="15"/>
        <v>0.44743022846057928</v>
      </c>
      <c r="T29" s="74">
        <f t="shared" si="16"/>
        <v>17.146826139423073</v>
      </c>
      <c r="U29" s="75">
        <f t="shared" si="17"/>
        <v>0.42505871703755022</v>
      </c>
    </row>
    <row r="30" spans="1:21" x14ac:dyDescent="0.3">
      <c r="A30" s="18">
        <f t="shared" si="18"/>
        <v>22</v>
      </c>
      <c r="B30" s="62">
        <v>29119.06</v>
      </c>
      <c r="C30" s="63"/>
      <c r="D30" s="62">
        <f t="shared" si="0"/>
        <v>36928.791892000001</v>
      </c>
      <c r="E30" s="76">
        <f t="shared" si="1"/>
        <v>915.44083877253047</v>
      </c>
      <c r="F30" s="62">
        <f t="shared" si="2"/>
        <v>3077.3993243333334</v>
      </c>
      <c r="G30" s="76">
        <f t="shared" si="3"/>
        <v>76.286736564377534</v>
      </c>
      <c r="H30" s="62">
        <f t="shared" si="4"/>
        <v>0</v>
      </c>
      <c r="I30" s="76">
        <f t="shared" si="5"/>
        <v>0</v>
      </c>
      <c r="J30" s="62">
        <f t="shared" si="6"/>
        <v>0</v>
      </c>
      <c r="K30" s="76">
        <f t="shared" si="7"/>
        <v>0</v>
      </c>
      <c r="L30" s="74">
        <f t="shared" si="8"/>
        <v>18.688659864372472</v>
      </c>
      <c r="M30" s="75">
        <f t="shared" si="9"/>
        <v>0.46327977670674619</v>
      </c>
      <c r="N30" s="74">
        <f t="shared" si="10"/>
        <v>9.3443299321862359</v>
      </c>
      <c r="O30" s="75">
        <f t="shared" si="11"/>
        <v>0.2316398883533731</v>
      </c>
      <c r="P30" s="74">
        <f t="shared" si="12"/>
        <v>3.7377319728744944</v>
      </c>
      <c r="Q30" s="75">
        <f t="shared" si="13"/>
        <v>9.2655955341349239E-2</v>
      </c>
      <c r="R30" s="25">
        <f t="shared" si="14"/>
        <v>18.688659864372468</v>
      </c>
      <c r="S30" s="25">
        <f t="shared" si="15"/>
        <v>0.46327977670674614</v>
      </c>
      <c r="T30" s="74">
        <f t="shared" si="16"/>
        <v>17.754226871153847</v>
      </c>
      <c r="U30" s="75">
        <f t="shared" si="17"/>
        <v>0.44011578787140887</v>
      </c>
    </row>
    <row r="31" spans="1:21" x14ac:dyDescent="0.3">
      <c r="A31" s="18">
        <f t="shared" si="18"/>
        <v>23</v>
      </c>
      <c r="B31" s="62">
        <v>30126.1</v>
      </c>
      <c r="C31" s="63"/>
      <c r="D31" s="62">
        <f t="shared" si="0"/>
        <v>38205.920019999998</v>
      </c>
      <c r="E31" s="76">
        <f t="shared" si="1"/>
        <v>947.10001809622725</v>
      </c>
      <c r="F31" s="62">
        <f t="shared" si="2"/>
        <v>3183.8266683333331</v>
      </c>
      <c r="G31" s="76">
        <f t="shared" si="3"/>
        <v>78.925001508018937</v>
      </c>
      <c r="H31" s="62">
        <f t="shared" si="4"/>
        <v>0</v>
      </c>
      <c r="I31" s="76">
        <f t="shared" si="5"/>
        <v>0</v>
      </c>
      <c r="J31" s="62">
        <f t="shared" si="6"/>
        <v>0</v>
      </c>
      <c r="K31" s="76">
        <f t="shared" si="7"/>
        <v>0</v>
      </c>
      <c r="L31" s="74">
        <f t="shared" si="8"/>
        <v>19.334979767206477</v>
      </c>
      <c r="M31" s="75">
        <f t="shared" si="9"/>
        <v>0.47930162859120812</v>
      </c>
      <c r="N31" s="74">
        <f t="shared" si="10"/>
        <v>9.6674898836032384</v>
      </c>
      <c r="O31" s="75">
        <f t="shared" si="11"/>
        <v>0.23965081429560406</v>
      </c>
      <c r="P31" s="74">
        <f t="shared" si="12"/>
        <v>3.8669959534412954</v>
      </c>
      <c r="Q31" s="75">
        <f t="shared" si="13"/>
        <v>9.5860325718241629E-2</v>
      </c>
      <c r="R31" s="25">
        <f t="shared" si="14"/>
        <v>19.334979767206477</v>
      </c>
      <c r="S31" s="25">
        <f t="shared" si="15"/>
        <v>0.47930162859120812</v>
      </c>
      <c r="T31" s="74">
        <f t="shared" si="16"/>
        <v>18.368230778846154</v>
      </c>
      <c r="U31" s="75">
        <f t="shared" si="17"/>
        <v>0.45533654716164773</v>
      </c>
    </row>
    <row r="32" spans="1:21" x14ac:dyDescent="0.3">
      <c r="A32" s="18">
        <f t="shared" si="18"/>
        <v>24</v>
      </c>
      <c r="B32" s="62">
        <v>31122.32</v>
      </c>
      <c r="C32" s="63"/>
      <c r="D32" s="62">
        <f t="shared" si="0"/>
        <v>39469.326223999997</v>
      </c>
      <c r="E32" s="76">
        <f t="shared" si="1"/>
        <v>978.41903980922109</v>
      </c>
      <c r="F32" s="62">
        <f t="shared" si="2"/>
        <v>3289.1105186666664</v>
      </c>
      <c r="G32" s="76">
        <f t="shared" si="3"/>
        <v>81.534919984101748</v>
      </c>
      <c r="H32" s="62">
        <f t="shared" si="4"/>
        <v>0</v>
      </c>
      <c r="I32" s="76">
        <f t="shared" si="5"/>
        <v>0</v>
      </c>
      <c r="J32" s="62">
        <f t="shared" si="6"/>
        <v>0</v>
      </c>
      <c r="K32" s="76">
        <f t="shared" si="7"/>
        <v>0</v>
      </c>
      <c r="L32" s="74">
        <f t="shared" si="8"/>
        <v>19.974355376518218</v>
      </c>
      <c r="M32" s="75">
        <f t="shared" si="9"/>
        <v>0.49515133593584065</v>
      </c>
      <c r="N32" s="74">
        <f t="shared" si="10"/>
        <v>9.9871776882591092</v>
      </c>
      <c r="O32" s="75">
        <f t="shared" si="11"/>
        <v>0.24757566796792033</v>
      </c>
      <c r="P32" s="74">
        <f t="shared" si="12"/>
        <v>3.9948710753036436</v>
      </c>
      <c r="Q32" s="75">
        <f t="shared" si="13"/>
        <v>9.9030267187168133E-2</v>
      </c>
      <c r="R32" s="25">
        <f t="shared" si="14"/>
        <v>19.974355376518218</v>
      </c>
      <c r="S32" s="25">
        <f t="shared" si="15"/>
        <v>0.49515133593584065</v>
      </c>
      <c r="T32" s="74">
        <f t="shared" si="16"/>
        <v>18.975637607692306</v>
      </c>
      <c r="U32" s="75">
        <f t="shared" si="17"/>
        <v>0.47039376913904857</v>
      </c>
    </row>
    <row r="33" spans="1:21" x14ac:dyDescent="0.3">
      <c r="A33" s="18">
        <f t="shared" si="18"/>
        <v>25</v>
      </c>
      <c r="B33" s="62">
        <v>31133.13</v>
      </c>
      <c r="C33" s="63"/>
      <c r="D33" s="62">
        <f t="shared" si="0"/>
        <v>39483.035466000001</v>
      </c>
      <c r="E33" s="76">
        <f t="shared" si="1"/>
        <v>978.75888304135606</v>
      </c>
      <c r="F33" s="62">
        <f t="shared" si="2"/>
        <v>3290.2529555000001</v>
      </c>
      <c r="G33" s="76">
        <f t="shared" si="3"/>
        <v>81.563240253446338</v>
      </c>
      <c r="H33" s="62">
        <f t="shared" si="4"/>
        <v>0</v>
      </c>
      <c r="I33" s="76">
        <f t="shared" si="5"/>
        <v>0</v>
      </c>
      <c r="J33" s="62">
        <f t="shared" si="6"/>
        <v>0</v>
      </c>
      <c r="K33" s="76">
        <f t="shared" si="7"/>
        <v>0</v>
      </c>
      <c r="L33" s="74">
        <f t="shared" si="8"/>
        <v>19.981293252024294</v>
      </c>
      <c r="M33" s="75">
        <f t="shared" si="9"/>
        <v>0.49532332137720453</v>
      </c>
      <c r="N33" s="74">
        <f t="shared" si="10"/>
        <v>9.9906466260121469</v>
      </c>
      <c r="O33" s="75">
        <f t="shared" si="11"/>
        <v>0.24766166068860226</v>
      </c>
      <c r="P33" s="74">
        <f t="shared" si="12"/>
        <v>3.9962586504048589</v>
      </c>
      <c r="Q33" s="75">
        <f t="shared" si="13"/>
        <v>9.9064664275440917E-2</v>
      </c>
      <c r="R33" s="25">
        <f t="shared" si="14"/>
        <v>19.981293252024294</v>
      </c>
      <c r="S33" s="25">
        <f t="shared" si="15"/>
        <v>0.49532332137720453</v>
      </c>
      <c r="T33" s="74">
        <f t="shared" si="16"/>
        <v>18.982228589423077</v>
      </c>
      <c r="U33" s="75">
        <f t="shared" si="17"/>
        <v>0.47055715530834424</v>
      </c>
    </row>
    <row r="34" spans="1:21" x14ac:dyDescent="0.3">
      <c r="A34" s="18">
        <f t="shared" si="18"/>
        <v>26</v>
      </c>
      <c r="B34" s="62">
        <v>31133.13</v>
      </c>
      <c r="C34" s="63"/>
      <c r="D34" s="62">
        <f t="shared" si="0"/>
        <v>39483.035466000001</v>
      </c>
      <c r="E34" s="76">
        <f t="shared" si="1"/>
        <v>978.75888304135606</v>
      </c>
      <c r="F34" s="62">
        <f t="shared" si="2"/>
        <v>3290.2529555000001</v>
      </c>
      <c r="G34" s="76">
        <f t="shared" si="3"/>
        <v>81.563240253446338</v>
      </c>
      <c r="H34" s="62">
        <f t="shared" si="4"/>
        <v>0</v>
      </c>
      <c r="I34" s="76">
        <f t="shared" si="5"/>
        <v>0</v>
      </c>
      <c r="J34" s="62">
        <f t="shared" si="6"/>
        <v>0</v>
      </c>
      <c r="K34" s="76">
        <f t="shared" si="7"/>
        <v>0</v>
      </c>
      <c r="L34" s="74">
        <f t="shared" si="8"/>
        <v>19.981293252024294</v>
      </c>
      <c r="M34" s="75">
        <f t="shared" si="9"/>
        <v>0.49532332137720453</v>
      </c>
      <c r="N34" s="74">
        <f t="shared" si="10"/>
        <v>9.9906466260121469</v>
      </c>
      <c r="O34" s="75">
        <f t="shared" si="11"/>
        <v>0.24766166068860226</v>
      </c>
      <c r="P34" s="74">
        <f t="shared" si="12"/>
        <v>3.9962586504048589</v>
      </c>
      <c r="Q34" s="75">
        <f t="shared" si="13"/>
        <v>9.9064664275440917E-2</v>
      </c>
      <c r="R34" s="25">
        <f t="shared" si="14"/>
        <v>19.981293252024294</v>
      </c>
      <c r="S34" s="25">
        <f t="shared" si="15"/>
        <v>0.49532332137720453</v>
      </c>
      <c r="T34" s="74">
        <f t="shared" si="16"/>
        <v>18.982228589423077</v>
      </c>
      <c r="U34" s="75">
        <f t="shared" si="17"/>
        <v>0.47055715530834424</v>
      </c>
    </row>
    <row r="35" spans="1:21" x14ac:dyDescent="0.3">
      <c r="A35" s="18">
        <f t="shared" si="18"/>
        <v>27</v>
      </c>
      <c r="B35" s="62">
        <v>31143.98</v>
      </c>
      <c r="C35" s="63"/>
      <c r="D35" s="62">
        <f t="shared" si="0"/>
        <v>39496.795436</v>
      </c>
      <c r="E35" s="76">
        <f t="shared" si="1"/>
        <v>979.09998378776345</v>
      </c>
      <c r="F35" s="62">
        <f t="shared" si="2"/>
        <v>3291.3996196666662</v>
      </c>
      <c r="G35" s="76">
        <f t="shared" si="3"/>
        <v>81.591665315646949</v>
      </c>
      <c r="H35" s="62">
        <f t="shared" si="4"/>
        <v>0</v>
      </c>
      <c r="I35" s="76">
        <f t="shared" si="5"/>
        <v>0</v>
      </c>
      <c r="J35" s="62">
        <f t="shared" si="6"/>
        <v>0</v>
      </c>
      <c r="K35" s="76">
        <f t="shared" si="7"/>
        <v>0</v>
      </c>
      <c r="L35" s="74">
        <f t="shared" si="8"/>
        <v>19.988256799595142</v>
      </c>
      <c r="M35" s="75">
        <f t="shared" si="9"/>
        <v>0.4954959432124309</v>
      </c>
      <c r="N35" s="74">
        <f t="shared" si="10"/>
        <v>9.9941283997975709</v>
      </c>
      <c r="O35" s="75">
        <f t="shared" si="11"/>
        <v>0.24774797160621545</v>
      </c>
      <c r="P35" s="74">
        <f t="shared" si="12"/>
        <v>3.9976513599190282</v>
      </c>
      <c r="Q35" s="75">
        <f t="shared" si="13"/>
        <v>9.909918864248618E-2</v>
      </c>
      <c r="R35" s="25">
        <f t="shared" si="14"/>
        <v>19.988256799595142</v>
      </c>
      <c r="S35" s="25">
        <f t="shared" si="15"/>
        <v>0.4954959432124309</v>
      </c>
      <c r="T35" s="74">
        <f t="shared" si="16"/>
        <v>18.988843959615384</v>
      </c>
      <c r="U35" s="75">
        <f t="shared" si="17"/>
        <v>0.47072114605180937</v>
      </c>
    </row>
    <row r="36" spans="1:21" x14ac:dyDescent="0.3">
      <c r="A36" s="26"/>
      <c r="B36" s="77"/>
      <c r="C36" s="78"/>
      <c r="D36" s="77"/>
      <c r="E36" s="78"/>
      <c r="F36" s="77"/>
      <c r="G36" s="78"/>
      <c r="H36" s="77"/>
      <c r="I36" s="78"/>
      <c r="J36" s="77"/>
      <c r="K36" s="78"/>
      <c r="L36" s="77"/>
      <c r="M36" s="78"/>
      <c r="N36" s="77"/>
      <c r="O36" s="78"/>
      <c r="P36" s="77"/>
      <c r="Q36" s="78"/>
      <c r="R36" s="26"/>
      <c r="S36" s="26"/>
      <c r="T36" s="77"/>
      <c r="U36" s="78"/>
    </row>
  </sheetData>
  <dataConsolidate/>
  <mergeCells count="286">
    <mergeCell ref="B8:C8"/>
    <mergeCell ref="B9:C9"/>
    <mergeCell ref="B10:C10"/>
    <mergeCell ref="F8:G8"/>
    <mergeCell ref="F9:G9"/>
    <mergeCell ref="F10:G10"/>
    <mergeCell ref="D7:E7"/>
    <mergeCell ref="B5:C5"/>
    <mergeCell ref="D5:E5"/>
    <mergeCell ref="D6:E6"/>
    <mergeCell ref="B7:C7"/>
    <mergeCell ref="L4:Q4"/>
    <mergeCell ref="B4:E4"/>
    <mergeCell ref="B6:C6"/>
    <mergeCell ref="P6:Q6"/>
    <mergeCell ref="F5:G5"/>
    <mergeCell ref="H5:I5"/>
    <mergeCell ref="H6:I6"/>
    <mergeCell ref="H4:I4"/>
    <mergeCell ref="J4:K4"/>
    <mergeCell ref="J5:K5"/>
    <mergeCell ref="L5:Q5"/>
    <mergeCell ref="J6:K6"/>
    <mergeCell ref="B33:C33"/>
    <mergeCell ref="B34:C34"/>
    <mergeCell ref="B17:C17"/>
    <mergeCell ref="B18:C18"/>
    <mergeCell ref="B19:C19"/>
    <mergeCell ref="B35:C35"/>
    <mergeCell ref="B28:C28"/>
    <mergeCell ref="B29:C29"/>
    <mergeCell ref="B30:C30"/>
    <mergeCell ref="B31:C31"/>
    <mergeCell ref="B32:C3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11:C11"/>
    <mergeCell ref="B25:C25"/>
    <mergeCell ref="B26:C26"/>
    <mergeCell ref="B27:C27"/>
    <mergeCell ref="B20:C20"/>
    <mergeCell ref="B21:C21"/>
    <mergeCell ref="B22:C22"/>
    <mergeCell ref="B23:C23"/>
    <mergeCell ref="B24:C24"/>
    <mergeCell ref="B12:C12"/>
    <mergeCell ref="B13:C13"/>
    <mergeCell ref="B14:C14"/>
    <mergeCell ref="B15:C15"/>
    <mergeCell ref="B16:C16"/>
    <mergeCell ref="D35:E35"/>
    <mergeCell ref="D36:E36"/>
    <mergeCell ref="D29:E29"/>
    <mergeCell ref="D30:E30"/>
    <mergeCell ref="D31:E31"/>
    <mergeCell ref="D32:E32"/>
    <mergeCell ref="D33:E33"/>
    <mergeCell ref="D34:E34"/>
    <mergeCell ref="D21:E21"/>
    <mergeCell ref="D22:E22"/>
    <mergeCell ref="D23:E23"/>
    <mergeCell ref="D24:E24"/>
    <mergeCell ref="D25:E25"/>
    <mergeCell ref="D26:E26"/>
    <mergeCell ref="D27:E27"/>
    <mergeCell ref="D28:E28"/>
    <mergeCell ref="L7:M7"/>
    <mergeCell ref="J7:K7"/>
    <mergeCell ref="F23:G23"/>
    <mergeCell ref="F24:G24"/>
    <mergeCell ref="F25:G25"/>
    <mergeCell ref="D17:E17"/>
    <mergeCell ref="D18:E18"/>
    <mergeCell ref="D19:E19"/>
    <mergeCell ref="D20:E20"/>
    <mergeCell ref="L10:M10"/>
    <mergeCell ref="L9:M9"/>
    <mergeCell ref="J21:K21"/>
    <mergeCell ref="J17:K17"/>
    <mergeCell ref="J22:K22"/>
    <mergeCell ref="H17:I17"/>
    <mergeCell ref="H18:I18"/>
    <mergeCell ref="H19:I19"/>
    <mergeCell ref="H20:I20"/>
    <mergeCell ref="T5:U5"/>
    <mergeCell ref="F15:G15"/>
    <mergeCell ref="F16:G16"/>
    <mergeCell ref="F17:G17"/>
    <mergeCell ref="F18:G18"/>
    <mergeCell ref="F11:G11"/>
    <mergeCell ref="F12:G12"/>
    <mergeCell ref="F13:G13"/>
    <mergeCell ref="F14:G14"/>
    <mergeCell ref="T7:U7"/>
    <mergeCell ref="N7:O7"/>
    <mergeCell ref="P7:Q7"/>
    <mergeCell ref="N8:O8"/>
    <mergeCell ref="H15:I15"/>
    <mergeCell ref="H16:I16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F35:G35"/>
    <mergeCell ref="F36:G36"/>
    <mergeCell ref="F7:G7"/>
    <mergeCell ref="H7:I7"/>
    <mergeCell ref="H8:I8"/>
    <mergeCell ref="H9:I9"/>
    <mergeCell ref="H10:I10"/>
    <mergeCell ref="H11:I11"/>
    <mergeCell ref="H12:I12"/>
    <mergeCell ref="H13:I13"/>
    <mergeCell ref="F32:G32"/>
    <mergeCell ref="F33:G33"/>
    <mergeCell ref="F34:G34"/>
    <mergeCell ref="F27:G27"/>
    <mergeCell ref="F28:G28"/>
    <mergeCell ref="F29:G29"/>
    <mergeCell ref="F30:G30"/>
    <mergeCell ref="F26:G26"/>
    <mergeCell ref="F19:G19"/>
    <mergeCell ref="F20:G20"/>
    <mergeCell ref="F21:G21"/>
    <mergeCell ref="F22:G22"/>
    <mergeCell ref="F31:G31"/>
    <mergeCell ref="H14:I14"/>
    <mergeCell ref="H35:I35"/>
    <mergeCell ref="H36:I36"/>
    <mergeCell ref="H29:I29"/>
    <mergeCell ref="H30:I30"/>
    <mergeCell ref="H31:I31"/>
    <mergeCell ref="H32:I32"/>
    <mergeCell ref="H21:I21"/>
    <mergeCell ref="H22:I22"/>
    <mergeCell ref="H23:I23"/>
    <mergeCell ref="H24:I24"/>
    <mergeCell ref="H33:I33"/>
    <mergeCell ref="H34:I34"/>
    <mergeCell ref="H25:I25"/>
    <mergeCell ref="H26:I26"/>
    <mergeCell ref="H27:I27"/>
    <mergeCell ref="H28:I28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J30:K30"/>
    <mergeCell ref="J31:K31"/>
    <mergeCell ref="J32:K32"/>
    <mergeCell ref="J33:K33"/>
    <mergeCell ref="J26:K26"/>
    <mergeCell ref="J27:K27"/>
    <mergeCell ref="J28:K28"/>
    <mergeCell ref="J29:K29"/>
    <mergeCell ref="J23:K23"/>
    <mergeCell ref="J24:K24"/>
    <mergeCell ref="J25:K25"/>
    <mergeCell ref="J18:K18"/>
    <mergeCell ref="J19:K19"/>
    <mergeCell ref="J20:K20"/>
    <mergeCell ref="L35:M35"/>
    <mergeCell ref="L36:M36"/>
    <mergeCell ref="L29:M29"/>
    <mergeCell ref="L30:M30"/>
    <mergeCell ref="L31:M31"/>
    <mergeCell ref="L32:M32"/>
    <mergeCell ref="L21:M21"/>
    <mergeCell ref="L22:M22"/>
    <mergeCell ref="L23:M23"/>
    <mergeCell ref="L24:M24"/>
    <mergeCell ref="N9:O9"/>
    <mergeCell ref="N10:O10"/>
    <mergeCell ref="N11:O11"/>
    <mergeCell ref="L33:M33"/>
    <mergeCell ref="L34:M34"/>
    <mergeCell ref="L25:M25"/>
    <mergeCell ref="L26:M26"/>
    <mergeCell ref="L27:M27"/>
    <mergeCell ref="L28:M28"/>
    <mergeCell ref="N16:O16"/>
    <mergeCell ref="L17:M17"/>
    <mergeCell ref="L18:M18"/>
    <mergeCell ref="L19:M19"/>
    <mergeCell ref="L20:M20"/>
    <mergeCell ref="N22:O22"/>
    <mergeCell ref="N23:O23"/>
    <mergeCell ref="N17:O17"/>
    <mergeCell ref="N18:O18"/>
    <mergeCell ref="N19:O19"/>
    <mergeCell ref="N12:O12"/>
    <mergeCell ref="N13:O13"/>
    <mergeCell ref="N14:O14"/>
    <mergeCell ref="N15:O15"/>
    <mergeCell ref="N36:O36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N32:O32"/>
    <mergeCell ref="N33:O33"/>
    <mergeCell ref="N34:O34"/>
    <mergeCell ref="N35:O35"/>
    <mergeCell ref="N28:O28"/>
    <mergeCell ref="N29:O29"/>
    <mergeCell ref="N30:O30"/>
    <mergeCell ref="N31:O31"/>
    <mergeCell ref="N24:O24"/>
    <mergeCell ref="N25:O25"/>
    <mergeCell ref="N26:O26"/>
    <mergeCell ref="N27:O27"/>
    <mergeCell ref="N20:O20"/>
    <mergeCell ref="N21:O21"/>
    <mergeCell ref="P34:Q34"/>
    <mergeCell ref="P25:Q25"/>
    <mergeCell ref="P26:Q26"/>
    <mergeCell ref="P27:Q27"/>
    <mergeCell ref="P28:Q28"/>
    <mergeCell ref="P35:Q35"/>
    <mergeCell ref="P36:Q36"/>
    <mergeCell ref="P29:Q29"/>
    <mergeCell ref="P30:Q30"/>
    <mergeCell ref="P31:Q31"/>
    <mergeCell ref="P32:Q32"/>
    <mergeCell ref="T12:U12"/>
    <mergeCell ref="T13:U13"/>
    <mergeCell ref="T14:U14"/>
    <mergeCell ref="T15:U15"/>
    <mergeCell ref="T8:U8"/>
    <mergeCell ref="T9:U9"/>
    <mergeCell ref="T10:U10"/>
    <mergeCell ref="T11:U11"/>
    <mergeCell ref="P33:Q33"/>
    <mergeCell ref="P21:Q21"/>
    <mergeCell ref="P22:Q22"/>
    <mergeCell ref="P23:Q23"/>
    <mergeCell ref="P24:Q24"/>
    <mergeCell ref="P17:Q17"/>
    <mergeCell ref="P18:Q18"/>
    <mergeCell ref="P19:Q19"/>
    <mergeCell ref="P20:Q20"/>
    <mergeCell ref="T36:U36"/>
    <mergeCell ref="T29:U29"/>
    <mergeCell ref="T30:U30"/>
    <mergeCell ref="T31:U31"/>
    <mergeCell ref="T32:U32"/>
    <mergeCell ref="T23:U23"/>
    <mergeCell ref="T24:U24"/>
    <mergeCell ref="T16:U16"/>
    <mergeCell ref="T17:U17"/>
    <mergeCell ref="T18:U18"/>
    <mergeCell ref="T19:U19"/>
    <mergeCell ref="T33:U33"/>
    <mergeCell ref="T34:U34"/>
    <mergeCell ref="T35:U35"/>
    <mergeCell ref="T25:U25"/>
    <mergeCell ref="T26:U26"/>
    <mergeCell ref="T27:U27"/>
    <mergeCell ref="T28:U28"/>
    <mergeCell ref="T20:U20"/>
    <mergeCell ref="T21:U21"/>
    <mergeCell ref="T22:U22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16384" width="8.85546875" style="1"/>
  </cols>
  <sheetData>
    <row r="1" spans="1:21" ht="16.5" x14ac:dyDescent="0.3">
      <c r="A1" s="5" t="s">
        <v>95</v>
      </c>
      <c r="B1" s="5" t="s">
        <v>1</v>
      </c>
      <c r="C1" s="5"/>
      <c r="D1" s="5"/>
      <c r="E1" s="6">
        <v>310</v>
      </c>
      <c r="F1" s="42" t="s">
        <v>96</v>
      </c>
      <c r="G1" s="5"/>
      <c r="H1" s="5"/>
      <c r="N1" s="41" t="str">
        <f>D6</f>
        <v>1 januari 2013</v>
      </c>
      <c r="Q1" s="8" t="s">
        <v>47</v>
      </c>
    </row>
    <row r="2" spans="1:21" x14ac:dyDescent="0.3">
      <c r="A2" s="8" t="s">
        <v>85</v>
      </c>
      <c r="T2" s="1" t="s">
        <v>7</v>
      </c>
      <c r="U2" s="13">
        <f>'LOG4'!$U$4</f>
        <v>1.2682</v>
      </c>
    </row>
    <row r="3" spans="1:21" ht="17.25" x14ac:dyDescent="0.35">
      <c r="A3" s="5"/>
      <c r="B3" s="5"/>
      <c r="C3" s="5"/>
      <c r="D3" s="5"/>
      <c r="E3" s="10"/>
      <c r="F3" s="11"/>
      <c r="G3" s="5"/>
      <c r="H3" s="5"/>
      <c r="Q3" s="8"/>
      <c r="U3" s="13"/>
    </row>
    <row r="4" spans="1:21" x14ac:dyDescent="0.3">
      <c r="A4" s="14"/>
      <c r="B4" s="64" t="s">
        <v>8</v>
      </c>
      <c r="C4" s="65"/>
      <c r="D4" s="65"/>
      <c r="E4" s="66"/>
      <c r="F4" s="15" t="s">
        <v>9</v>
      </c>
      <c r="G4" s="16"/>
      <c r="H4" s="64" t="s">
        <v>10</v>
      </c>
      <c r="I4" s="80"/>
      <c r="J4" s="64" t="s">
        <v>11</v>
      </c>
      <c r="K4" s="66"/>
      <c r="L4" s="64" t="s">
        <v>12</v>
      </c>
      <c r="M4" s="65"/>
      <c r="N4" s="65"/>
      <c r="O4" s="65"/>
      <c r="P4" s="65"/>
      <c r="Q4" s="66"/>
      <c r="R4" s="17" t="s">
        <v>13</v>
      </c>
      <c r="S4" s="17"/>
      <c r="T4" s="17"/>
      <c r="U4" s="16"/>
    </row>
    <row r="5" spans="1:21" x14ac:dyDescent="0.3">
      <c r="A5" s="18"/>
      <c r="B5" s="70">
        <v>1</v>
      </c>
      <c r="C5" s="71"/>
      <c r="D5" s="70"/>
      <c r="E5" s="71"/>
      <c r="F5" s="70"/>
      <c r="G5" s="71"/>
      <c r="H5" s="70"/>
      <c r="I5" s="71"/>
      <c r="J5" s="83" t="s">
        <v>14</v>
      </c>
      <c r="K5" s="71"/>
      <c r="L5" s="83" t="s">
        <v>15</v>
      </c>
      <c r="M5" s="84"/>
      <c r="N5" s="84"/>
      <c r="O5" s="84"/>
      <c r="P5" s="84"/>
      <c r="Q5" s="71"/>
      <c r="R5" s="19"/>
      <c r="S5" s="19"/>
      <c r="T5" s="82" t="s">
        <v>16</v>
      </c>
      <c r="U5" s="71"/>
    </row>
    <row r="6" spans="1:21" x14ac:dyDescent="0.3">
      <c r="A6" s="18"/>
      <c r="B6" s="67" t="s">
        <v>17</v>
      </c>
      <c r="C6" s="68"/>
      <c r="D6" s="81" t="str">
        <f>[1]Inhoud!$C$3</f>
        <v>1 januari 2013</v>
      </c>
      <c r="E6" s="73"/>
      <c r="F6" s="20" t="str">
        <f>D6</f>
        <v>1 januari 2013</v>
      </c>
      <c r="G6" s="21"/>
      <c r="H6" s="72"/>
      <c r="I6" s="73"/>
      <c r="J6" s="72"/>
      <c r="K6" s="73"/>
      <c r="L6" s="22">
        <v>1</v>
      </c>
      <c r="M6" s="19"/>
      <c r="N6" s="23">
        <v>0.5</v>
      </c>
      <c r="O6" s="19"/>
      <c r="P6" s="69">
        <v>0.2</v>
      </c>
      <c r="Q6" s="68"/>
      <c r="R6" s="19" t="s">
        <v>10</v>
      </c>
      <c r="S6" s="19"/>
      <c r="T6" s="19"/>
      <c r="U6" s="24"/>
    </row>
    <row r="7" spans="1:21" x14ac:dyDescent="0.3">
      <c r="A7" s="18"/>
      <c r="B7" s="64"/>
      <c r="C7" s="66"/>
      <c r="D7" s="79"/>
      <c r="E7" s="80"/>
      <c r="F7" s="79"/>
      <c r="G7" s="80"/>
      <c r="H7" s="79"/>
      <c r="I7" s="80"/>
      <c r="J7" s="79"/>
      <c r="K7" s="80"/>
      <c r="L7" s="79"/>
      <c r="M7" s="80"/>
      <c r="N7" s="79"/>
      <c r="O7" s="80"/>
      <c r="P7" s="79"/>
      <c r="Q7" s="80"/>
      <c r="R7" s="14"/>
      <c r="S7" s="14"/>
      <c r="T7" s="79"/>
      <c r="U7" s="80"/>
    </row>
    <row r="8" spans="1:21" x14ac:dyDescent="0.3">
      <c r="A8" s="18">
        <v>0</v>
      </c>
      <c r="B8" s="62">
        <v>20228.900000000001</v>
      </c>
      <c r="C8" s="63"/>
      <c r="D8" s="62">
        <f t="shared" ref="D8:D35" si="0">B8*$U$2</f>
        <v>25654.290980000002</v>
      </c>
      <c r="E8" s="76">
        <f t="shared" ref="E8:E35" si="1">D8/40.3399</f>
        <v>635.95326165905226</v>
      </c>
      <c r="F8" s="62">
        <f t="shared" ref="F8:F35" si="2">B8/12*$U$2</f>
        <v>2137.8575816666666</v>
      </c>
      <c r="G8" s="76">
        <f t="shared" ref="G8:G35" si="3">F8/40.3399</f>
        <v>52.99610513825435</v>
      </c>
      <c r="H8" s="62">
        <f t="shared" ref="H8:H35" si="4">((B8&lt;19968.2)*913.03+(B8&gt;19968.2)*(B8&lt;20424.71)*(20424.71-B8+456.51)+(B8&gt;20424.71)*(B8&lt;22659.62)*456.51+(B8&gt;22659.62)*(B8&lt;23116.13)*(23116.13-B8))/12*$U$2</f>
        <v>68.939351999999758</v>
      </c>
      <c r="I8" s="76">
        <f t="shared" ref="I8:I35" si="5">H8/40.3399</f>
        <v>1.7089618962863011</v>
      </c>
      <c r="J8" s="62">
        <f t="shared" ref="J8:J35" si="6">((B8&lt;19968.2)*456.51+(B8&gt;19968.2)*(B8&lt;20196.46)*(20196.46-B8+228.26)+(B8&gt;20196.46)*(B8&lt;22659.62)*228.26+(B8&gt;22659.62)*(B8&lt;22887.88)*(22887.88-B8))/12*$U$2</f>
        <v>24.123277666666663</v>
      </c>
      <c r="K8" s="76">
        <f t="shared" ref="K8:K35" si="7">J8/40.3399</f>
        <v>0.5980004329873565</v>
      </c>
      <c r="L8" s="74">
        <f t="shared" ref="L8:L35" si="8">D8/1976</f>
        <v>12.982940779352228</v>
      </c>
      <c r="M8" s="75">
        <f t="shared" ref="M8:M35" si="9">L8/40.3399</f>
        <v>0.32183869517158514</v>
      </c>
      <c r="N8" s="74">
        <f t="shared" ref="N8:N35" si="10">L8/2</f>
        <v>6.4914703896761141</v>
      </c>
      <c r="O8" s="75">
        <f t="shared" ref="O8:O35" si="11">N8/40.3399</f>
        <v>0.16091934758579257</v>
      </c>
      <c r="P8" s="74">
        <f t="shared" ref="P8:P35" si="12">L8/5</f>
        <v>2.5965881558704456</v>
      </c>
      <c r="Q8" s="75">
        <f t="shared" ref="Q8:Q35" si="13">P8/40.3399</f>
        <v>6.4367739034317029E-2</v>
      </c>
      <c r="R8" s="25">
        <f t="shared" ref="R8:R35" si="14">(F8+H8)/1976*12</f>
        <v>13.401600811740892</v>
      </c>
      <c r="S8" s="25">
        <f t="shared" ref="S8:S35" si="15">R8/40.3399</f>
        <v>0.33221700628263562</v>
      </c>
      <c r="T8" s="74">
        <f t="shared" ref="T8:T35" si="16">D8/2080</f>
        <v>12.333793740384616</v>
      </c>
      <c r="U8" s="75">
        <f t="shared" ref="U8:U35" si="17">T8/40.3399</f>
        <v>0.30574676041300586</v>
      </c>
    </row>
    <row r="9" spans="1:21" x14ac:dyDescent="0.3">
      <c r="A9" s="18">
        <f t="shared" ref="A9:A35" si="18">+A8+1</f>
        <v>1</v>
      </c>
      <c r="B9" s="62">
        <v>20614.2</v>
      </c>
      <c r="C9" s="63"/>
      <c r="D9" s="62">
        <f t="shared" si="0"/>
        <v>26142.92844</v>
      </c>
      <c r="E9" s="76">
        <f t="shared" si="1"/>
        <v>648.06626788861649</v>
      </c>
      <c r="F9" s="62">
        <f t="shared" si="2"/>
        <v>2178.57737</v>
      </c>
      <c r="G9" s="76">
        <f t="shared" si="3"/>
        <v>54.00552232405137</v>
      </c>
      <c r="H9" s="62">
        <f t="shared" si="4"/>
        <v>48.245498499999997</v>
      </c>
      <c r="I9" s="76">
        <f t="shared" si="5"/>
        <v>1.1959746677607033</v>
      </c>
      <c r="J9" s="62">
        <f t="shared" si="6"/>
        <v>24.123277666666663</v>
      </c>
      <c r="K9" s="76">
        <f t="shared" si="7"/>
        <v>0.5980004329873565</v>
      </c>
      <c r="L9" s="74">
        <f t="shared" si="8"/>
        <v>13.230226943319838</v>
      </c>
      <c r="M9" s="75">
        <f t="shared" si="9"/>
        <v>0.32796875905294359</v>
      </c>
      <c r="N9" s="74">
        <f t="shared" si="10"/>
        <v>6.6151134716599191</v>
      </c>
      <c r="O9" s="75">
        <f t="shared" si="11"/>
        <v>0.1639843795264718</v>
      </c>
      <c r="P9" s="74">
        <f t="shared" si="12"/>
        <v>2.6460453886639677</v>
      </c>
      <c r="Q9" s="75">
        <f t="shared" si="13"/>
        <v>6.5593751810588713E-2</v>
      </c>
      <c r="R9" s="25">
        <f t="shared" si="14"/>
        <v>13.523215800607286</v>
      </c>
      <c r="S9" s="25">
        <f t="shared" si="15"/>
        <v>0.33523176310817049</v>
      </c>
      <c r="T9" s="74">
        <f t="shared" si="16"/>
        <v>12.568715596153845</v>
      </c>
      <c r="U9" s="75">
        <f t="shared" si="17"/>
        <v>0.31157032110029637</v>
      </c>
    </row>
    <row r="10" spans="1:21" x14ac:dyDescent="0.3">
      <c r="A10" s="18">
        <f t="shared" si="18"/>
        <v>2</v>
      </c>
      <c r="B10" s="62">
        <v>21206.19</v>
      </c>
      <c r="C10" s="63"/>
      <c r="D10" s="62">
        <f t="shared" si="0"/>
        <v>26893.690157999998</v>
      </c>
      <c r="E10" s="76">
        <f t="shared" si="1"/>
        <v>666.67716474259964</v>
      </c>
      <c r="F10" s="62">
        <f t="shared" si="2"/>
        <v>2241.1408465</v>
      </c>
      <c r="G10" s="76">
        <f t="shared" si="3"/>
        <v>55.556430395216644</v>
      </c>
      <c r="H10" s="62">
        <f t="shared" si="4"/>
        <v>48.245498499999997</v>
      </c>
      <c r="I10" s="76">
        <f t="shared" si="5"/>
        <v>1.1959746677607033</v>
      </c>
      <c r="J10" s="62">
        <f t="shared" si="6"/>
        <v>24.123277666666663</v>
      </c>
      <c r="K10" s="76">
        <f t="shared" si="7"/>
        <v>0.5980004329873565</v>
      </c>
      <c r="L10" s="74">
        <f t="shared" si="8"/>
        <v>13.610167084008095</v>
      </c>
      <c r="M10" s="75">
        <f t="shared" si="9"/>
        <v>0.33738722912074881</v>
      </c>
      <c r="N10" s="74">
        <f t="shared" si="10"/>
        <v>6.8050835420040476</v>
      </c>
      <c r="O10" s="75">
        <f t="shared" si="11"/>
        <v>0.16869361456037441</v>
      </c>
      <c r="P10" s="74">
        <f t="shared" si="12"/>
        <v>2.7220334168016191</v>
      </c>
      <c r="Q10" s="75">
        <f t="shared" si="13"/>
        <v>6.7477445824149759E-2</v>
      </c>
      <c r="R10" s="25">
        <f t="shared" si="14"/>
        <v>13.903155941295545</v>
      </c>
      <c r="S10" s="25">
        <f t="shared" si="15"/>
        <v>0.34465023317597576</v>
      </c>
      <c r="T10" s="74">
        <f t="shared" si="16"/>
        <v>12.929658729807691</v>
      </c>
      <c r="U10" s="75">
        <f t="shared" si="17"/>
        <v>0.32051786766471141</v>
      </c>
    </row>
    <row r="11" spans="1:21" x14ac:dyDescent="0.3">
      <c r="A11" s="18">
        <f t="shared" si="18"/>
        <v>3</v>
      </c>
      <c r="B11" s="62">
        <v>22005.19</v>
      </c>
      <c r="C11" s="63"/>
      <c r="D11" s="62">
        <f t="shared" si="0"/>
        <v>27906.981957999997</v>
      </c>
      <c r="E11" s="76">
        <f t="shared" si="1"/>
        <v>691.79601233518167</v>
      </c>
      <c r="F11" s="62">
        <f t="shared" si="2"/>
        <v>2325.5818298333329</v>
      </c>
      <c r="G11" s="76">
        <f t="shared" si="3"/>
        <v>57.64966769459847</v>
      </c>
      <c r="H11" s="62">
        <f t="shared" si="4"/>
        <v>48.245498499999997</v>
      </c>
      <c r="I11" s="76">
        <f t="shared" si="5"/>
        <v>1.1959746677607033</v>
      </c>
      <c r="J11" s="62">
        <f t="shared" si="6"/>
        <v>24.123277666666663</v>
      </c>
      <c r="K11" s="76">
        <f t="shared" si="7"/>
        <v>0.5980004329873565</v>
      </c>
      <c r="L11" s="74">
        <f t="shared" si="8"/>
        <v>14.122966577935221</v>
      </c>
      <c r="M11" s="75">
        <f t="shared" si="9"/>
        <v>0.35009919652590166</v>
      </c>
      <c r="N11" s="74">
        <f t="shared" si="10"/>
        <v>7.0614832889676107</v>
      </c>
      <c r="O11" s="75">
        <f t="shared" si="11"/>
        <v>0.17504959826295083</v>
      </c>
      <c r="P11" s="74">
        <f t="shared" si="12"/>
        <v>2.8245933155870442</v>
      </c>
      <c r="Q11" s="75">
        <f t="shared" si="13"/>
        <v>7.001983930518034E-2</v>
      </c>
      <c r="R11" s="25">
        <f t="shared" si="14"/>
        <v>14.415955435222667</v>
      </c>
      <c r="S11" s="25">
        <f t="shared" si="15"/>
        <v>0.35736220058112855</v>
      </c>
      <c r="T11" s="74">
        <f t="shared" si="16"/>
        <v>13.41681824903846</v>
      </c>
      <c r="U11" s="75">
        <f t="shared" si="17"/>
        <v>0.33259423669960658</v>
      </c>
    </row>
    <row r="12" spans="1:21" x14ac:dyDescent="0.3">
      <c r="A12" s="18">
        <f t="shared" si="18"/>
        <v>4</v>
      </c>
      <c r="B12" s="62">
        <v>22799.46</v>
      </c>
      <c r="C12" s="63"/>
      <c r="D12" s="62">
        <f t="shared" si="0"/>
        <v>28914.275171999998</v>
      </c>
      <c r="E12" s="76">
        <f t="shared" si="1"/>
        <v>716.76615886504419</v>
      </c>
      <c r="F12" s="62">
        <f t="shared" si="2"/>
        <v>2409.522931</v>
      </c>
      <c r="G12" s="76">
        <f t="shared" si="3"/>
        <v>59.730513238753687</v>
      </c>
      <c r="H12" s="62">
        <f t="shared" si="4"/>
        <v>33.466741166666864</v>
      </c>
      <c r="I12" s="76">
        <f t="shared" si="5"/>
        <v>0.82961884304787226</v>
      </c>
      <c r="J12" s="62">
        <f t="shared" si="6"/>
        <v>9.3445203333335343</v>
      </c>
      <c r="K12" s="76">
        <f t="shared" si="7"/>
        <v>0.23164460827452557</v>
      </c>
      <c r="L12" s="74">
        <f t="shared" si="8"/>
        <v>14.632730350202428</v>
      </c>
      <c r="M12" s="75">
        <f t="shared" si="9"/>
        <v>0.36273591035680375</v>
      </c>
      <c r="N12" s="74">
        <f t="shared" si="10"/>
        <v>7.3163651751012138</v>
      </c>
      <c r="O12" s="75">
        <f t="shared" si="11"/>
        <v>0.18136795517840187</v>
      </c>
      <c r="P12" s="74">
        <f t="shared" si="12"/>
        <v>2.9265460700404855</v>
      </c>
      <c r="Q12" s="75">
        <f t="shared" si="13"/>
        <v>7.2547182071360752E-2</v>
      </c>
      <c r="R12" s="25">
        <f t="shared" si="14"/>
        <v>14.835969669028342</v>
      </c>
      <c r="S12" s="25">
        <f t="shared" si="15"/>
        <v>0.36777408146843055</v>
      </c>
      <c r="T12" s="74">
        <f t="shared" si="16"/>
        <v>13.901093832692307</v>
      </c>
      <c r="U12" s="75">
        <f t="shared" si="17"/>
        <v>0.3445991148389636</v>
      </c>
    </row>
    <row r="13" spans="1:21" x14ac:dyDescent="0.3">
      <c r="A13" s="18">
        <f t="shared" si="18"/>
        <v>5</v>
      </c>
      <c r="B13" s="62">
        <v>22807.51</v>
      </c>
      <c r="C13" s="63"/>
      <c r="D13" s="62">
        <f t="shared" si="0"/>
        <v>28924.484181999997</v>
      </c>
      <c r="E13" s="76">
        <f t="shared" si="1"/>
        <v>717.01923361237868</v>
      </c>
      <c r="F13" s="62">
        <f t="shared" si="2"/>
        <v>2410.3736818333332</v>
      </c>
      <c r="G13" s="76">
        <f t="shared" si="3"/>
        <v>59.751602801031567</v>
      </c>
      <c r="H13" s="62">
        <f t="shared" si="4"/>
        <v>32.615990333333606</v>
      </c>
      <c r="I13" s="76">
        <f t="shared" si="5"/>
        <v>0.80852928076999708</v>
      </c>
      <c r="J13" s="62">
        <f t="shared" si="6"/>
        <v>8.4937695000002762</v>
      </c>
      <c r="K13" s="76">
        <f t="shared" si="7"/>
        <v>0.21055504599665037</v>
      </c>
      <c r="L13" s="74">
        <f t="shared" si="8"/>
        <v>14.637896853238864</v>
      </c>
      <c r="M13" s="75">
        <f t="shared" si="9"/>
        <v>0.36286398462164915</v>
      </c>
      <c r="N13" s="74">
        <f t="shared" si="10"/>
        <v>7.318948426619432</v>
      </c>
      <c r="O13" s="75">
        <f t="shared" si="11"/>
        <v>0.18143199231082457</v>
      </c>
      <c r="P13" s="74">
        <f t="shared" si="12"/>
        <v>2.9275793706477726</v>
      </c>
      <c r="Q13" s="75">
        <f t="shared" si="13"/>
        <v>7.2572796924329816E-2</v>
      </c>
      <c r="R13" s="25">
        <f t="shared" si="14"/>
        <v>14.835969669028342</v>
      </c>
      <c r="S13" s="25">
        <f t="shared" si="15"/>
        <v>0.36777408146843055</v>
      </c>
      <c r="T13" s="74">
        <f t="shared" si="16"/>
        <v>13.906002010576922</v>
      </c>
      <c r="U13" s="75">
        <f t="shared" si="17"/>
        <v>0.34472078539056672</v>
      </c>
    </row>
    <row r="14" spans="1:21" x14ac:dyDescent="0.3">
      <c r="A14" s="18">
        <f t="shared" si="18"/>
        <v>6</v>
      </c>
      <c r="B14" s="62">
        <v>23939.58</v>
      </c>
      <c r="C14" s="63"/>
      <c r="D14" s="62">
        <f t="shared" si="0"/>
        <v>30360.175356000003</v>
      </c>
      <c r="E14" s="76">
        <f t="shared" si="1"/>
        <v>752.60908817324787</v>
      </c>
      <c r="F14" s="62">
        <f t="shared" si="2"/>
        <v>2530.0146130000003</v>
      </c>
      <c r="G14" s="76">
        <f t="shared" si="3"/>
        <v>62.717424014437327</v>
      </c>
      <c r="H14" s="62">
        <f t="shared" si="4"/>
        <v>0</v>
      </c>
      <c r="I14" s="76">
        <f t="shared" si="5"/>
        <v>0</v>
      </c>
      <c r="J14" s="62">
        <f t="shared" si="6"/>
        <v>0</v>
      </c>
      <c r="K14" s="76">
        <f t="shared" si="7"/>
        <v>0</v>
      </c>
      <c r="L14" s="74">
        <f t="shared" si="8"/>
        <v>15.364461212550609</v>
      </c>
      <c r="M14" s="75">
        <f t="shared" si="9"/>
        <v>0.38087504462208899</v>
      </c>
      <c r="N14" s="74">
        <f t="shared" si="10"/>
        <v>7.6822306062753043</v>
      </c>
      <c r="O14" s="75">
        <f t="shared" si="11"/>
        <v>0.19043752231104449</v>
      </c>
      <c r="P14" s="74">
        <f t="shared" si="12"/>
        <v>3.0728922425101217</v>
      </c>
      <c r="Q14" s="75">
        <f t="shared" si="13"/>
        <v>7.6175008924417809E-2</v>
      </c>
      <c r="R14" s="25">
        <f t="shared" si="14"/>
        <v>15.364461212550609</v>
      </c>
      <c r="S14" s="25">
        <f t="shared" si="15"/>
        <v>0.38087504462208899</v>
      </c>
      <c r="T14" s="74">
        <f t="shared" si="16"/>
        <v>14.596238151923078</v>
      </c>
      <c r="U14" s="75">
        <f t="shared" si="17"/>
        <v>0.36183129239098455</v>
      </c>
    </row>
    <row r="15" spans="1:21" x14ac:dyDescent="0.3">
      <c r="A15" s="18">
        <f t="shared" si="18"/>
        <v>7</v>
      </c>
      <c r="B15" s="62">
        <v>23947.66</v>
      </c>
      <c r="C15" s="63"/>
      <c r="D15" s="62">
        <f t="shared" si="0"/>
        <v>30370.422412</v>
      </c>
      <c r="E15" s="76">
        <f t="shared" si="1"/>
        <v>752.86310605628671</v>
      </c>
      <c r="F15" s="62">
        <f t="shared" si="2"/>
        <v>2530.8685343333332</v>
      </c>
      <c r="G15" s="76">
        <f t="shared" si="3"/>
        <v>62.738592171357219</v>
      </c>
      <c r="H15" s="62">
        <f t="shared" si="4"/>
        <v>0</v>
      </c>
      <c r="I15" s="76">
        <f t="shared" si="5"/>
        <v>0</v>
      </c>
      <c r="J15" s="62">
        <f t="shared" si="6"/>
        <v>0</v>
      </c>
      <c r="K15" s="76">
        <f t="shared" si="7"/>
        <v>0</v>
      </c>
      <c r="L15" s="74">
        <f t="shared" si="8"/>
        <v>15.369646969635628</v>
      </c>
      <c r="M15" s="75">
        <f t="shared" si="9"/>
        <v>0.38100359618233132</v>
      </c>
      <c r="N15" s="74">
        <f t="shared" si="10"/>
        <v>7.6848234848178141</v>
      </c>
      <c r="O15" s="75">
        <f t="shared" si="11"/>
        <v>0.19050179809116566</v>
      </c>
      <c r="P15" s="74">
        <f t="shared" si="12"/>
        <v>3.0739293939271257</v>
      </c>
      <c r="Q15" s="75">
        <f t="shared" si="13"/>
        <v>7.6200719236466277E-2</v>
      </c>
      <c r="R15" s="25">
        <f t="shared" si="14"/>
        <v>15.369646969635625</v>
      </c>
      <c r="S15" s="25">
        <f t="shared" si="15"/>
        <v>0.38100359618233126</v>
      </c>
      <c r="T15" s="74">
        <f t="shared" si="16"/>
        <v>14.601164621153846</v>
      </c>
      <c r="U15" s="75">
        <f t="shared" si="17"/>
        <v>0.36195341637321476</v>
      </c>
    </row>
    <row r="16" spans="1:21" x14ac:dyDescent="0.3">
      <c r="A16" s="18">
        <f t="shared" si="18"/>
        <v>8</v>
      </c>
      <c r="B16" s="62">
        <v>25079.74</v>
      </c>
      <c r="C16" s="63"/>
      <c r="D16" s="62">
        <f t="shared" si="0"/>
        <v>31806.126268000004</v>
      </c>
      <c r="E16" s="76">
        <f t="shared" si="1"/>
        <v>788.45327499572397</v>
      </c>
      <c r="F16" s="62">
        <f t="shared" si="2"/>
        <v>2650.5105223333335</v>
      </c>
      <c r="G16" s="76">
        <f t="shared" si="3"/>
        <v>65.704439582976988</v>
      </c>
      <c r="H16" s="62">
        <f t="shared" si="4"/>
        <v>0</v>
      </c>
      <c r="I16" s="76">
        <f t="shared" si="5"/>
        <v>0</v>
      </c>
      <c r="J16" s="62">
        <f t="shared" si="6"/>
        <v>0</v>
      </c>
      <c r="K16" s="76">
        <f t="shared" si="7"/>
        <v>0</v>
      </c>
      <c r="L16" s="74">
        <f t="shared" si="8"/>
        <v>16.096217746963564</v>
      </c>
      <c r="M16" s="75">
        <f t="shared" si="9"/>
        <v>0.39901481528123678</v>
      </c>
      <c r="N16" s="74">
        <f t="shared" si="10"/>
        <v>8.0481088734817821</v>
      </c>
      <c r="O16" s="75">
        <f t="shared" si="11"/>
        <v>0.19950740764061839</v>
      </c>
      <c r="P16" s="74">
        <f t="shared" si="12"/>
        <v>3.2192435493927127</v>
      </c>
      <c r="Q16" s="75">
        <f t="shared" si="13"/>
        <v>7.9802963056247359E-2</v>
      </c>
      <c r="R16" s="25">
        <f t="shared" si="14"/>
        <v>16.096217746963564</v>
      </c>
      <c r="S16" s="25">
        <f t="shared" si="15"/>
        <v>0.39901481528123678</v>
      </c>
      <c r="T16" s="74">
        <f t="shared" si="16"/>
        <v>15.291406859615387</v>
      </c>
      <c r="U16" s="75">
        <f t="shared" si="17"/>
        <v>0.379064074517175</v>
      </c>
    </row>
    <row r="17" spans="1:21" x14ac:dyDescent="0.3">
      <c r="A17" s="18">
        <f t="shared" si="18"/>
        <v>9</v>
      </c>
      <c r="B17" s="62">
        <v>25090.27</v>
      </c>
      <c r="C17" s="63"/>
      <c r="D17" s="62">
        <f t="shared" si="0"/>
        <v>31819.480414000001</v>
      </c>
      <c r="E17" s="76">
        <f t="shared" si="1"/>
        <v>788.78431562795151</v>
      </c>
      <c r="F17" s="62">
        <f t="shared" si="2"/>
        <v>2651.6233678333338</v>
      </c>
      <c r="G17" s="76">
        <f t="shared" si="3"/>
        <v>65.732026302329302</v>
      </c>
      <c r="H17" s="62">
        <f t="shared" si="4"/>
        <v>0</v>
      </c>
      <c r="I17" s="76">
        <f t="shared" si="5"/>
        <v>0</v>
      </c>
      <c r="J17" s="62">
        <f t="shared" si="6"/>
        <v>0</v>
      </c>
      <c r="K17" s="76">
        <f t="shared" si="7"/>
        <v>0</v>
      </c>
      <c r="L17" s="74">
        <f t="shared" si="8"/>
        <v>16.102975918016195</v>
      </c>
      <c r="M17" s="75">
        <f t="shared" si="9"/>
        <v>0.39918234596556251</v>
      </c>
      <c r="N17" s="74">
        <f t="shared" si="10"/>
        <v>8.0514879590080977</v>
      </c>
      <c r="O17" s="75">
        <f t="shared" si="11"/>
        <v>0.19959117298278126</v>
      </c>
      <c r="P17" s="74">
        <f t="shared" si="12"/>
        <v>3.2205951836032392</v>
      </c>
      <c r="Q17" s="75">
        <f t="shared" si="13"/>
        <v>7.9836469193112505E-2</v>
      </c>
      <c r="R17" s="25">
        <f t="shared" si="14"/>
        <v>16.102975918016199</v>
      </c>
      <c r="S17" s="25">
        <f t="shared" si="15"/>
        <v>0.39918234596556262</v>
      </c>
      <c r="T17" s="74">
        <f t="shared" si="16"/>
        <v>15.297827122115386</v>
      </c>
      <c r="U17" s="75">
        <f t="shared" si="17"/>
        <v>0.37922322866728442</v>
      </c>
    </row>
    <row r="18" spans="1:21" x14ac:dyDescent="0.3">
      <c r="A18" s="18">
        <f t="shared" si="18"/>
        <v>10</v>
      </c>
      <c r="B18" s="62">
        <v>26222.34</v>
      </c>
      <c r="C18" s="63"/>
      <c r="D18" s="62">
        <f t="shared" si="0"/>
        <v>33255.171587999997</v>
      </c>
      <c r="E18" s="76">
        <f t="shared" si="1"/>
        <v>824.37417018882047</v>
      </c>
      <c r="F18" s="62">
        <f t="shared" si="2"/>
        <v>2771.2642990000004</v>
      </c>
      <c r="G18" s="76">
        <f t="shared" si="3"/>
        <v>68.697847515735049</v>
      </c>
      <c r="H18" s="62">
        <f t="shared" si="4"/>
        <v>0</v>
      </c>
      <c r="I18" s="76">
        <f t="shared" si="5"/>
        <v>0</v>
      </c>
      <c r="J18" s="62">
        <f t="shared" si="6"/>
        <v>0</v>
      </c>
      <c r="K18" s="76">
        <f t="shared" si="7"/>
        <v>0</v>
      </c>
      <c r="L18" s="74">
        <f t="shared" si="8"/>
        <v>16.829540277327933</v>
      </c>
      <c r="M18" s="75">
        <f t="shared" si="9"/>
        <v>0.41719340596600224</v>
      </c>
      <c r="N18" s="74">
        <f t="shared" si="10"/>
        <v>8.4147701386639664</v>
      </c>
      <c r="O18" s="75">
        <f t="shared" si="11"/>
        <v>0.20859670298300112</v>
      </c>
      <c r="P18" s="74">
        <f t="shared" si="12"/>
        <v>3.3659080554655865</v>
      </c>
      <c r="Q18" s="75">
        <f t="shared" si="13"/>
        <v>8.3438681193200442E-2</v>
      </c>
      <c r="R18" s="25">
        <f t="shared" si="14"/>
        <v>16.829540277327936</v>
      </c>
      <c r="S18" s="25">
        <f t="shared" si="15"/>
        <v>0.4171934059660023</v>
      </c>
      <c r="T18" s="74">
        <f t="shared" si="16"/>
        <v>15.988063263461537</v>
      </c>
      <c r="U18" s="75">
        <f t="shared" si="17"/>
        <v>0.39633373566770214</v>
      </c>
    </row>
    <row r="19" spans="1:21" x14ac:dyDescent="0.3">
      <c r="A19" s="18">
        <f t="shared" si="18"/>
        <v>11</v>
      </c>
      <c r="B19" s="62">
        <v>26234.63</v>
      </c>
      <c r="C19" s="63"/>
      <c r="D19" s="62">
        <f t="shared" si="0"/>
        <v>33270.757766000002</v>
      </c>
      <c r="E19" s="76">
        <f t="shared" si="1"/>
        <v>824.76054144903685</v>
      </c>
      <c r="F19" s="62">
        <f t="shared" si="2"/>
        <v>2772.5631471666666</v>
      </c>
      <c r="G19" s="76">
        <f t="shared" si="3"/>
        <v>68.730045120753061</v>
      </c>
      <c r="H19" s="62">
        <f t="shared" si="4"/>
        <v>0</v>
      </c>
      <c r="I19" s="76">
        <f t="shared" si="5"/>
        <v>0</v>
      </c>
      <c r="J19" s="62">
        <f t="shared" si="6"/>
        <v>0</v>
      </c>
      <c r="K19" s="76">
        <f t="shared" si="7"/>
        <v>0</v>
      </c>
      <c r="L19" s="74">
        <f t="shared" si="8"/>
        <v>16.837428019230771</v>
      </c>
      <c r="M19" s="75">
        <f t="shared" si="9"/>
        <v>0.41738893798028182</v>
      </c>
      <c r="N19" s="74">
        <f t="shared" si="10"/>
        <v>8.4187140096153854</v>
      </c>
      <c r="O19" s="75">
        <f t="shared" si="11"/>
        <v>0.20869446899014091</v>
      </c>
      <c r="P19" s="74">
        <f t="shared" si="12"/>
        <v>3.3674856038461543</v>
      </c>
      <c r="Q19" s="75">
        <f t="shared" si="13"/>
        <v>8.3477787596056369E-2</v>
      </c>
      <c r="R19" s="25">
        <f t="shared" si="14"/>
        <v>16.837428019230771</v>
      </c>
      <c r="S19" s="25">
        <f t="shared" si="15"/>
        <v>0.41738893798028182</v>
      </c>
      <c r="T19" s="74">
        <f t="shared" si="16"/>
        <v>15.995556618269232</v>
      </c>
      <c r="U19" s="75">
        <f t="shared" si="17"/>
        <v>0.39651949108126772</v>
      </c>
    </row>
    <row r="20" spans="1:21" x14ac:dyDescent="0.3">
      <c r="A20" s="18">
        <f t="shared" si="18"/>
        <v>12</v>
      </c>
      <c r="B20" s="62">
        <v>27366.71</v>
      </c>
      <c r="C20" s="63"/>
      <c r="D20" s="62">
        <f t="shared" si="0"/>
        <v>34706.461621999995</v>
      </c>
      <c r="E20" s="76">
        <f t="shared" si="1"/>
        <v>860.35071038847377</v>
      </c>
      <c r="F20" s="62">
        <f t="shared" si="2"/>
        <v>2892.2051351666664</v>
      </c>
      <c r="G20" s="76">
        <f t="shared" si="3"/>
        <v>71.695892532372824</v>
      </c>
      <c r="H20" s="62">
        <f t="shared" si="4"/>
        <v>0</v>
      </c>
      <c r="I20" s="76">
        <f t="shared" si="5"/>
        <v>0</v>
      </c>
      <c r="J20" s="62">
        <f t="shared" si="6"/>
        <v>0</v>
      </c>
      <c r="K20" s="76">
        <f t="shared" si="7"/>
        <v>0</v>
      </c>
      <c r="L20" s="74">
        <f t="shared" si="8"/>
        <v>17.563998796558703</v>
      </c>
      <c r="M20" s="75">
        <f t="shared" si="9"/>
        <v>0.43540015707918717</v>
      </c>
      <c r="N20" s="74">
        <f t="shared" si="10"/>
        <v>8.7819993982793516</v>
      </c>
      <c r="O20" s="75">
        <f t="shared" si="11"/>
        <v>0.21770007853959358</v>
      </c>
      <c r="P20" s="74">
        <f t="shared" si="12"/>
        <v>3.5127997593117408</v>
      </c>
      <c r="Q20" s="75">
        <f t="shared" si="13"/>
        <v>8.7080031415837436E-2</v>
      </c>
      <c r="R20" s="25">
        <f t="shared" si="14"/>
        <v>17.563998796558703</v>
      </c>
      <c r="S20" s="25">
        <f t="shared" si="15"/>
        <v>0.43540015707918717</v>
      </c>
      <c r="T20" s="74">
        <f t="shared" si="16"/>
        <v>16.685798856730766</v>
      </c>
      <c r="U20" s="75">
        <f t="shared" si="17"/>
        <v>0.41363014922522778</v>
      </c>
    </row>
    <row r="21" spans="1:21" x14ac:dyDescent="0.3">
      <c r="A21" s="18">
        <f t="shared" si="18"/>
        <v>13</v>
      </c>
      <c r="B21" s="62">
        <v>27379</v>
      </c>
      <c r="C21" s="63"/>
      <c r="D21" s="62">
        <f t="shared" si="0"/>
        <v>34722.0478</v>
      </c>
      <c r="E21" s="76">
        <f t="shared" si="1"/>
        <v>860.73708164869026</v>
      </c>
      <c r="F21" s="62">
        <f t="shared" si="2"/>
        <v>2893.5039833333335</v>
      </c>
      <c r="G21" s="76">
        <f t="shared" si="3"/>
        <v>71.728090137390865</v>
      </c>
      <c r="H21" s="62">
        <f t="shared" si="4"/>
        <v>0</v>
      </c>
      <c r="I21" s="76">
        <f t="shared" si="5"/>
        <v>0</v>
      </c>
      <c r="J21" s="62">
        <f t="shared" si="6"/>
        <v>0</v>
      </c>
      <c r="K21" s="76">
        <f t="shared" si="7"/>
        <v>0</v>
      </c>
      <c r="L21" s="74">
        <f t="shared" si="8"/>
        <v>17.571886538461538</v>
      </c>
      <c r="M21" s="75">
        <f t="shared" si="9"/>
        <v>0.43559568909346669</v>
      </c>
      <c r="N21" s="74">
        <f t="shared" si="10"/>
        <v>8.7859432692307688</v>
      </c>
      <c r="O21" s="75">
        <f t="shared" si="11"/>
        <v>0.21779784454673334</v>
      </c>
      <c r="P21" s="74">
        <f t="shared" si="12"/>
        <v>3.5143773076923077</v>
      </c>
      <c r="Q21" s="75">
        <f t="shared" si="13"/>
        <v>8.7119137818693348E-2</v>
      </c>
      <c r="R21" s="25">
        <f t="shared" si="14"/>
        <v>17.571886538461538</v>
      </c>
      <c r="S21" s="25">
        <f t="shared" si="15"/>
        <v>0.43559568909346669</v>
      </c>
      <c r="T21" s="74">
        <f t="shared" si="16"/>
        <v>16.693292211538463</v>
      </c>
      <c r="U21" s="75">
        <f t="shared" si="17"/>
        <v>0.41381590463879342</v>
      </c>
    </row>
    <row r="22" spans="1:21" x14ac:dyDescent="0.3">
      <c r="A22" s="18">
        <f t="shared" si="18"/>
        <v>14</v>
      </c>
      <c r="B22" s="62">
        <v>28511.07</v>
      </c>
      <c r="C22" s="63"/>
      <c r="D22" s="62">
        <f t="shared" si="0"/>
        <v>36157.738974</v>
      </c>
      <c r="E22" s="76">
        <f t="shared" si="1"/>
        <v>896.32693620955922</v>
      </c>
      <c r="F22" s="62">
        <f t="shared" si="2"/>
        <v>3013.1449145000001</v>
      </c>
      <c r="G22" s="76">
        <f t="shared" si="3"/>
        <v>74.693911350796611</v>
      </c>
      <c r="H22" s="62">
        <f t="shared" si="4"/>
        <v>0</v>
      </c>
      <c r="I22" s="76">
        <f t="shared" si="5"/>
        <v>0</v>
      </c>
      <c r="J22" s="62">
        <f t="shared" si="6"/>
        <v>0</v>
      </c>
      <c r="K22" s="76">
        <f t="shared" si="7"/>
        <v>0</v>
      </c>
      <c r="L22" s="74">
        <f t="shared" si="8"/>
        <v>18.298450897773279</v>
      </c>
      <c r="M22" s="75">
        <f t="shared" si="9"/>
        <v>0.45360674909390647</v>
      </c>
      <c r="N22" s="74">
        <f t="shared" si="10"/>
        <v>9.1492254488866394</v>
      </c>
      <c r="O22" s="75">
        <f t="shared" si="11"/>
        <v>0.22680337454695323</v>
      </c>
      <c r="P22" s="74">
        <f t="shared" si="12"/>
        <v>3.6596901795546559</v>
      </c>
      <c r="Q22" s="75">
        <f t="shared" si="13"/>
        <v>9.0721349818781299E-2</v>
      </c>
      <c r="R22" s="25">
        <f t="shared" si="14"/>
        <v>18.298450897773279</v>
      </c>
      <c r="S22" s="25">
        <f t="shared" si="15"/>
        <v>0.45360674909390647</v>
      </c>
      <c r="T22" s="74">
        <f t="shared" si="16"/>
        <v>17.383528352884614</v>
      </c>
      <c r="U22" s="75">
        <f t="shared" si="17"/>
        <v>0.43092641163921114</v>
      </c>
    </row>
    <row r="23" spans="1:21" x14ac:dyDescent="0.3">
      <c r="A23" s="18">
        <f t="shared" si="18"/>
        <v>15</v>
      </c>
      <c r="B23" s="62">
        <v>28523.4</v>
      </c>
      <c r="C23" s="63"/>
      <c r="D23" s="62">
        <f t="shared" si="0"/>
        <v>36173.37588</v>
      </c>
      <c r="E23" s="76">
        <f t="shared" si="1"/>
        <v>896.71456498404802</v>
      </c>
      <c r="F23" s="62">
        <f t="shared" si="2"/>
        <v>3014.4479900000001</v>
      </c>
      <c r="G23" s="76">
        <f t="shared" si="3"/>
        <v>74.726213748670673</v>
      </c>
      <c r="H23" s="62">
        <f t="shared" si="4"/>
        <v>0</v>
      </c>
      <c r="I23" s="76">
        <f t="shared" si="5"/>
        <v>0</v>
      </c>
      <c r="J23" s="62">
        <f t="shared" si="6"/>
        <v>0</v>
      </c>
      <c r="K23" s="76">
        <f t="shared" si="7"/>
        <v>0</v>
      </c>
      <c r="L23" s="74">
        <f t="shared" si="8"/>
        <v>18.306364311740889</v>
      </c>
      <c r="M23" s="75">
        <f t="shared" si="9"/>
        <v>0.4538029175020486</v>
      </c>
      <c r="N23" s="74">
        <f t="shared" si="10"/>
        <v>9.1531821558704447</v>
      </c>
      <c r="O23" s="75">
        <f t="shared" si="11"/>
        <v>0.2269014587510243</v>
      </c>
      <c r="P23" s="74">
        <f t="shared" si="12"/>
        <v>3.6612728623481781</v>
      </c>
      <c r="Q23" s="75">
        <f t="shared" si="13"/>
        <v>9.0760583500409719E-2</v>
      </c>
      <c r="R23" s="25">
        <f t="shared" si="14"/>
        <v>18.306364311740889</v>
      </c>
      <c r="S23" s="25">
        <f t="shared" si="15"/>
        <v>0.4538029175020486</v>
      </c>
      <c r="T23" s="74">
        <f t="shared" si="16"/>
        <v>17.391046096153847</v>
      </c>
      <c r="U23" s="75">
        <f t="shared" si="17"/>
        <v>0.43111277162694622</v>
      </c>
    </row>
    <row r="24" spans="1:21" x14ac:dyDescent="0.3">
      <c r="A24" s="18">
        <f t="shared" si="18"/>
        <v>16</v>
      </c>
      <c r="B24" s="62">
        <v>29655.47</v>
      </c>
      <c r="C24" s="63"/>
      <c r="D24" s="62">
        <f t="shared" si="0"/>
        <v>37609.067053999999</v>
      </c>
      <c r="E24" s="76">
        <f t="shared" si="1"/>
        <v>932.3044195449171</v>
      </c>
      <c r="F24" s="62">
        <f t="shared" si="2"/>
        <v>3134.0889211666668</v>
      </c>
      <c r="G24" s="76">
        <f t="shared" si="3"/>
        <v>77.69203496207642</v>
      </c>
      <c r="H24" s="62">
        <f t="shared" si="4"/>
        <v>0</v>
      </c>
      <c r="I24" s="76">
        <f t="shared" si="5"/>
        <v>0</v>
      </c>
      <c r="J24" s="62">
        <f t="shared" si="6"/>
        <v>0</v>
      </c>
      <c r="K24" s="76">
        <f t="shared" si="7"/>
        <v>0</v>
      </c>
      <c r="L24" s="74">
        <f t="shared" si="8"/>
        <v>19.03292867105263</v>
      </c>
      <c r="M24" s="75">
        <f t="shared" si="9"/>
        <v>0.47181397750248838</v>
      </c>
      <c r="N24" s="74">
        <f t="shared" si="10"/>
        <v>9.5164643355263152</v>
      </c>
      <c r="O24" s="75">
        <f t="shared" si="11"/>
        <v>0.23590698875124419</v>
      </c>
      <c r="P24" s="74">
        <f t="shared" si="12"/>
        <v>3.8065857342105263</v>
      </c>
      <c r="Q24" s="75">
        <f t="shared" si="13"/>
        <v>9.436279550049767E-2</v>
      </c>
      <c r="R24" s="25">
        <f t="shared" si="14"/>
        <v>19.03292867105263</v>
      </c>
      <c r="S24" s="25">
        <f t="shared" si="15"/>
        <v>0.47181397750248838</v>
      </c>
      <c r="T24" s="74">
        <f t="shared" si="16"/>
        <v>18.081282237499998</v>
      </c>
      <c r="U24" s="75">
        <f t="shared" si="17"/>
        <v>0.44822327862736394</v>
      </c>
    </row>
    <row r="25" spans="1:21" x14ac:dyDescent="0.3">
      <c r="A25" s="18">
        <f t="shared" si="18"/>
        <v>17</v>
      </c>
      <c r="B25" s="62">
        <v>29667.759999999998</v>
      </c>
      <c r="C25" s="63"/>
      <c r="D25" s="62">
        <f t="shared" si="0"/>
        <v>37624.653231999997</v>
      </c>
      <c r="E25" s="76">
        <f t="shared" si="1"/>
        <v>932.69079080513325</v>
      </c>
      <c r="F25" s="62">
        <f t="shared" si="2"/>
        <v>3135.3877693333329</v>
      </c>
      <c r="G25" s="76">
        <f t="shared" si="3"/>
        <v>77.724232567094433</v>
      </c>
      <c r="H25" s="62">
        <f t="shared" si="4"/>
        <v>0</v>
      </c>
      <c r="I25" s="76">
        <f t="shared" si="5"/>
        <v>0</v>
      </c>
      <c r="J25" s="62">
        <f t="shared" si="6"/>
        <v>0</v>
      </c>
      <c r="K25" s="76">
        <f t="shared" si="7"/>
        <v>0</v>
      </c>
      <c r="L25" s="74">
        <f t="shared" si="8"/>
        <v>19.040816412955465</v>
      </c>
      <c r="M25" s="75">
        <f t="shared" si="9"/>
        <v>0.4720095095167679</v>
      </c>
      <c r="N25" s="74">
        <f t="shared" si="10"/>
        <v>9.5204082064777324</v>
      </c>
      <c r="O25" s="75">
        <f t="shared" si="11"/>
        <v>0.23600475475838395</v>
      </c>
      <c r="P25" s="74">
        <f t="shared" si="12"/>
        <v>3.8081632825910932</v>
      </c>
      <c r="Q25" s="75">
        <f t="shared" si="13"/>
        <v>9.4401901903353583E-2</v>
      </c>
      <c r="R25" s="25">
        <f t="shared" si="14"/>
        <v>19.040816412955465</v>
      </c>
      <c r="S25" s="25">
        <f t="shared" si="15"/>
        <v>0.4720095095167679</v>
      </c>
      <c r="T25" s="74">
        <f t="shared" si="16"/>
        <v>18.088775592307691</v>
      </c>
      <c r="U25" s="75">
        <f t="shared" si="17"/>
        <v>0.44840903404092947</v>
      </c>
    </row>
    <row r="26" spans="1:21" x14ac:dyDescent="0.3">
      <c r="A26" s="18">
        <f t="shared" si="18"/>
        <v>18</v>
      </c>
      <c r="B26" s="62">
        <v>30799.83</v>
      </c>
      <c r="C26" s="63"/>
      <c r="D26" s="62">
        <f t="shared" si="0"/>
        <v>39060.344406000004</v>
      </c>
      <c r="E26" s="76">
        <f t="shared" si="1"/>
        <v>968.28064536600243</v>
      </c>
      <c r="F26" s="62">
        <f t="shared" si="2"/>
        <v>3255.0287005</v>
      </c>
      <c r="G26" s="76">
        <f t="shared" si="3"/>
        <v>80.690053780500193</v>
      </c>
      <c r="H26" s="62">
        <f t="shared" si="4"/>
        <v>0</v>
      </c>
      <c r="I26" s="76">
        <f t="shared" si="5"/>
        <v>0</v>
      </c>
      <c r="J26" s="62">
        <f t="shared" si="6"/>
        <v>0</v>
      </c>
      <c r="K26" s="76">
        <f t="shared" si="7"/>
        <v>0</v>
      </c>
      <c r="L26" s="74">
        <f t="shared" si="8"/>
        <v>19.767380772267209</v>
      </c>
      <c r="M26" s="75">
        <f t="shared" si="9"/>
        <v>0.49002056951720774</v>
      </c>
      <c r="N26" s="74">
        <f t="shared" si="10"/>
        <v>9.8836903861336047</v>
      </c>
      <c r="O26" s="75">
        <f t="shared" si="11"/>
        <v>0.24501028475860387</v>
      </c>
      <c r="P26" s="74">
        <f t="shared" si="12"/>
        <v>3.9534761544534418</v>
      </c>
      <c r="Q26" s="75">
        <f t="shared" si="13"/>
        <v>9.8004113903441548E-2</v>
      </c>
      <c r="R26" s="25">
        <f t="shared" si="14"/>
        <v>19.767380772267206</v>
      </c>
      <c r="S26" s="25">
        <f t="shared" si="15"/>
        <v>0.49002056951720768</v>
      </c>
      <c r="T26" s="74">
        <f t="shared" si="16"/>
        <v>18.779011733653849</v>
      </c>
      <c r="U26" s="75">
        <f t="shared" si="17"/>
        <v>0.46551954104134741</v>
      </c>
    </row>
    <row r="27" spans="1:21" x14ac:dyDescent="0.3">
      <c r="A27" s="18">
        <f t="shared" si="18"/>
        <v>19</v>
      </c>
      <c r="B27" s="62">
        <v>30812.13</v>
      </c>
      <c r="C27" s="63"/>
      <c r="D27" s="62">
        <f t="shared" si="0"/>
        <v>39075.943266000002</v>
      </c>
      <c r="E27" s="76">
        <f t="shared" si="1"/>
        <v>968.66733100478689</v>
      </c>
      <c r="F27" s="62">
        <f t="shared" si="2"/>
        <v>3256.3286055000003</v>
      </c>
      <c r="G27" s="76">
        <f t="shared" si="3"/>
        <v>80.72227758373225</v>
      </c>
      <c r="H27" s="62">
        <f t="shared" si="4"/>
        <v>0</v>
      </c>
      <c r="I27" s="76">
        <f t="shared" si="5"/>
        <v>0</v>
      </c>
      <c r="J27" s="62">
        <f t="shared" si="6"/>
        <v>0</v>
      </c>
      <c r="K27" s="76">
        <f t="shared" si="7"/>
        <v>0</v>
      </c>
      <c r="L27" s="74">
        <f t="shared" si="8"/>
        <v>19.775274932186235</v>
      </c>
      <c r="M27" s="75">
        <f t="shared" si="9"/>
        <v>0.49021626062995288</v>
      </c>
      <c r="N27" s="74">
        <f t="shared" si="10"/>
        <v>9.8876374660931177</v>
      </c>
      <c r="O27" s="75">
        <f t="shared" si="11"/>
        <v>0.24510813031497644</v>
      </c>
      <c r="P27" s="74">
        <f t="shared" si="12"/>
        <v>3.9550549864372471</v>
      </c>
      <c r="Q27" s="75">
        <f t="shared" si="13"/>
        <v>9.8043252125990576E-2</v>
      </c>
      <c r="R27" s="25">
        <f t="shared" si="14"/>
        <v>19.775274932186235</v>
      </c>
      <c r="S27" s="25">
        <f t="shared" si="15"/>
        <v>0.49021626062995288</v>
      </c>
      <c r="T27" s="74">
        <f t="shared" si="16"/>
        <v>18.786511185576924</v>
      </c>
      <c r="U27" s="75">
        <f t="shared" si="17"/>
        <v>0.46570544759845522</v>
      </c>
    </row>
    <row r="28" spans="1:21" x14ac:dyDescent="0.3">
      <c r="A28" s="18">
        <f t="shared" si="18"/>
        <v>20</v>
      </c>
      <c r="B28" s="62">
        <v>31944.2</v>
      </c>
      <c r="C28" s="63"/>
      <c r="D28" s="62">
        <f t="shared" si="0"/>
        <v>40511.634440000002</v>
      </c>
      <c r="E28" s="76">
        <f t="shared" si="1"/>
        <v>1004.2571855656558</v>
      </c>
      <c r="F28" s="62">
        <f t="shared" si="2"/>
        <v>3375.969536666667</v>
      </c>
      <c r="G28" s="76">
        <f t="shared" si="3"/>
        <v>83.688098797137997</v>
      </c>
      <c r="H28" s="62">
        <f t="shared" si="4"/>
        <v>0</v>
      </c>
      <c r="I28" s="76">
        <f t="shared" si="5"/>
        <v>0</v>
      </c>
      <c r="J28" s="62">
        <f t="shared" si="6"/>
        <v>0</v>
      </c>
      <c r="K28" s="76">
        <f t="shared" si="7"/>
        <v>0</v>
      </c>
      <c r="L28" s="74">
        <f t="shared" si="8"/>
        <v>20.501839291497976</v>
      </c>
      <c r="M28" s="75">
        <f t="shared" si="9"/>
        <v>0.50822732063039266</v>
      </c>
      <c r="N28" s="74">
        <f t="shared" si="10"/>
        <v>10.250919645748988</v>
      </c>
      <c r="O28" s="75">
        <f t="shared" si="11"/>
        <v>0.25411366031519633</v>
      </c>
      <c r="P28" s="74">
        <f t="shared" si="12"/>
        <v>4.1003678582995953</v>
      </c>
      <c r="Q28" s="75">
        <f t="shared" si="13"/>
        <v>0.10164546412607853</v>
      </c>
      <c r="R28" s="25">
        <f t="shared" si="14"/>
        <v>20.50183929149798</v>
      </c>
      <c r="S28" s="25">
        <f t="shared" si="15"/>
        <v>0.50822732063039278</v>
      </c>
      <c r="T28" s="74">
        <f t="shared" si="16"/>
        <v>19.476747326923078</v>
      </c>
      <c r="U28" s="75">
        <f t="shared" si="17"/>
        <v>0.48281595459887305</v>
      </c>
    </row>
    <row r="29" spans="1:21" x14ac:dyDescent="0.3">
      <c r="A29" s="18">
        <f t="shared" si="18"/>
        <v>21</v>
      </c>
      <c r="B29" s="62">
        <v>31956.49</v>
      </c>
      <c r="C29" s="63"/>
      <c r="D29" s="62">
        <f t="shared" si="0"/>
        <v>40527.220617999999</v>
      </c>
      <c r="E29" s="76">
        <f t="shared" si="1"/>
        <v>1004.6435568258721</v>
      </c>
      <c r="F29" s="62">
        <f t="shared" si="2"/>
        <v>3377.2683848333336</v>
      </c>
      <c r="G29" s="76">
        <f t="shared" si="3"/>
        <v>83.720296402156023</v>
      </c>
      <c r="H29" s="62">
        <f t="shared" si="4"/>
        <v>0</v>
      </c>
      <c r="I29" s="76">
        <f t="shared" si="5"/>
        <v>0</v>
      </c>
      <c r="J29" s="62">
        <f t="shared" si="6"/>
        <v>0</v>
      </c>
      <c r="K29" s="76">
        <f t="shared" si="7"/>
        <v>0</v>
      </c>
      <c r="L29" s="74">
        <f t="shared" si="8"/>
        <v>20.509727033400811</v>
      </c>
      <c r="M29" s="75">
        <f t="shared" si="9"/>
        <v>0.50842285264467213</v>
      </c>
      <c r="N29" s="74">
        <f t="shared" si="10"/>
        <v>10.254863516700405</v>
      </c>
      <c r="O29" s="75">
        <f t="shared" si="11"/>
        <v>0.25421142632233606</v>
      </c>
      <c r="P29" s="74">
        <f t="shared" si="12"/>
        <v>4.1019454066801622</v>
      </c>
      <c r="Q29" s="75">
        <f t="shared" si="13"/>
        <v>0.10168457052893444</v>
      </c>
      <c r="R29" s="25">
        <f t="shared" si="14"/>
        <v>20.509727033400811</v>
      </c>
      <c r="S29" s="25">
        <f t="shared" si="15"/>
        <v>0.50842285264467213</v>
      </c>
      <c r="T29" s="74">
        <f t="shared" si="16"/>
        <v>19.484240681730768</v>
      </c>
      <c r="U29" s="75">
        <f t="shared" si="17"/>
        <v>0.48300171001243847</v>
      </c>
    </row>
    <row r="30" spans="1:21" x14ac:dyDescent="0.3">
      <c r="A30" s="18">
        <f t="shared" si="18"/>
        <v>22</v>
      </c>
      <c r="B30" s="62">
        <v>33088.559999999998</v>
      </c>
      <c r="C30" s="63"/>
      <c r="D30" s="62">
        <f t="shared" si="0"/>
        <v>41962.911791999999</v>
      </c>
      <c r="E30" s="76">
        <f t="shared" si="1"/>
        <v>1040.2334113867412</v>
      </c>
      <c r="F30" s="62">
        <f t="shared" si="2"/>
        <v>3496.9093159999998</v>
      </c>
      <c r="G30" s="76">
        <f t="shared" si="3"/>
        <v>86.686117615561756</v>
      </c>
      <c r="H30" s="62">
        <f t="shared" si="4"/>
        <v>0</v>
      </c>
      <c r="I30" s="76">
        <f t="shared" si="5"/>
        <v>0</v>
      </c>
      <c r="J30" s="62">
        <f t="shared" si="6"/>
        <v>0</v>
      </c>
      <c r="K30" s="76">
        <f t="shared" si="7"/>
        <v>0</v>
      </c>
      <c r="L30" s="74">
        <f t="shared" si="8"/>
        <v>21.236291392712552</v>
      </c>
      <c r="M30" s="75">
        <f t="shared" si="9"/>
        <v>0.52643391264511197</v>
      </c>
      <c r="N30" s="74">
        <f t="shared" si="10"/>
        <v>10.618145696356276</v>
      </c>
      <c r="O30" s="75">
        <f t="shared" si="11"/>
        <v>0.26321695632255598</v>
      </c>
      <c r="P30" s="74">
        <f t="shared" si="12"/>
        <v>4.2472582785425104</v>
      </c>
      <c r="Q30" s="75">
        <f t="shared" si="13"/>
        <v>0.10528678252902239</v>
      </c>
      <c r="R30" s="25">
        <f t="shared" si="14"/>
        <v>21.236291392712548</v>
      </c>
      <c r="S30" s="25">
        <f t="shared" si="15"/>
        <v>0.52643391264511186</v>
      </c>
      <c r="T30" s="74">
        <f t="shared" si="16"/>
        <v>20.174476823076922</v>
      </c>
      <c r="U30" s="75">
        <f t="shared" si="17"/>
        <v>0.50011221701285635</v>
      </c>
    </row>
    <row r="31" spans="1:21" x14ac:dyDescent="0.3">
      <c r="A31" s="18">
        <f t="shared" si="18"/>
        <v>23</v>
      </c>
      <c r="B31" s="62">
        <v>34232.959999999999</v>
      </c>
      <c r="C31" s="63"/>
      <c r="D31" s="62">
        <f t="shared" si="0"/>
        <v>43414.239871999998</v>
      </c>
      <c r="E31" s="76">
        <f t="shared" si="1"/>
        <v>1076.2108947220988</v>
      </c>
      <c r="F31" s="62">
        <f t="shared" si="2"/>
        <v>3617.8533226666664</v>
      </c>
      <c r="G31" s="76">
        <f t="shared" si="3"/>
        <v>89.684241226841579</v>
      </c>
      <c r="H31" s="62">
        <f t="shared" si="4"/>
        <v>0</v>
      </c>
      <c r="I31" s="76">
        <f t="shared" si="5"/>
        <v>0</v>
      </c>
      <c r="J31" s="62">
        <f t="shared" si="6"/>
        <v>0</v>
      </c>
      <c r="K31" s="76">
        <f t="shared" si="7"/>
        <v>0</v>
      </c>
      <c r="L31" s="74">
        <f t="shared" si="8"/>
        <v>21.970769165991904</v>
      </c>
      <c r="M31" s="75">
        <f t="shared" si="9"/>
        <v>0.54464114105369388</v>
      </c>
      <c r="N31" s="74">
        <f t="shared" si="10"/>
        <v>10.985384582995952</v>
      </c>
      <c r="O31" s="75">
        <f t="shared" si="11"/>
        <v>0.27232057052684694</v>
      </c>
      <c r="P31" s="74">
        <f t="shared" si="12"/>
        <v>4.3941538331983807</v>
      </c>
      <c r="Q31" s="75">
        <f t="shared" si="13"/>
        <v>0.10892822821073876</v>
      </c>
      <c r="R31" s="25">
        <f t="shared" si="14"/>
        <v>21.9707691659919</v>
      </c>
      <c r="S31" s="25">
        <f t="shared" si="15"/>
        <v>0.54464114105369377</v>
      </c>
      <c r="T31" s="74">
        <f t="shared" si="16"/>
        <v>20.872230707692307</v>
      </c>
      <c r="U31" s="75">
        <f t="shared" si="17"/>
        <v>0.51740908400100905</v>
      </c>
    </row>
    <row r="32" spans="1:21" x14ac:dyDescent="0.3">
      <c r="A32" s="18">
        <f t="shared" si="18"/>
        <v>24</v>
      </c>
      <c r="B32" s="62">
        <v>35365.03</v>
      </c>
      <c r="C32" s="63"/>
      <c r="D32" s="62">
        <f t="shared" si="0"/>
        <v>44849.931045999998</v>
      </c>
      <c r="E32" s="76">
        <f t="shared" si="1"/>
        <v>1111.8007492829679</v>
      </c>
      <c r="F32" s="62">
        <f t="shared" si="2"/>
        <v>3737.494253833333</v>
      </c>
      <c r="G32" s="76">
        <f t="shared" si="3"/>
        <v>92.650062440247325</v>
      </c>
      <c r="H32" s="62">
        <f t="shared" si="4"/>
        <v>0</v>
      </c>
      <c r="I32" s="76">
        <f t="shared" si="5"/>
        <v>0</v>
      </c>
      <c r="J32" s="62">
        <f t="shared" si="6"/>
        <v>0</v>
      </c>
      <c r="K32" s="76">
        <f t="shared" si="7"/>
        <v>0</v>
      </c>
      <c r="L32" s="74">
        <f t="shared" si="8"/>
        <v>22.697333525303641</v>
      </c>
      <c r="M32" s="75">
        <f t="shared" si="9"/>
        <v>0.56265220105413349</v>
      </c>
      <c r="N32" s="74">
        <f t="shared" si="10"/>
        <v>11.348666762651821</v>
      </c>
      <c r="O32" s="75">
        <f t="shared" si="11"/>
        <v>0.28132610052706675</v>
      </c>
      <c r="P32" s="74">
        <f t="shared" si="12"/>
        <v>4.539466705060728</v>
      </c>
      <c r="Q32" s="75">
        <f t="shared" si="13"/>
        <v>0.1125304402108267</v>
      </c>
      <c r="R32" s="25">
        <f t="shared" si="14"/>
        <v>22.697333525303641</v>
      </c>
      <c r="S32" s="25">
        <f t="shared" si="15"/>
        <v>0.56265220105413349</v>
      </c>
      <c r="T32" s="74">
        <f t="shared" si="16"/>
        <v>21.562466849038461</v>
      </c>
      <c r="U32" s="75">
        <f t="shared" si="17"/>
        <v>0.53451959100142687</v>
      </c>
    </row>
    <row r="33" spans="1:21" x14ac:dyDescent="0.3">
      <c r="A33" s="18">
        <f t="shared" si="18"/>
        <v>25</v>
      </c>
      <c r="B33" s="62">
        <v>35377.33</v>
      </c>
      <c r="C33" s="63"/>
      <c r="D33" s="62">
        <f t="shared" si="0"/>
        <v>44865.529906000003</v>
      </c>
      <c r="E33" s="76">
        <f t="shared" si="1"/>
        <v>1112.1874349217526</v>
      </c>
      <c r="F33" s="62">
        <f t="shared" si="2"/>
        <v>3738.7941588333338</v>
      </c>
      <c r="G33" s="76">
        <f t="shared" si="3"/>
        <v>92.682286243479382</v>
      </c>
      <c r="H33" s="62">
        <f t="shared" si="4"/>
        <v>0</v>
      </c>
      <c r="I33" s="76">
        <f t="shared" si="5"/>
        <v>0</v>
      </c>
      <c r="J33" s="62">
        <f t="shared" si="6"/>
        <v>0</v>
      </c>
      <c r="K33" s="76">
        <f t="shared" si="7"/>
        <v>0</v>
      </c>
      <c r="L33" s="74">
        <f t="shared" si="8"/>
        <v>22.705227685222674</v>
      </c>
      <c r="M33" s="75">
        <f t="shared" si="9"/>
        <v>0.5628478921668788</v>
      </c>
      <c r="N33" s="74">
        <f t="shared" si="10"/>
        <v>11.352613842611337</v>
      </c>
      <c r="O33" s="75">
        <f t="shared" si="11"/>
        <v>0.2814239460834394</v>
      </c>
      <c r="P33" s="74">
        <f t="shared" si="12"/>
        <v>4.5410455370445346</v>
      </c>
      <c r="Q33" s="75">
        <f t="shared" si="13"/>
        <v>0.11256957843337576</v>
      </c>
      <c r="R33" s="25">
        <f t="shared" si="14"/>
        <v>22.705227685222674</v>
      </c>
      <c r="S33" s="25">
        <f t="shared" si="15"/>
        <v>0.5628478921668788</v>
      </c>
      <c r="T33" s="74">
        <f t="shared" si="16"/>
        <v>21.569966300961539</v>
      </c>
      <c r="U33" s="75">
        <f t="shared" si="17"/>
        <v>0.5347054975585348</v>
      </c>
    </row>
    <row r="34" spans="1:21" x14ac:dyDescent="0.3">
      <c r="A34" s="18">
        <f t="shared" si="18"/>
        <v>26</v>
      </c>
      <c r="B34" s="62">
        <v>35377.33</v>
      </c>
      <c r="C34" s="63"/>
      <c r="D34" s="62">
        <f t="shared" si="0"/>
        <v>44865.529906000003</v>
      </c>
      <c r="E34" s="76">
        <f t="shared" si="1"/>
        <v>1112.1874349217526</v>
      </c>
      <c r="F34" s="62">
        <f t="shared" si="2"/>
        <v>3738.7941588333338</v>
      </c>
      <c r="G34" s="76">
        <f t="shared" si="3"/>
        <v>92.682286243479382</v>
      </c>
      <c r="H34" s="62">
        <f t="shared" si="4"/>
        <v>0</v>
      </c>
      <c r="I34" s="76">
        <f t="shared" si="5"/>
        <v>0</v>
      </c>
      <c r="J34" s="62">
        <f t="shared" si="6"/>
        <v>0</v>
      </c>
      <c r="K34" s="76">
        <f t="shared" si="7"/>
        <v>0</v>
      </c>
      <c r="L34" s="74">
        <f t="shared" si="8"/>
        <v>22.705227685222674</v>
      </c>
      <c r="M34" s="75">
        <f t="shared" si="9"/>
        <v>0.5628478921668788</v>
      </c>
      <c r="N34" s="74">
        <f t="shared" si="10"/>
        <v>11.352613842611337</v>
      </c>
      <c r="O34" s="75">
        <f t="shared" si="11"/>
        <v>0.2814239460834394</v>
      </c>
      <c r="P34" s="74">
        <f t="shared" si="12"/>
        <v>4.5410455370445346</v>
      </c>
      <c r="Q34" s="75">
        <f t="shared" si="13"/>
        <v>0.11256957843337576</v>
      </c>
      <c r="R34" s="25">
        <f t="shared" si="14"/>
        <v>22.705227685222674</v>
      </c>
      <c r="S34" s="25">
        <f t="shared" si="15"/>
        <v>0.5628478921668788</v>
      </c>
      <c r="T34" s="74">
        <f t="shared" si="16"/>
        <v>21.569966300961539</v>
      </c>
      <c r="U34" s="75">
        <f t="shared" si="17"/>
        <v>0.5347054975585348</v>
      </c>
    </row>
    <row r="35" spans="1:21" x14ac:dyDescent="0.3">
      <c r="A35" s="18">
        <f t="shared" si="18"/>
        <v>27</v>
      </c>
      <c r="B35" s="62">
        <v>35389.620000000003</v>
      </c>
      <c r="C35" s="63"/>
      <c r="D35" s="62">
        <f t="shared" si="0"/>
        <v>44881.116084000001</v>
      </c>
      <c r="E35" s="76">
        <f t="shared" si="1"/>
        <v>1112.5738061819688</v>
      </c>
      <c r="F35" s="62">
        <f t="shared" si="2"/>
        <v>3740.0930070000004</v>
      </c>
      <c r="G35" s="76">
        <f t="shared" si="3"/>
        <v>92.714483848497409</v>
      </c>
      <c r="H35" s="62">
        <f t="shared" si="4"/>
        <v>0</v>
      </c>
      <c r="I35" s="76">
        <f t="shared" si="5"/>
        <v>0</v>
      </c>
      <c r="J35" s="62">
        <f t="shared" si="6"/>
        <v>0</v>
      </c>
      <c r="K35" s="76">
        <f t="shared" si="7"/>
        <v>0</v>
      </c>
      <c r="L35" s="74">
        <f t="shared" si="8"/>
        <v>22.713115427125505</v>
      </c>
      <c r="M35" s="75">
        <f t="shared" si="9"/>
        <v>0.56304342418115827</v>
      </c>
      <c r="N35" s="74">
        <f t="shared" si="10"/>
        <v>11.356557713562752</v>
      </c>
      <c r="O35" s="75">
        <f t="shared" si="11"/>
        <v>0.28152171209057913</v>
      </c>
      <c r="P35" s="74">
        <f t="shared" si="12"/>
        <v>4.5426230854251006</v>
      </c>
      <c r="Q35" s="75">
        <f t="shared" si="13"/>
        <v>0.11260868483623164</v>
      </c>
      <c r="R35" s="25">
        <f t="shared" si="14"/>
        <v>22.713115427125508</v>
      </c>
      <c r="S35" s="25">
        <f t="shared" si="15"/>
        <v>0.56304342418115827</v>
      </c>
      <c r="T35" s="74">
        <f t="shared" si="16"/>
        <v>21.577459655769232</v>
      </c>
      <c r="U35" s="75">
        <f t="shared" si="17"/>
        <v>0.53489125297210038</v>
      </c>
    </row>
    <row r="36" spans="1:21" x14ac:dyDescent="0.3">
      <c r="A36" s="26"/>
      <c r="B36" s="77"/>
      <c r="C36" s="78"/>
      <c r="D36" s="77"/>
      <c r="E36" s="78"/>
      <c r="F36" s="77"/>
      <c r="G36" s="78"/>
      <c r="H36" s="77"/>
      <c r="I36" s="78"/>
      <c r="J36" s="77"/>
      <c r="K36" s="78"/>
      <c r="L36" s="77"/>
      <c r="M36" s="78"/>
      <c r="N36" s="77"/>
      <c r="O36" s="78"/>
      <c r="P36" s="77"/>
      <c r="Q36" s="78"/>
      <c r="R36" s="26"/>
      <c r="S36" s="26"/>
      <c r="T36" s="77"/>
      <c r="U36" s="78"/>
    </row>
  </sheetData>
  <dataConsolidate/>
  <mergeCells count="286">
    <mergeCell ref="T29:U29"/>
    <mergeCell ref="T30:U30"/>
    <mergeCell ref="T31:U31"/>
    <mergeCell ref="T32:U32"/>
    <mergeCell ref="T23:U23"/>
    <mergeCell ref="T24:U24"/>
    <mergeCell ref="T33:U33"/>
    <mergeCell ref="T34:U34"/>
    <mergeCell ref="T35:U35"/>
    <mergeCell ref="T25:U25"/>
    <mergeCell ref="T26:U26"/>
    <mergeCell ref="T27:U27"/>
    <mergeCell ref="T28:U28"/>
    <mergeCell ref="P29:Q29"/>
    <mergeCell ref="P30:Q30"/>
    <mergeCell ref="P31:Q31"/>
    <mergeCell ref="P32:Q32"/>
    <mergeCell ref="P33:Q33"/>
    <mergeCell ref="P34:Q34"/>
    <mergeCell ref="P35:Q35"/>
    <mergeCell ref="P36:Q36"/>
    <mergeCell ref="T8:U8"/>
    <mergeCell ref="T9:U9"/>
    <mergeCell ref="T10:U10"/>
    <mergeCell ref="T11:U11"/>
    <mergeCell ref="T12:U12"/>
    <mergeCell ref="T13:U13"/>
    <mergeCell ref="T14:U14"/>
    <mergeCell ref="T15:U15"/>
    <mergeCell ref="T16:U16"/>
    <mergeCell ref="T17:U17"/>
    <mergeCell ref="T18:U18"/>
    <mergeCell ref="T19:U19"/>
    <mergeCell ref="T20:U20"/>
    <mergeCell ref="T21:U21"/>
    <mergeCell ref="T22:U22"/>
    <mergeCell ref="T36:U36"/>
    <mergeCell ref="N34:O34"/>
    <mergeCell ref="N35:O35"/>
    <mergeCell ref="N36:O36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17:Q17"/>
    <mergeCell ref="P18:Q18"/>
    <mergeCell ref="P19:Q19"/>
    <mergeCell ref="P20:Q20"/>
    <mergeCell ref="P21:Q21"/>
    <mergeCell ref="P22:Q22"/>
    <mergeCell ref="P23:Q23"/>
    <mergeCell ref="P24:Q24"/>
    <mergeCell ref="P25:Q25"/>
    <mergeCell ref="P26:Q26"/>
    <mergeCell ref="P27:Q27"/>
    <mergeCell ref="P28:Q28"/>
    <mergeCell ref="N25:O25"/>
    <mergeCell ref="N26:O26"/>
    <mergeCell ref="N27:O27"/>
    <mergeCell ref="N28:O28"/>
    <mergeCell ref="N29:O29"/>
    <mergeCell ref="N30:O30"/>
    <mergeCell ref="N31:O31"/>
    <mergeCell ref="N32:O32"/>
    <mergeCell ref="N33:O33"/>
    <mergeCell ref="L30:M30"/>
    <mergeCell ref="L31:M31"/>
    <mergeCell ref="L32:M32"/>
    <mergeCell ref="L33:M33"/>
    <mergeCell ref="L34:M34"/>
    <mergeCell ref="L35:M35"/>
    <mergeCell ref="L36:M36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J33:K33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H32:I32"/>
    <mergeCell ref="H33:I33"/>
    <mergeCell ref="H34:I34"/>
    <mergeCell ref="H35:I35"/>
    <mergeCell ref="H36:I36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T7:U7"/>
    <mergeCell ref="H14:I14"/>
    <mergeCell ref="H15:I15"/>
    <mergeCell ref="H16:I16"/>
    <mergeCell ref="J8:K8"/>
    <mergeCell ref="J9:K9"/>
    <mergeCell ref="J10:K10"/>
    <mergeCell ref="J11:K11"/>
    <mergeCell ref="J12:K12"/>
    <mergeCell ref="J13:K13"/>
    <mergeCell ref="F34:G34"/>
    <mergeCell ref="F35:G35"/>
    <mergeCell ref="F36:G36"/>
    <mergeCell ref="F7:G7"/>
    <mergeCell ref="H7:I7"/>
    <mergeCell ref="H8:I8"/>
    <mergeCell ref="H9:I9"/>
    <mergeCell ref="H10:I10"/>
    <mergeCell ref="H11:I11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D31:E31"/>
    <mergeCell ref="D32:E32"/>
    <mergeCell ref="D33:E33"/>
    <mergeCell ref="D34:E34"/>
    <mergeCell ref="D35:E35"/>
    <mergeCell ref="D36:E36"/>
    <mergeCell ref="T5:U5"/>
    <mergeCell ref="H4:I4"/>
    <mergeCell ref="J4:K4"/>
    <mergeCell ref="J5:K5"/>
    <mergeCell ref="L5:Q5"/>
    <mergeCell ref="J6:K6"/>
    <mergeCell ref="L7:M7"/>
    <mergeCell ref="N7:O7"/>
    <mergeCell ref="P7:Q7"/>
    <mergeCell ref="J7:K7"/>
    <mergeCell ref="F11:G11"/>
    <mergeCell ref="F12:G12"/>
    <mergeCell ref="F13:G13"/>
    <mergeCell ref="F14:G14"/>
    <mergeCell ref="H12:I12"/>
    <mergeCell ref="H13:I13"/>
    <mergeCell ref="L10:M10"/>
    <mergeCell ref="F15:G15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B11:C11"/>
    <mergeCell ref="B25:C25"/>
    <mergeCell ref="B12:C12"/>
    <mergeCell ref="B17:C17"/>
    <mergeCell ref="B18:C18"/>
    <mergeCell ref="B19:C19"/>
    <mergeCell ref="B26:C26"/>
    <mergeCell ref="B27:C27"/>
    <mergeCell ref="B20:C20"/>
    <mergeCell ref="B21:C21"/>
    <mergeCell ref="B22:C22"/>
    <mergeCell ref="B23:C23"/>
    <mergeCell ref="B24:C24"/>
    <mergeCell ref="B33:C33"/>
    <mergeCell ref="B34:C34"/>
    <mergeCell ref="B35:C35"/>
    <mergeCell ref="B28:C28"/>
    <mergeCell ref="B29:C29"/>
    <mergeCell ref="B30:C30"/>
    <mergeCell ref="B31:C31"/>
    <mergeCell ref="B32:C32"/>
    <mergeCell ref="B13:C13"/>
    <mergeCell ref="B14:C14"/>
    <mergeCell ref="B15:C15"/>
    <mergeCell ref="B16:C16"/>
    <mergeCell ref="B10:C10"/>
    <mergeCell ref="F8:G8"/>
    <mergeCell ref="F9:G9"/>
    <mergeCell ref="F10:G10"/>
    <mergeCell ref="L4:Q4"/>
    <mergeCell ref="B4:E4"/>
    <mergeCell ref="B6:C6"/>
    <mergeCell ref="P6:Q6"/>
    <mergeCell ref="F5:G5"/>
    <mergeCell ref="H5:I5"/>
    <mergeCell ref="D7:E7"/>
    <mergeCell ref="B5:C5"/>
    <mergeCell ref="D5:E5"/>
    <mergeCell ref="D6:E6"/>
    <mergeCell ref="B7:C7"/>
    <mergeCell ref="L9:M9"/>
    <mergeCell ref="B8:C8"/>
    <mergeCell ref="B9:C9"/>
    <mergeCell ref="H6:I6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9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16384" width="8.85546875" style="1"/>
  </cols>
  <sheetData>
    <row r="1" spans="1:21" ht="16.5" x14ac:dyDescent="0.3">
      <c r="A1" s="5" t="s">
        <v>51</v>
      </c>
      <c r="B1" s="5" t="s">
        <v>1</v>
      </c>
      <c r="C1" s="5"/>
      <c r="D1" s="5"/>
      <c r="E1" s="6">
        <v>320</v>
      </c>
      <c r="F1" s="42" t="s">
        <v>97</v>
      </c>
      <c r="G1" s="5"/>
      <c r="H1" s="5"/>
      <c r="N1" s="41" t="str">
        <f>D9</f>
        <v>1 januari 2013</v>
      </c>
      <c r="Q1" s="8" t="s">
        <v>50</v>
      </c>
    </row>
    <row r="2" spans="1:21" ht="16.5" x14ac:dyDescent="0.3">
      <c r="A2" s="5"/>
      <c r="B2" s="5"/>
      <c r="C2" s="5"/>
      <c r="D2" s="5"/>
      <c r="E2" s="6"/>
      <c r="F2" s="7"/>
      <c r="G2" s="5"/>
      <c r="H2" s="5"/>
      <c r="Q2" s="8"/>
    </row>
    <row r="3" spans="1:21" ht="16.5" x14ac:dyDescent="0.3">
      <c r="A3" s="5"/>
      <c r="B3" s="5"/>
      <c r="C3" s="5"/>
      <c r="D3" s="5"/>
      <c r="E3" s="6">
        <v>560</v>
      </c>
      <c r="F3" s="7" t="s">
        <v>98</v>
      </c>
      <c r="G3" s="5"/>
      <c r="H3" s="5"/>
      <c r="Q3" s="8"/>
    </row>
    <row r="4" spans="1:21" ht="16.5" x14ac:dyDescent="0.3">
      <c r="A4" s="5"/>
      <c r="B4" s="5"/>
      <c r="C4" s="5"/>
      <c r="D4" s="5"/>
      <c r="E4" s="6">
        <v>570</v>
      </c>
      <c r="F4" s="7" t="s">
        <v>99</v>
      </c>
      <c r="G4" s="5"/>
      <c r="H4" s="5"/>
      <c r="Q4" s="8"/>
    </row>
    <row r="5" spans="1:21" x14ac:dyDescent="0.3">
      <c r="A5" s="8" t="s">
        <v>85</v>
      </c>
      <c r="T5" s="1" t="s">
        <v>7</v>
      </c>
      <c r="U5" s="13">
        <f>'LOG4'!$U$4</f>
        <v>1.2682</v>
      </c>
    </row>
    <row r="6" spans="1:21" ht="17.25" x14ac:dyDescent="0.35">
      <c r="A6" s="5"/>
      <c r="B6" s="5"/>
      <c r="C6" s="5"/>
      <c r="D6" s="5"/>
      <c r="E6" s="10"/>
      <c r="F6" s="11"/>
      <c r="G6" s="5"/>
      <c r="H6" s="5"/>
      <c r="Q6" s="8"/>
      <c r="U6" s="13"/>
    </row>
    <row r="7" spans="1:21" x14ac:dyDescent="0.3">
      <c r="A7" s="14"/>
      <c r="B7" s="64" t="s">
        <v>8</v>
      </c>
      <c r="C7" s="65"/>
      <c r="D7" s="65"/>
      <c r="E7" s="66"/>
      <c r="F7" s="15" t="s">
        <v>9</v>
      </c>
      <c r="G7" s="16"/>
      <c r="H7" s="64" t="s">
        <v>10</v>
      </c>
      <c r="I7" s="80"/>
      <c r="J7" s="64" t="s">
        <v>11</v>
      </c>
      <c r="K7" s="66"/>
      <c r="L7" s="64" t="s">
        <v>12</v>
      </c>
      <c r="M7" s="65"/>
      <c r="N7" s="65"/>
      <c r="O7" s="65"/>
      <c r="P7" s="65"/>
      <c r="Q7" s="66"/>
      <c r="R7" s="17" t="s">
        <v>13</v>
      </c>
      <c r="S7" s="17"/>
      <c r="T7" s="17"/>
      <c r="U7" s="16"/>
    </row>
    <row r="8" spans="1:21" x14ac:dyDescent="0.3">
      <c r="A8" s="18"/>
      <c r="B8" s="70">
        <v>1</v>
      </c>
      <c r="C8" s="71"/>
      <c r="D8" s="70"/>
      <c r="E8" s="71"/>
      <c r="F8" s="70"/>
      <c r="G8" s="71"/>
      <c r="H8" s="70"/>
      <c r="I8" s="71"/>
      <c r="J8" s="83" t="s">
        <v>14</v>
      </c>
      <c r="K8" s="71"/>
      <c r="L8" s="83" t="s">
        <v>15</v>
      </c>
      <c r="M8" s="84"/>
      <c r="N8" s="84"/>
      <c r="O8" s="84"/>
      <c r="P8" s="84"/>
      <c r="Q8" s="71"/>
      <c r="R8" s="19"/>
      <c r="S8" s="19"/>
      <c r="T8" s="82" t="s">
        <v>16</v>
      </c>
      <c r="U8" s="71"/>
    </row>
    <row r="9" spans="1:21" x14ac:dyDescent="0.3">
      <c r="A9" s="18"/>
      <c r="B9" s="67" t="s">
        <v>17</v>
      </c>
      <c r="C9" s="68"/>
      <c r="D9" s="81" t="str">
        <f>[1]Inhoud!$C$3</f>
        <v>1 januari 2013</v>
      </c>
      <c r="E9" s="73"/>
      <c r="F9" s="20" t="str">
        <f>D9</f>
        <v>1 januari 2013</v>
      </c>
      <c r="G9" s="21"/>
      <c r="H9" s="72"/>
      <c r="I9" s="73"/>
      <c r="J9" s="72"/>
      <c r="K9" s="73"/>
      <c r="L9" s="22">
        <v>1</v>
      </c>
      <c r="M9" s="19"/>
      <c r="N9" s="23">
        <v>0.5</v>
      </c>
      <c r="O9" s="19"/>
      <c r="P9" s="69">
        <v>0.2</v>
      </c>
      <c r="Q9" s="68"/>
      <c r="R9" s="19" t="s">
        <v>10</v>
      </c>
      <c r="S9" s="19"/>
      <c r="T9" s="19"/>
      <c r="U9" s="24"/>
    </row>
    <row r="10" spans="1:21" x14ac:dyDescent="0.3">
      <c r="A10" s="18"/>
      <c r="B10" s="64"/>
      <c r="C10" s="66"/>
      <c r="D10" s="79"/>
      <c r="E10" s="80"/>
      <c r="F10" s="79"/>
      <c r="G10" s="80"/>
      <c r="H10" s="79"/>
      <c r="I10" s="80"/>
      <c r="J10" s="79"/>
      <c r="K10" s="80"/>
      <c r="L10" s="79"/>
      <c r="M10" s="80"/>
      <c r="N10" s="79"/>
      <c r="O10" s="80"/>
      <c r="P10" s="79"/>
      <c r="Q10" s="80"/>
      <c r="R10" s="14"/>
      <c r="S10" s="14"/>
      <c r="T10" s="79"/>
      <c r="U10" s="80"/>
    </row>
    <row r="11" spans="1:21" x14ac:dyDescent="0.3">
      <c r="A11" s="18">
        <v>0</v>
      </c>
      <c r="B11" s="62">
        <v>22760.45</v>
      </c>
      <c r="C11" s="63"/>
      <c r="D11" s="62">
        <f t="shared" ref="D11:D38" si="0">B11*$U$5</f>
        <v>28864.80269</v>
      </c>
      <c r="E11" s="76">
        <f t="shared" ref="E11:E38" si="1">D11/40.3399</f>
        <v>715.53976807081824</v>
      </c>
      <c r="F11" s="62">
        <f t="shared" ref="F11:F38" si="2">B11/12*$U$5</f>
        <v>2405.4002241666667</v>
      </c>
      <c r="G11" s="76">
        <f t="shared" ref="G11:G38" si="3">F11/40.3399</f>
        <v>59.628314005901522</v>
      </c>
      <c r="H11" s="62">
        <f t="shared" ref="H11:H38" si="4">((B11&lt;19968.2)*913.03+(B11&gt;19968.2)*(B11&lt;20424.71)*(20424.71-B11+456.51)+(B11&gt;20424.71)*(B11&lt;22659.62)*456.51+(B11&gt;22659.62)*(B11&lt;23116.13)*(23116.13-B11))/12*$U$5</f>
        <v>37.589448000000033</v>
      </c>
      <c r="I11" s="76">
        <f t="shared" ref="I11:I38" si="5">H11/40.3399</f>
        <v>0.93181807590004018</v>
      </c>
      <c r="J11" s="62">
        <f t="shared" ref="J11:J38" si="6">((B11&lt;19968.2)*456.51+(B11&gt;19968.2)*(B11&lt;20196.46)*(20196.46-B11+228.26)+(B11&gt;20196.46)*(B11&lt;22659.62)*228.26+(B11&gt;22659.62)*(B11&lt;22887.88)*(22887.88-B11))/12*$U$5</f>
        <v>13.467227166666698</v>
      </c>
      <c r="K11" s="76">
        <f t="shared" ref="K11:K38" si="7">J11/40.3399</f>
        <v>0.33384384112669335</v>
      </c>
      <c r="L11" s="74">
        <f t="shared" ref="L11:L38" si="8">D11/1976</f>
        <v>14.60769366902834</v>
      </c>
      <c r="M11" s="75">
        <f t="shared" ref="M11:M38" si="9">L11/40.3399</f>
        <v>0.36211526724231691</v>
      </c>
      <c r="N11" s="74">
        <f t="shared" ref="N11:N38" si="10">L11/2</f>
        <v>7.3038468345141698</v>
      </c>
      <c r="O11" s="75">
        <f t="shared" ref="O11:O38" si="11">N11/40.3399</f>
        <v>0.18105763362115845</v>
      </c>
      <c r="P11" s="74">
        <f t="shared" ref="P11:P38" si="12">L11/5</f>
        <v>2.9215387338056678</v>
      </c>
      <c r="Q11" s="75">
        <f t="shared" ref="Q11:Q38" si="13">P11/40.3399</f>
        <v>7.2423053448463379E-2</v>
      </c>
      <c r="R11" s="25">
        <f t="shared" ref="R11:R38" si="14">(F11+H11)/1976*12</f>
        <v>14.835969669028342</v>
      </c>
      <c r="S11" s="25">
        <f t="shared" ref="S11:S38" si="15">R11/40.3399</f>
        <v>0.36777408146843055</v>
      </c>
      <c r="T11" s="74">
        <f t="shared" ref="T11:T38" si="16">D11/2080</f>
        <v>13.877308985576922</v>
      </c>
      <c r="U11" s="75">
        <f t="shared" ref="U11:U38" si="17">T11/40.3399</f>
        <v>0.34400950388020107</v>
      </c>
    </row>
    <row r="12" spans="1:21" x14ac:dyDescent="0.3">
      <c r="A12" s="18">
        <f t="shared" ref="A12:A38" si="18">+A11+1</f>
        <v>1</v>
      </c>
      <c r="B12" s="62">
        <v>23145.78</v>
      </c>
      <c r="C12" s="63"/>
      <c r="D12" s="62">
        <f t="shared" si="0"/>
        <v>29353.478196</v>
      </c>
      <c r="E12" s="76">
        <f t="shared" si="1"/>
        <v>727.65371743608682</v>
      </c>
      <c r="F12" s="62">
        <f t="shared" si="2"/>
        <v>2446.1231829999997</v>
      </c>
      <c r="G12" s="76">
        <f t="shared" si="3"/>
        <v>60.637809786340561</v>
      </c>
      <c r="H12" s="62">
        <f t="shared" si="4"/>
        <v>0</v>
      </c>
      <c r="I12" s="76">
        <f t="shared" si="5"/>
        <v>0</v>
      </c>
      <c r="J12" s="62">
        <f t="shared" si="6"/>
        <v>0</v>
      </c>
      <c r="K12" s="76">
        <f t="shared" si="7"/>
        <v>0</v>
      </c>
      <c r="L12" s="74">
        <f t="shared" si="8"/>
        <v>14.854999087044535</v>
      </c>
      <c r="M12" s="75">
        <f t="shared" si="9"/>
        <v>0.36824580841907228</v>
      </c>
      <c r="N12" s="74">
        <f t="shared" si="10"/>
        <v>7.4274995435222673</v>
      </c>
      <c r="O12" s="75">
        <f t="shared" si="11"/>
        <v>0.18412290420953614</v>
      </c>
      <c r="P12" s="74">
        <f t="shared" si="12"/>
        <v>2.9709998174089067</v>
      </c>
      <c r="Q12" s="75">
        <f t="shared" si="13"/>
        <v>7.3649161683814454E-2</v>
      </c>
      <c r="R12" s="25">
        <f t="shared" si="14"/>
        <v>14.854999087044533</v>
      </c>
      <c r="S12" s="25">
        <f t="shared" si="15"/>
        <v>0.36824580841907223</v>
      </c>
      <c r="T12" s="74">
        <f t="shared" si="16"/>
        <v>14.112249132692307</v>
      </c>
      <c r="U12" s="75">
        <f t="shared" si="17"/>
        <v>0.34983351799811868</v>
      </c>
    </row>
    <row r="13" spans="1:21" x14ac:dyDescent="0.3">
      <c r="A13" s="18">
        <f t="shared" si="18"/>
        <v>2</v>
      </c>
      <c r="B13" s="62">
        <v>23531.08</v>
      </c>
      <c r="C13" s="63"/>
      <c r="D13" s="62">
        <f t="shared" si="0"/>
        <v>29842.115656000002</v>
      </c>
      <c r="E13" s="76">
        <f t="shared" si="1"/>
        <v>739.76672366565117</v>
      </c>
      <c r="F13" s="62">
        <f t="shared" si="2"/>
        <v>2486.8429713333335</v>
      </c>
      <c r="G13" s="76">
        <f t="shared" si="3"/>
        <v>61.647226972137595</v>
      </c>
      <c r="H13" s="62">
        <f t="shared" si="4"/>
        <v>0</v>
      </c>
      <c r="I13" s="76">
        <f t="shared" si="5"/>
        <v>0</v>
      </c>
      <c r="J13" s="62">
        <f t="shared" si="6"/>
        <v>0</v>
      </c>
      <c r="K13" s="76">
        <f t="shared" si="7"/>
        <v>0</v>
      </c>
      <c r="L13" s="74">
        <f t="shared" si="8"/>
        <v>15.102285251012146</v>
      </c>
      <c r="M13" s="75">
        <f t="shared" si="9"/>
        <v>0.37437587230043073</v>
      </c>
      <c r="N13" s="74">
        <f t="shared" si="10"/>
        <v>7.5511426255060732</v>
      </c>
      <c r="O13" s="75">
        <f t="shared" si="11"/>
        <v>0.18718793615021537</v>
      </c>
      <c r="P13" s="74">
        <f t="shared" si="12"/>
        <v>3.0204570502024293</v>
      </c>
      <c r="Q13" s="75">
        <f t="shared" si="13"/>
        <v>7.4875174460086152E-2</v>
      </c>
      <c r="R13" s="25">
        <f t="shared" si="14"/>
        <v>15.102285251012146</v>
      </c>
      <c r="S13" s="25">
        <f t="shared" si="15"/>
        <v>0.37437587230043073</v>
      </c>
      <c r="T13" s="74">
        <f t="shared" si="16"/>
        <v>14.347170988461539</v>
      </c>
      <c r="U13" s="75">
        <f t="shared" si="17"/>
        <v>0.35565707868540919</v>
      </c>
    </row>
    <row r="14" spans="1:21" x14ac:dyDescent="0.3">
      <c r="A14" s="18">
        <f t="shared" si="18"/>
        <v>3</v>
      </c>
      <c r="B14" s="62">
        <v>23915.97</v>
      </c>
      <c r="C14" s="63"/>
      <c r="D14" s="62">
        <f t="shared" si="0"/>
        <v>30330.233154000001</v>
      </c>
      <c r="E14" s="76">
        <f t="shared" si="1"/>
        <v>751.86684037392263</v>
      </c>
      <c r="F14" s="62">
        <f t="shared" si="2"/>
        <v>2527.5194295000001</v>
      </c>
      <c r="G14" s="76">
        <f t="shared" si="3"/>
        <v>62.655570031160217</v>
      </c>
      <c r="H14" s="62">
        <f t="shared" si="4"/>
        <v>0</v>
      </c>
      <c r="I14" s="76">
        <f t="shared" si="5"/>
        <v>0</v>
      </c>
      <c r="J14" s="62">
        <f t="shared" si="6"/>
        <v>0</v>
      </c>
      <c r="K14" s="76">
        <f t="shared" si="7"/>
        <v>0</v>
      </c>
      <c r="L14" s="74">
        <f t="shared" si="8"/>
        <v>15.34930827631579</v>
      </c>
      <c r="M14" s="75">
        <f t="shared" si="9"/>
        <v>0.38049941314469771</v>
      </c>
      <c r="N14" s="74">
        <f t="shared" si="10"/>
        <v>7.6746541381578952</v>
      </c>
      <c r="O14" s="75">
        <f t="shared" si="11"/>
        <v>0.19024970657234885</v>
      </c>
      <c r="P14" s="74">
        <f t="shared" si="12"/>
        <v>3.0698616552631579</v>
      </c>
      <c r="Q14" s="75">
        <f t="shared" si="13"/>
        <v>7.6099882628939533E-2</v>
      </c>
      <c r="R14" s="25">
        <f t="shared" si="14"/>
        <v>15.349308276315789</v>
      </c>
      <c r="S14" s="25">
        <f t="shared" si="15"/>
        <v>0.38049941314469765</v>
      </c>
      <c r="T14" s="74">
        <f t="shared" si="16"/>
        <v>14.5818428625</v>
      </c>
      <c r="U14" s="75">
        <f t="shared" si="17"/>
        <v>0.3614744424874628</v>
      </c>
    </row>
    <row r="15" spans="1:21" x14ac:dyDescent="0.3">
      <c r="A15" s="18">
        <f t="shared" si="18"/>
        <v>4</v>
      </c>
      <c r="B15" s="62">
        <v>24408.04</v>
      </c>
      <c r="C15" s="63"/>
      <c r="D15" s="62">
        <f t="shared" si="0"/>
        <v>30954.276328</v>
      </c>
      <c r="E15" s="76">
        <f t="shared" si="1"/>
        <v>767.33646657527663</v>
      </c>
      <c r="F15" s="62">
        <f t="shared" si="2"/>
        <v>2579.5230273333332</v>
      </c>
      <c r="G15" s="76">
        <f t="shared" si="3"/>
        <v>63.944705547939712</v>
      </c>
      <c r="H15" s="62">
        <f t="shared" si="4"/>
        <v>0</v>
      </c>
      <c r="I15" s="76">
        <f t="shared" si="5"/>
        <v>0</v>
      </c>
      <c r="J15" s="62">
        <f t="shared" si="6"/>
        <v>0</v>
      </c>
      <c r="K15" s="76">
        <f t="shared" si="7"/>
        <v>0</v>
      </c>
      <c r="L15" s="74">
        <f t="shared" si="8"/>
        <v>15.665119599190284</v>
      </c>
      <c r="M15" s="75">
        <f t="shared" si="9"/>
        <v>0.38832817134376346</v>
      </c>
      <c r="N15" s="74">
        <f t="shared" si="10"/>
        <v>7.8325597995951419</v>
      </c>
      <c r="O15" s="75">
        <f t="shared" si="11"/>
        <v>0.19416408567188173</v>
      </c>
      <c r="P15" s="74">
        <f t="shared" si="12"/>
        <v>3.1330239198380569</v>
      </c>
      <c r="Q15" s="75">
        <f t="shared" si="13"/>
        <v>7.7665634268752698E-2</v>
      </c>
      <c r="R15" s="25">
        <f t="shared" si="14"/>
        <v>15.665119599190282</v>
      </c>
      <c r="S15" s="25">
        <f t="shared" si="15"/>
        <v>0.38832817134376341</v>
      </c>
      <c r="T15" s="74">
        <f t="shared" si="16"/>
        <v>14.881863619230769</v>
      </c>
      <c r="U15" s="75">
        <f t="shared" si="17"/>
        <v>0.36891176277657528</v>
      </c>
    </row>
    <row r="16" spans="1:21" x14ac:dyDescent="0.3">
      <c r="A16" s="18">
        <f t="shared" si="18"/>
        <v>5</v>
      </c>
      <c r="B16" s="62">
        <v>24576.34</v>
      </c>
      <c r="C16" s="63"/>
      <c r="D16" s="62">
        <f t="shared" si="0"/>
        <v>31167.714388</v>
      </c>
      <c r="E16" s="76">
        <f t="shared" si="1"/>
        <v>772.6274578766928</v>
      </c>
      <c r="F16" s="62">
        <f t="shared" si="2"/>
        <v>2597.3095323333332</v>
      </c>
      <c r="G16" s="76">
        <f t="shared" si="3"/>
        <v>64.3856214897244</v>
      </c>
      <c r="H16" s="62">
        <f t="shared" si="4"/>
        <v>0</v>
      </c>
      <c r="I16" s="76">
        <f t="shared" si="5"/>
        <v>0</v>
      </c>
      <c r="J16" s="62">
        <f t="shared" si="6"/>
        <v>0</v>
      </c>
      <c r="K16" s="76">
        <f t="shared" si="7"/>
        <v>0</v>
      </c>
      <c r="L16" s="74">
        <f t="shared" si="8"/>
        <v>15.77313481174089</v>
      </c>
      <c r="M16" s="75">
        <f t="shared" si="9"/>
        <v>0.39100579852059353</v>
      </c>
      <c r="N16" s="74">
        <f t="shared" si="10"/>
        <v>7.8865674058704451</v>
      </c>
      <c r="O16" s="75">
        <f t="shared" si="11"/>
        <v>0.19550289926029676</v>
      </c>
      <c r="P16" s="74">
        <f t="shared" si="12"/>
        <v>3.154626962348178</v>
      </c>
      <c r="Q16" s="75">
        <f t="shared" si="13"/>
        <v>7.82011597041187E-2</v>
      </c>
      <c r="R16" s="25">
        <f t="shared" si="14"/>
        <v>15.773134811740888</v>
      </c>
      <c r="S16" s="25">
        <f t="shared" si="15"/>
        <v>0.39100579852059347</v>
      </c>
      <c r="T16" s="74">
        <f t="shared" si="16"/>
        <v>14.984478071153847</v>
      </c>
      <c r="U16" s="75">
        <f t="shared" si="17"/>
        <v>0.37145550859456383</v>
      </c>
    </row>
    <row r="17" spans="1:21" x14ac:dyDescent="0.3">
      <c r="A17" s="18">
        <f t="shared" si="18"/>
        <v>6</v>
      </c>
      <c r="B17" s="62">
        <v>25627.46</v>
      </c>
      <c r="C17" s="63"/>
      <c r="D17" s="62">
        <f t="shared" si="0"/>
        <v>32500.744771999998</v>
      </c>
      <c r="E17" s="76">
        <f t="shared" si="1"/>
        <v>805.67241792865127</v>
      </c>
      <c r="F17" s="62">
        <f t="shared" si="2"/>
        <v>2708.3953976666662</v>
      </c>
      <c r="G17" s="76">
        <f t="shared" si="3"/>
        <v>67.139368160720934</v>
      </c>
      <c r="H17" s="62">
        <f t="shared" si="4"/>
        <v>0</v>
      </c>
      <c r="I17" s="76">
        <f t="shared" si="5"/>
        <v>0</v>
      </c>
      <c r="J17" s="62">
        <f t="shared" si="6"/>
        <v>0</v>
      </c>
      <c r="K17" s="76">
        <f t="shared" si="7"/>
        <v>0</v>
      </c>
      <c r="L17" s="74">
        <f t="shared" si="8"/>
        <v>16.447745329959513</v>
      </c>
      <c r="M17" s="75">
        <f t="shared" si="9"/>
        <v>0.4077289564416251</v>
      </c>
      <c r="N17" s="74">
        <f t="shared" si="10"/>
        <v>8.2238726649797567</v>
      </c>
      <c r="O17" s="75">
        <f t="shared" si="11"/>
        <v>0.20386447822081255</v>
      </c>
      <c r="P17" s="74">
        <f t="shared" si="12"/>
        <v>3.2895490659919027</v>
      </c>
      <c r="Q17" s="75">
        <f t="shared" si="13"/>
        <v>8.1545791288325023E-2</v>
      </c>
      <c r="R17" s="25">
        <f t="shared" si="14"/>
        <v>16.447745329959513</v>
      </c>
      <c r="S17" s="25">
        <f t="shared" si="15"/>
        <v>0.4077289564416251</v>
      </c>
      <c r="T17" s="74">
        <f t="shared" si="16"/>
        <v>15.625358063461537</v>
      </c>
      <c r="U17" s="75">
        <f t="shared" si="17"/>
        <v>0.38734250861954383</v>
      </c>
    </row>
    <row r="18" spans="1:21" x14ac:dyDescent="0.3">
      <c r="A18" s="18">
        <f t="shared" si="18"/>
        <v>7</v>
      </c>
      <c r="B18" s="62">
        <v>25635.51</v>
      </c>
      <c r="C18" s="63"/>
      <c r="D18" s="62">
        <f t="shared" si="0"/>
        <v>32510.953781999997</v>
      </c>
      <c r="E18" s="76">
        <f t="shared" si="1"/>
        <v>805.92549267598577</v>
      </c>
      <c r="F18" s="62">
        <f t="shared" si="2"/>
        <v>2709.2461484999999</v>
      </c>
      <c r="G18" s="76">
        <f t="shared" si="3"/>
        <v>67.160457722998814</v>
      </c>
      <c r="H18" s="62">
        <f t="shared" si="4"/>
        <v>0</v>
      </c>
      <c r="I18" s="76">
        <f t="shared" si="5"/>
        <v>0</v>
      </c>
      <c r="J18" s="62">
        <f t="shared" si="6"/>
        <v>0</v>
      </c>
      <c r="K18" s="76">
        <f t="shared" si="7"/>
        <v>0</v>
      </c>
      <c r="L18" s="74">
        <f t="shared" si="8"/>
        <v>16.452911832995948</v>
      </c>
      <c r="M18" s="75">
        <f t="shared" si="9"/>
        <v>0.40785703070647045</v>
      </c>
      <c r="N18" s="74">
        <f t="shared" si="10"/>
        <v>8.226455916497974</v>
      </c>
      <c r="O18" s="75">
        <f t="shared" si="11"/>
        <v>0.20392851535323522</v>
      </c>
      <c r="P18" s="74">
        <f t="shared" si="12"/>
        <v>3.2905823665991898</v>
      </c>
      <c r="Q18" s="75">
        <f t="shared" si="13"/>
        <v>8.1571406141294101E-2</v>
      </c>
      <c r="R18" s="25">
        <f t="shared" si="14"/>
        <v>16.452911832995952</v>
      </c>
      <c r="S18" s="25">
        <f t="shared" si="15"/>
        <v>0.40785703070647056</v>
      </c>
      <c r="T18" s="74">
        <f t="shared" si="16"/>
        <v>15.630266241346153</v>
      </c>
      <c r="U18" s="75">
        <f t="shared" si="17"/>
        <v>0.38746417917114701</v>
      </c>
    </row>
    <row r="19" spans="1:21" x14ac:dyDescent="0.3">
      <c r="A19" s="18">
        <f t="shared" si="18"/>
        <v>8</v>
      </c>
      <c r="B19" s="62">
        <v>26846.84</v>
      </c>
      <c r="C19" s="63"/>
      <c r="D19" s="62">
        <f t="shared" si="0"/>
        <v>34047.162488000002</v>
      </c>
      <c r="E19" s="76">
        <f t="shared" si="1"/>
        <v>844.0071117677536</v>
      </c>
      <c r="F19" s="62">
        <f t="shared" si="2"/>
        <v>2837.2635406666668</v>
      </c>
      <c r="G19" s="76">
        <f t="shared" si="3"/>
        <v>70.333925980646129</v>
      </c>
      <c r="H19" s="62">
        <f t="shared" si="4"/>
        <v>0</v>
      </c>
      <c r="I19" s="76">
        <f t="shared" si="5"/>
        <v>0</v>
      </c>
      <c r="J19" s="62">
        <f t="shared" si="6"/>
        <v>0</v>
      </c>
      <c r="K19" s="76">
        <f t="shared" si="7"/>
        <v>0</v>
      </c>
      <c r="L19" s="74">
        <f t="shared" si="8"/>
        <v>17.23034538866397</v>
      </c>
      <c r="M19" s="75">
        <f t="shared" si="9"/>
        <v>0.4271291051456243</v>
      </c>
      <c r="N19" s="74">
        <f t="shared" si="10"/>
        <v>8.6151726943319851</v>
      </c>
      <c r="O19" s="75">
        <f t="shared" si="11"/>
        <v>0.21356455257281215</v>
      </c>
      <c r="P19" s="74">
        <f t="shared" si="12"/>
        <v>3.446069077732794</v>
      </c>
      <c r="Q19" s="75">
        <f t="shared" si="13"/>
        <v>8.5425821029124868E-2</v>
      </c>
      <c r="R19" s="25">
        <f t="shared" si="14"/>
        <v>17.230345388663967</v>
      </c>
      <c r="S19" s="25">
        <f t="shared" si="15"/>
        <v>0.42712910514562424</v>
      </c>
      <c r="T19" s="74">
        <f t="shared" si="16"/>
        <v>16.36882811923077</v>
      </c>
      <c r="U19" s="75">
        <f t="shared" si="17"/>
        <v>0.40577264988834305</v>
      </c>
    </row>
    <row r="20" spans="1:21" x14ac:dyDescent="0.3">
      <c r="A20" s="18">
        <f t="shared" si="18"/>
        <v>9</v>
      </c>
      <c r="B20" s="62">
        <v>26854.92</v>
      </c>
      <c r="C20" s="63"/>
      <c r="D20" s="62">
        <f t="shared" si="0"/>
        <v>34057.409543999995</v>
      </c>
      <c r="E20" s="76">
        <f t="shared" si="1"/>
        <v>844.26112965079221</v>
      </c>
      <c r="F20" s="62">
        <f t="shared" si="2"/>
        <v>2838.1174619999997</v>
      </c>
      <c r="G20" s="76">
        <f t="shared" si="3"/>
        <v>70.355094137566027</v>
      </c>
      <c r="H20" s="62">
        <f t="shared" si="4"/>
        <v>0</v>
      </c>
      <c r="I20" s="76">
        <f t="shared" si="5"/>
        <v>0</v>
      </c>
      <c r="J20" s="62">
        <f t="shared" si="6"/>
        <v>0</v>
      </c>
      <c r="K20" s="76">
        <f t="shared" si="7"/>
        <v>0</v>
      </c>
      <c r="L20" s="74">
        <f t="shared" si="8"/>
        <v>17.235531145748986</v>
      </c>
      <c r="M20" s="75">
        <f t="shared" si="9"/>
        <v>0.42725765670586657</v>
      </c>
      <c r="N20" s="74">
        <f t="shared" si="10"/>
        <v>8.6177655728744931</v>
      </c>
      <c r="O20" s="75">
        <f t="shared" si="11"/>
        <v>0.21362882835293329</v>
      </c>
      <c r="P20" s="74">
        <f t="shared" si="12"/>
        <v>3.4471062291497971</v>
      </c>
      <c r="Q20" s="75">
        <f t="shared" si="13"/>
        <v>8.5451531341173309E-2</v>
      </c>
      <c r="R20" s="25">
        <f t="shared" si="14"/>
        <v>17.235531145748986</v>
      </c>
      <c r="S20" s="25">
        <f t="shared" si="15"/>
        <v>0.42725765670586657</v>
      </c>
      <c r="T20" s="74">
        <f t="shared" si="16"/>
        <v>16.373754588461537</v>
      </c>
      <c r="U20" s="75">
        <f t="shared" si="17"/>
        <v>0.40589477387057321</v>
      </c>
    </row>
    <row r="21" spans="1:21" x14ac:dyDescent="0.3">
      <c r="A21" s="18">
        <f t="shared" si="18"/>
        <v>10</v>
      </c>
      <c r="B21" s="62">
        <v>28066.22</v>
      </c>
      <c r="C21" s="63"/>
      <c r="D21" s="62">
        <f t="shared" si="0"/>
        <v>35593.580203999998</v>
      </c>
      <c r="E21" s="76">
        <f t="shared" si="1"/>
        <v>882.3418056068557</v>
      </c>
      <c r="F21" s="62">
        <f t="shared" si="2"/>
        <v>2966.131683666667</v>
      </c>
      <c r="G21" s="76">
        <f t="shared" si="3"/>
        <v>73.528483800571323</v>
      </c>
      <c r="H21" s="62">
        <f t="shared" si="4"/>
        <v>0</v>
      </c>
      <c r="I21" s="76">
        <f t="shared" si="5"/>
        <v>0</v>
      </c>
      <c r="J21" s="62">
        <f t="shared" si="6"/>
        <v>0</v>
      </c>
      <c r="K21" s="76">
        <f t="shared" si="7"/>
        <v>0</v>
      </c>
      <c r="L21" s="74">
        <f t="shared" si="8"/>
        <v>18.01294544736842</v>
      </c>
      <c r="M21" s="75">
        <f t="shared" si="9"/>
        <v>0.44652925384962333</v>
      </c>
      <c r="N21" s="74">
        <f t="shared" si="10"/>
        <v>9.0064727236842099</v>
      </c>
      <c r="O21" s="75">
        <f t="shared" si="11"/>
        <v>0.22326462692481167</v>
      </c>
      <c r="P21" s="74">
        <f t="shared" si="12"/>
        <v>3.6025890894736841</v>
      </c>
      <c r="Q21" s="75">
        <f t="shared" si="13"/>
        <v>8.9305850769924672E-2</v>
      </c>
      <c r="R21" s="25">
        <f t="shared" si="14"/>
        <v>18.012945447368423</v>
      </c>
      <c r="S21" s="25">
        <f t="shared" si="15"/>
        <v>0.44652925384962339</v>
      </c>
      <c r="T21" s="74">
        <f t="shared" si="16"/>
        <v>17.112298174999999</v>
      </c>
      <c r="U21" s="75">
        <f t="shared" si="17"/>
        <v>0.42420279115714216</v>
      </c>
    </row>
    <row r="22" spans="1:21" x14ac:dyDescent="0.3">
      <c r="A22" s="18">
        <f t="shared" si="18"/>
        <v>11</v>
      </c>
      <c r="B22" s="62">
        <v>28074.3</v>
      </c>
      <c r="C22" s="63"/>
      <c r="D22" s="62">
        <f t="shared" si="0"/>
        <v>35603.827259999998</v>
      </c>
      <c r="E22" s="76">
        <f t="shared" si="1"/>
        <v>882.59582348989454</v>
      </c>
      <c r="F22" s="62">
        <f t="shared" si="2"/>
        <v>2966.9856050000003</v>
      </c>
      <c r="G22" s="76">
        <f t="shared" si="3"/>
        <v>73.549651957491221</v>
      </c>
      <c r="H22" s="62">
        <f t="shared" si="4"/>
        <v>0</v>
      </c>
      <c r="I22" s="76">
        <f t="shared" si="5"/>
        <v>0</v>
      </c>
      <c r="J22" s="62">
        <f t="shared" si="6"/>
        <v>0</v>
      </c>
      <c r="K22" s="76">
        <f t="shared" si="7"/>
        <v>0</v>
      </c>
      <c r="L22" s="74">
        <f t="shared" si="8"/>
        <v>18.018131204453439</v>
      </c>
      <c r="M22" s="75">
        <f t="shared" si="9"/>
        <v>0.44665780540986566</v>
      </c>
      <c r="N22" s="74">
        <f t="shared" si="10"/>
        <v>9.0090656022267197</v>
      </c>
      <c r="O22" s="75">
        <f t="shared" si="11"/>
        <v>0.22332890270493283</v>
      </c>
      <c r="P22" s="74">
        <f t="shared" si="12"/>
        <v>3.6036262408906881</v>
      </c>
      <c r="Q22" s="75">
        <f t="shared" si="13"/>
        <v>8.933156108197314E-2</v>
      </c>
      <c r="R22" s="25">
        <f t="shared" si="14"/>
        <v>18.018131204453443</v>
      </c>
      <c r="S22" s="25">
        <f t="shared" si="15"/>
        <v>0.44665780540986572</v>
      </c>
      <c r="T22" s="74">
        <f t="shared" si="16"/>
        <v>17.117224644230767</v>
      </c>
      <c r="U22" s="75">
        <f t="shared" si="17"/>
        <v>0.42432491513937237</v>
      </c>
    </row>
    <row r="23" spans="1:21" x14ac:dyDescent="0.3">
      <c r="A23" s="18">
        <f t="shared" si="18"/>
        <v>12</v>
      </c>
      <c r="B23" s="62">
        <v>29285.599999999999</v>
      </c>
      <c r="C23" s="63"/>
      <c r="D23" s="62">
        <f t="shared" si="0"/>
        <v>37139.997920000002</v>
      </c>
      <c r="E23" s="76">
        <f t="shared" si="1"/>
        <v>920.67649944595803</v>
      </c>
      <c r="F23" s="62">
        <f t="shared" si="2"/>
        <v>3094.9998266666666</v>
      </c>
      <c r="G23" s="76">
        <f t="shared" si="3"/>
        <v>76.723041620496502</v>
      </c>
      <c r="H23" s="62">
        <f t="shared" si="4"/>
        <v>0</v>
      </c>
      <c r="I23" s="76">
        <f t="shared" si="5"/>
        <v>0</v>
      </c>
      <c r="J23" s="62">
        <f t="shared" si="6"/>
        <v>0</v>
      </c>
      <c r="K23" s="76">
        <f t="shared" si="7"/>
        <v>0</v>
      </c>
      <c r="L23" s="74">
        <f t="shared" si="8"/>
        <v>18.795545506072877</v>
      </c>
      <c r="M23" s="75">
        <f t="shared" si="9"/>
        <v>0.46592940255362253</v>
      </c>
      <c r="N23" s="74">
        <f t="shared" si="10"/>
        <v>9.3977727530364383</v>
      </c>
      <c r="O23" s="75">
        <f t="shared" si="11"/>
        <v>0.23296470127681126</v>
      </c>
      <c r="P23" s="74">
        <f t="shared" si="12"/>
        <v>3.7591091012145754</v>
      </c>
      <c r="Q23" s="75">
        <f t="shared" si="13"/>
        <v>9.3185880510724503E-2</v>
      </c>
      <c r="R23" s="25">
        <f t="shared" si="14"/>
        <v>18.795545506072877</v>
      </c>
      <c r="S23" s="25">
        <f t="shared" si="15"/>
        <v>0.46592940255362253</v>
      </c>
      <c r="T23" s="74">
        <f t="shared" si="16"/>
        <v>17.855768230769232</v>
      </c>
      <c r="U23" s="75">
        <f t="shared" si="17"/>
        <v>0.44263293242594137</v>
      </c>
    </row>
    <row r="24" spans="1:21" x14ac:dyDescent="0.3">
      <c r="A24" s="18">
        <f t="shared" si="18"/>
        <v>13</v>
      </c>
      <c r="B24" s="62">
        <v>29294.91</v>
      </c>
      <c r="C24" s="63"/>
      <c r="D24" s="62">
        <f t="shared" si="0"/>
        <v>37151.804861999997</v>
      </c>
      <c r="E24" s="76">
        <f t="shared" si="1"/>
        <v>920.9691858928752</v>
      </c>
      <c r="F24" s="62">
        <f t="shared" si="2"/>
        <v>3095.9837384999996</v>
      </c>
      <c r="G24" s="76">
        <f t="shared" si="3"/>
        <v>76.747432157739595</v>
      </c>
      <c r="H24" s="62">
        <f t="shared" si="4"/>
        <v>0</v>
      </c>
      <c r="I24" s="76">
        <f t="shared" si="5"/>
        <v>0</v>
      </c>
      <c r="J24" s="62">
        <f t="shared" si="6"/>
        <v>0</v>
      </c>
      <c r="K24" s="76">
        <f t="shared" si="7"/>
        <v>0</v>
      </c>
      <c r="L24" s="74">
        <f t="shared" si="8"/>
        <v>18.801520679149796</v>
      </c>
      <c r="M24" s="75">
        <f t="shared" si="9"/>
        <v>0.46607752322513929</v>
      </c>
      <c r="N24" s="74">
        <f t="shared" si="10"/>
        <v>9.400760339574898</v>
      </c>
      <c r="O24" s="75">
        <f t="shared" si="11"/>
        <v>0.23303876161256964</v>
      </c>
      <c r="P24" s="74">
        <f t="shared" si="12"/>
        <v>3.7603041358299594</v>
      </c>
      <c r="Q24" s="75">
        <f t="shared" si="13"/>
        <v>9.3215504645027855E-2</v>
      </c>
      <c r="R24" s="25">
        <f t="shared" si="14"/>
        <v>18.801520679149796</v>
      </c>
      <c r="S24" s="25">
        <f t="shared" si="15"/>
        <v>0.46607752322513929</v>
      </c>
      <c r="T24" s="74">
        <f t="shared" si="16"/>
        <v>17.861444645192307</v>
      </c>
      <c r="U24" s="75">
        <f t="shared" si="17"/>
        <v>0.44277364706388234</v>
      </c>
    </row>
    <row r="25" spans="1:21" x14ac:dyDescent="0.3">
      <c r="A25" s="18">
        <f t="shared" si="18"/>
        <v>14</v>
      </c>
      <c r="B25" s="62">
        <v>30506.21</v>
      </c>
      <c r="C25" s="63"/>
      <c r="D25" s="62">
        <f t="shared" si="0"/>
        <v>38687.975522000001</v>
      </c>
      <c r="E25" s="76">
        <f t="shared" si="1"/>
        <v>959.04986184893869</v>
      </c>
      <c r="F25" s="62">
        <f t="shared" si="2"/>
        <v>3223.9979601666664</v>
      </c>
      <c r="G25" s="76">
        <f t="shared" si="3"/>
        <v>79.920821820744877</v>
      </c>
      <c r="H25" s="62">
        <f t="shared" si="4"/>
        <v>0</v>
      </c>
      <c r="I25" s="76">
        <f t="shared" si="5"/>
        <v>0</v>
      </c>
      <c r="J25" s="62">
        <f t="shared" si="6"/>
        <v>0</v>
      </c>
      <c r="K25" s="76">
        <f t="shared" si="7"/>
        <v>0</v>
      </c>
      <c r="L25" s="74">
        <f t="shared" si="8"/>
        <v>19.57893498076923</v>
      </c>
      <c r="M25" s="75">
        <f t="shared" si="9"/>
        <v>0.48534912036889605</v>
      </c>
      <c r="N25" s="74">
        <f t="shared" si="10"/>
        <v>9.7894674903846148</v>
      </c>
      <c r="O25" s="75">
        <f t="shared" si="11"/>
        <v>0.24267456018444802</v>
      </c>
      <c r="P25" s="74">
        <f t="shared" si="12"/>
        <v>3.9157869961538458</v>
      </c>
      <c r="Q25" s="75">
        <f t="shared" si="13"/>
        <v>9.7069824073779204E-2</v>
      </c>
      <c r="R25" s="25">
        <f t="shared" si="14"/>
        <v>19.57893498076923</v>
      </c>
      <c r="S25" s="25">
        <f t="shared" si="15"/>
        <v>0.48534912036889605</v>
      </c>
      <c r="T25" s="74">
        <f t="shared" si="16"/>
        <v>18.599988231730769</v>
      </c>
      <c r="U25" s="75">
        <f t="shared" si="17"/>
        <v>0.46108166435045128</v>
      </c>
    </row>
    <row r="26" spans="1:21" x14ac:dyDescent="0.3">
      <c r="A26" s="18">
        <f t="shared" si="18"/>
        <v>15</v>
      </c>
      <c r="B26" s="62">
        <v>30519.39</v>
      </c>
      <c r="C26" s="63"/>
      <c r="D26" s="62">
        <f t="shared" si="0"/>
        <v>38704.690397999999</v>
      </c>
      <c r="E26" s="76">
        <f t="shared" si="1"/>
        <v>959.46421280171739</v>
      </c>
      <c r="F26" s="62">
        <f t="shared" si="2"/>
        <v>3225.3908664999999</v>
      </c>
      <c r="G26" s="76">
        <f t="shared" si="3"/>
        <v>79.955351066809783</v>
      </c>
      <c r="H26" s="62">
        <f t="shared" si="4"/>
        <v>0</v>
      </c>
      <c r="I26" s="76">
        <f t="shared" si="5"/>
        <v>0</v>
      </c>
      <c r="J26" s="62">
        <f t="shared" si="6"/>
        <v>0</v>
      </c>
      <c r="K26" s="76">
        <f t="shared" si="7"/>
        <v>0</v>
      </c>
      <c r="L26" s="74">
        <f t="shared" si="8"/>
        <v>19.587393926113361</v>
      </c>
      <c r="M26" s="75">
        <f t="shared" si="9"/>
        <v>0.48555881214661811</v>
      </c>
      <c r="N26" s="74">
        <f t="shared" si="10"/>
        <v>9.7936969630566804</v>
      </c>
      <c r="O26" s="75">
        <f t="shared" si="11"/>
        <v>0.24277940607330906</v>
      </c>
      <c r="P26" s="74">
        <f t="shared" si="12"/>
        <v>3.9174787852226722</v>
      </c>
      <c r="Q26" s="75">
        <f t="shared" si="13"/>
        <v>9.7111762429323623E-2</v>
      </c>
      <c r="R26" s="25">
        <f t="shared" si="14"/>
        <v>19.587393926113361</v>
      </c>
      <c r="S26" s="25">
        <f t="shared" si="15"/>
        <v>0.48555881214661811</v>
      </c>
      <c r="T26" s="74">
        <f t="shared" si="16"/>
        <v>18.608024229807693</v>
      </c>
      <c r="U26" s="75">
        <f t="shared" si="17"/>
        <v>0.46128087153928726</v>
      </c>
    </row>
    <row r="27" spans="1:21" x14ac:dyDescent="0.3">
      <c r="A27" s="18">
        <f t="shared" si="18"/>
        <v>16</v>
      </c>
      <c r="B27" s="62">
        <v>31730.69</v>
      </c>
      <c r="C27" s="63"/>
      <c r="D27" s="62">
        <f t="shared" si="0"/>
        <v>40240.861057999995</v>
      </c>
      <c r="E27" s="76">
        <f t="shared" si="1"/>
        <v>997.54488875778065</v>
      </c>
      <c r="F27" s="62">
        <f t="shared" si="2"/>
        <v>3353.4050881666662</v>
      </c>
      <c r="G27" s="76">
        <f t="shared" si="3"/>
        <v>83.12874072981505</v>
      </c>
      <c r="H27" s="62">
        <f t="shared" si="4"/>
        <v>0</v>
      </c>
      <c r="I27" s="76">
        <f t="shared" si="5"/>
        <v>0</v>
      </c>
      <c r="J27" s="62">
        <f t="shared" si="6"/>
        <v>0</v>
      </c>
      <c r="K27" s="76">
        <f t="shared" si="7"/>
        <v>0</v>
      </c>
      <c r="L27" s="74">
        <f t="shared" si="8"/>
        <v>20.364808227732791</v>
      </c>
      <c r="M27" s="75">
        <f t="shared" si="9"/>
        <v>0.50483040929037482</v>
      </c>
      <c r="N27" s="74">
        <f t="shared" si="10"/>
        <v>10.182404113866395</v>
      </c>
      <c r="O27" s="75">
        <f t="shared" si="11"/>
        <v>0.25241520464518741</v>
      </c>
      <c r="P27" s="74">
        <f t="shared" si="12"/>
        <v>4.0729616455465578</v>
      </c>
      <c r="Q27" s="75">
        <f t="shared" si="13"/>
        <v>0.10096608185807496</v>
      </c>
      <c r="R27" s="25">
        <f t="shared" si="14"/>
        <v>20.364808227732791</v>
      </c>
      <c r="S27" s="25">
        <f t="shared" si="15"/>
        <v>0.50483040929037482</v>
      </c>
      <c r="T27" s="74">
        <f t="shared" si="16"/>
        <v>19.346567816346152</v>
      </c>
      <c r="U27" s="75">
        <f t="shared" si="17"/>
        <v>0.4795888888258561</v>
      </c>
    </row>
    <row r="28" spans="1:21" x14ac:dyDescent="0.3">
      <c r="A28" s="18">
        <f t="shared" si="18"/>
        <v>17</v>
      </c>
      <c r="B28" s="62">
        <v>31743.86</v>
      </c>
      <c r="C28" s="63"/>
      <c r="D28" s="62">
        <f t="shared" si="0"/>
        <v>40257.563252</v>
      </c>
      <c r="E28" s="76">
        <f t="shared" si="1"/>
        <v>997.9589253319914</v>
      </c>
      <c r="F28" s="62">
        <f t="shared" si="2"/>
        <v>3354.7969376666665</v>
      </c>
      <c r="G28" s="76">
        <f t="shared" si="3"/>
        <v>83.16324377766594</v>
      </c>
      <c r="H28" s="62">
        <f t="shared" si="4"/>
        <v>0</v>
      </c>
      <c r="I28" s="76">
        <f t="shared" si="5"/>
        <v>0</v>
      </c>
      <c r="J28" s="62">
        <f t="shared" si="6"/>
        <v>0</v>
      </c>
      <c r="K28" s="76">
        <f t="shared" si="7"/>
        <v>0</v>
      </c>
      <c r="L28" s="74">
        <f t="shared" si="8"/>
        <v>20.373260755060727</v>
      </c>
      <c r="M28" s="75">
        <f t="shared" si="9"/>
        <v>0.5050399419696312</v>
      </c>
      <c r="N28" s="74">
        <f t="shared" si="10"/>
        <v>10.186630377530363</v>
      </c>
      <c r="O28" s="75">
        <f t="shared" si="11"/>
        <v>0.2525199709848156</v>
      </c>
      <c r="P28" s="74">
        <f t="shared" si="12"/>
        <v>4.0746521510121454</v>
      </c>
      <c r="Q28" s="75">
        <f t="shared" si="13"/>
        <v>0.10100798839392625</v>
      </c>
      <c r="R28" s="25">
        <f t="shared" si="14"/>
        <v>20.373260755060727</v>
      </c>
      <c r="S28" s="25">
        <f t="shared" si="15"/>
        <v>0.5050399419696312</v>
      </c>
      <c r="T28" s="74">
        <f t="shared" si="16"/>
        <v>19.354597717307691</v>
      </c>
      <c r="U28" s="75">
        <f t="shared" si="17"/>
        <v>0.47978794487114967</v>
      </c>
    </row>
    <row r="29" spans="1:21" x14ac:dyDescent="0.3">
      <c r="A29" s="18">
        <f t="shared" si="18"/>
        <v>18</v>
      </c>
      <c r="B29" s="62">
        <v>32955.160000000003</v>
      </c>
      <c r="C29" s="63"/>
      <c r="D29" s="62">
        <f t="shared" si="0"/>
        <v>41793.733912000003</v>
      </c>
      <c r="E29" s="76">
        <f t="shared" si="1"/>
        <v>1036.0396012880549</v>
      </c>
      <c r="F29" s="62">
        <f t="shared" si="2"/>
        <v>3482.8111593333338</v>
      </c>
      <c r="G29" s="76">
        <f t="shared" si="3"/>
        <v>86.336633440671235</v>
      </c>
      <c r="H29" s="62">
        <f t="shared" si="4"/>
        <v>0</v>
      </c>
      <c r="I29" s="76">
        <f t="shared" si="5"/>
        <v>0</v>
      </c>
      <c r="J29" s="62">
        <f t="shared" si="6"/>
        <v>0</v>
      </c>
      <c r="K29" s="76">
        <f t="shared" si="7"/>
        <v>0</v>
      </c>
      <c r="L29" s="74">
        <f t="shared" si="8"/>
        <v>21.150675056680164</v>
      </c>
      <c r="M29" s="75">
        <f t="shared" si="9"/>
        <v>0.52431153911338813</v>
      </c>
      <c r="N29" s="74">
        <f t="shared" si="10"/>
        <v>10.575337528340082</v>
      </c>
      <c r="O29" s="75">
        <f t="shared" si="11"/>
        <v>0.26215576955669406</v>
      </c>
      <c r="P29" s="74">
        <f t="shared" si="12"/>
        <v>4.2301350113360332</v>
      </c>
      <c r="Q29" s="75">
        <f t="shared" si="13"/>
        <v>0.10486230782267762</v>
      </c>
      <c r="R29" s="25">
        <f t="shared" si="14"/>
        <v>21.150675056680164</v>
      </c>
      <c r="S29" s="25">
        <f t="shared" si="15"/>
        <v>0.52431153911338813</v>
      </c>
      <c r="T29" s="74">
        <f t="shared" si="16"/>
        <v>20.093141303846156</v>
      </c>
      <c r="U29" s="75">
        <f t="shared" si="17"/>
        <v>0.49809596215771867</v>
      </c>
    </row>
    <row r="30" spans="1:21" x14ac:dyDescent="0.3">
      <c r="A30" s="18">
        <f t="shared" si="18"/>
        <v>19</v>
      </c>
      <c r="B30" s="62">
        <v>32968.339999999997</v>
      </c>
      <c r="C30" s="63"/>
      <c r="D30" s="62">
        <f t="shared" si="0"/>
        <v>41810.448787999994</v>
      </c>
      <c r="E30" s="76">
        <f t="shared" si="1"/>
        <v>1036.4539522408334</v>
      </c>
      <c r="F30" s="62">
        <f t="shared" si="2"/>
        <v>3484.2040656666659</v>
      </c>
      <c r="G30" s="76">
        <f t="shared" si="3"/>
        <v>86.371162686736113</v>
      </c>
      <c r="H30" s="62">
        <f t="shared" si="4"/>
        <v>0</v>
      </c>
      <c r="I30" s="76">
        <f t="shared" si="5"/>
        <v>0</v>
      </c>
      <c r="J30" s="62">
        <f t="shared" si="6"/>
        <v>0</v>
      </c>
      <c r="K30" s="76">
        <f t="shared" si="7"/>
        <v>0</v>
      </c>
      <c r="L30" s="74">
        <f t="shared" si="8"/>
        <v>21.159134002024288</v>
      </c>
      <c r="M30" s="75">
        <f t="shared" si="9"/>
        <v>0.52452123089111002</v>
      </c>
      <c r="N30" s="74">
        <f t="shared" si="10"/>
        <v>10.579567001012144</v>
      </c>
      <c r="O30" s="75">
        <f t="shared" si="11"/>
        <v>0.26226061544555501</v>
      </c>
      <c r="P30" s="74">
        <f t="shared" si="12"/>
        <v>4.2318268004048578</v>
      </c>
      <c r="Q30" s="75">
        <f t="shared" si="13"/>
        <v>0.104904246178222</v>
      </c>
      <c r="R30" s="25">
        <f t="shared" si="14"/>
        <v>21.159134002024288</v>
      </c>
      <c r="S30" s="25">
        <f t="shared" si="15"/>
        <v>0.52452123089111002</v>
      </c>
      <c r="T30" s="74">
        <f t="shared" si="16"/>
        <v>20.101177301923073</v>
      </c>
      <c r="U30" s="75">
        <f t="shared" si="17"/>
        <v>0.49829516934655449</v>
      </c>
    </row>
    <row r="31" spans="1:21" x14ac:dyDescent="0.3">
      <c r="A31" s="18">
        <f t="shared" si="18"/>
        <v>20</v>
      </c>
      <c r="B31" s="62">
        <v>34179.64</v>
      </c>
      <c r="C31" s="63"/>
      <c r="D31" s="62">
        <f t="shared" si="0"/>
        <v>43346.619447999998</v>
      </c>
      <c r="E31" s="76">
        <f t="shared" si="1"/>
        <v>1074.5346281968968</v>
      </c>
      <c r="F31" s="62">
        <f t="shared" si="2"/>
        <v>3612.2182873333331</v>
      </c>
      <c r="G31" s="76">
        <f t="shared" si="3"/>
        <v>89.544552349741394</v>
      </c>
      <c r="H31" s="62">
        <f t="shared" si="4"/>
        <v>0</v>
      </c>
      <c r="I31" s="76">
        <f t="shared" si="5"/>
        <v>0</v>
      </c>
      <c r="J31" s="62">
        <f t="shared" si="6"/>
        <v>0</v>
      </c>
      <c r="K31" s="76">
        <f t="shared" si="7"/>
        <v>0</v>
      </c>
      <c r="L31" s="74">
        <f t="shared" si="8"/>
        <v>21.936548303643722</v>
      </c>
      <c r="M31" s="75">
        <f t="shared" si="9"/>
        <v>0.54379282803486673</v>
      </c>
      <c r="N31" s="74">
        <f t="shared" si="10"/>
        <v>10.968274151821861</v>
      </c>
      <c r="O31" s="75">
        <f t="shared" si="11"/>
        <v>0.27189641401743336</v>
      </c>
      <c r="P31" s="74">
        <f t="shared" si="12"/>
        <v>4.3873096607287447</v>
      </c>
      <c r="Q31" s="75">
        <f t="shared" si="13"/>
        <v>0.10875856560697336</v>
      </c>
      <c r="R31" s="25">
        <f t="shared" si="14"/>
        <v>21.936548303643725</v>
      </c>
      <c r="S31" s="25">
        <f t="shared" si="15"/>
        <v>0.54379282803486684</v>
      </c>
      <c r="T31" s="74">
        <f t="shared" si="16"/>
        <v>20.839720888461539</v>
      </c>
      <c r="U31" s="75">
        <f t="shared" si="17"/>
        <v>0.51660318663312355</v>
      </c>
    </row>
    <row r="32" spans="1:21" x14ac:dyDescent="0.3">
      <c r="A32" s="18">
        <f t="shared" si="18"/>
        <v>21</v>
      </c>
      <c r="B32" s="62">
        <v>34192.81</v>
      </c>
      <c r="C32" s="63"/>
      <c r="D32" s="62">
        <f t="shared" si="0"/>
        <v>43363.321641999995</v>
      </c>
      <c r="E32" s="76">
        <f t="shared" si="1"/>
        <v>1074.9486647711074</v>
      </c>
      <c r="F32" s="62">
        <f t="shared" si="2"/>
        <v>3613.6101368333329</v>
      </c>
      <c r="G32" s="76">
        <f t="shared" si="3"/>
        <v>89.579055397592285</v>
      </c>
      <c r="H32" s="62">
        <f t="shared" si="4"/>
        <v>0</v>
      </c>
      <c r="I32" s="76">
        <f t="shared" si="5"/>
        <v>0</v>
      </c>
      <c r="J32" s="62">
        <f t="shared" si="6"/>
        <v>0</v>
      </c>
      <c r="K32" s="76">
        <f t="shared" si="7"/>
        <v>0</v>
      </c>
      <c r="L32" s="74">
        <f t="shared" si="8"/>
        <v>21.945000830971658</v>
      </c>
      <c r="M32" s="75">
        <f t="shared" si="9"/>
        <v>0.54400236071412322</v>
      </c>
      <c r="N32" s="74">
        <f t="shared" si="10"/>
        <v>10.972500415485829</v>
      </c>
      <c r="O32" s="75">
        <f t="shared" si="11"/>
        <v>0.27200118035706161</v>
      </c>
      <c r="P32" s="74">
        <f t="shared" si="12"/>
        <v>4.3890001661943314</v>
      </c>
      <c r="Q32" s="75">
        <f t="shared" si="13"/>
        <v>0.10880047214282464</v>
      </c>
      <c r="R32" s="25">
        <f t="shared" si="14"/>
        <v>21.945000830971658</v>
      </c>
      <c r="S32" s="25">
        <f t="shared" si="15"/>
        <v>0.54400236071412322</v>
      </c>
      <c r="T32" s="74">
        <f t="shared" si="16"/>
        <v>20.847750789423074</v>
      </c>
      <c r="U32" s="75">
        <f t="shared" si="17"/>
        <v>0.51680224267841701</v>
      </c>
    </row>
    <row r="33" spans="1:21" x14ac:dyDescent="0.3">
      <c r="A33" s="18">
        <f t="shared" si="18"/>
        <v>22</v>
      </c>
      <c r="B33" s="62">
        <v>35404.14</v>
      </c>
      <c r="C33" s="63"/>
      <c r="D33" s="62">
        <f t="shared" si="0"/>
        <v>44899.530348</v>
      </c>
      <c r="E33" s="76">
        <f t="shared" si="1"/>
        <v>1113.0302838628752</v>
      </c>
      <c r="F33" s="62">
        <f t="shared" si="2"/>
        <v>3741.6275289999999</v>
      </c>
      <c r="G33" s="76">
        <f t="shared" si="3"/>
        <v>92.7525236552396</v>
      </c>
      <c r="H33" s="62">
        <f t="shared" si="4"/>
        <v>0</v>
      </c>
      <c r="I33" s="76">
        <f t="shared" si="5"/>
        <v>0</v>
      </c>
      <c r="J33" s="62">
        <f t="shared" si="6"/>
        <v>0</v>
      </c>
      <c r="K33" s="76">
        <f t="shared" si="7"/>
        <v>0</v>
      </c>
      <c r="L33" s="74">
        <f t="shared" si="8"/>
        <v>22.722434386639677</v>
      </c>
      <c r="M33" s="75">
        <f t="shared" si="9"/>
        <v>0.56327443515327691</v>
      </c>
      <c r="N33" s="74">
        <f t="shared" si="10"/>
        <v>11.361217193319838</v>
      </c>
      <c r="O33" s="75">
        <f t="shared" si="11"/>
        <v>0.28163721757663845</v>
      </c>
      <c r="P33" s="74">
        <f t="shared" si="12"/>
        <v>4.5444868773279357</v>
      </c>
      <c r="Q33" s="75">
        <f t="shared" si="13"/>
        <v>0.11265488703065539</v>
      </c>
      <c r="R33" s="25">
        <f t="shared" si="14"/>
        <v>22.722434386639677</v>
      </c>
      <c r="S33" s="25">
        <f t="shared" si="15"/>
        <v>0.56327443515327691</v>
      </c>
      <c r="T33" s="74">
        <f t="shared" si="16"/>
        <v>21.586312667307691</v>
      </c>
      <c r="U33" s="75">
        <f t="shared" si="17"/>
        <v>0.53511071339561311</v>
      </c>
    </row>
    <row r="34" spans="1:21" x14ac:dyDescent="0.3">
      <c r="A34" s="18">
        <f t="shared" si="18"/>
        <v>23</v>
      </c>
      <c r="B34" s="62">
        <v>36628.620000000003</v>
      </c>
      <c r="C34" s="63"/>
      <c r="D34" s="62">
        <f t="shared" si="0"/>
        <v>46452.415884000002</v>
      </c>
      <c r="E34" s="76">
        <f t="shared" si="1"/>
        <v>1151.5253107717174</v>
      </c>
      <c r="F34" s="62">
        <f t="shared" si="2"/>
        <v>3871.0346570000002</v>
      </c>
      <c r="G34" s="76">
        <f t="shared" si="3"/>
        <v>95.960442564309787</v>
      </c>
      <c r="H34" s="62">
        <f t="shared" si="4"/>
        <v>0</v>
      </c>
      <c r="I34" s="76">
        <f t="shared" si="5"/>
        <v>0</v>
      </c>
      <c r="J34" s="62">
        <f t="shared" si="6"/>
        <v>0</v>
      </c>
      <c r="K34" s="76">
        <f t="shared" si="7"/>
        <v>0</v>
      </c>
      <c r="L34" s="74">
        <f t="shared" si="8"/>
        <v>23.508307633603241</v>
      </c>
      <c r="M34" s="75">
        <f t="shared" si="9"/>
        <v>0.58275572407475584</v>
      </c>
      <c r="N34" s="74">
        <f t="shared" si="10"/>
        <v>11.754153816801621</v>
      </c>
      <c r="O34" s="75">
        <f t="shared" si="11"/>
        <v>0.29137786203737792</v>
      </c>
      <c r="P34" s="74">
        <f t="shared" si="12"/>
        <v>4.7016615267206481</v>
      </c>
      <c r="Q34" s="75">
        <f t="shared" si="13"/>
        <v>0.11655114481495116</v>
      </c>
      <c r="R34" s="25">
        <f t="shared" si="14"/>
        <v>23.508307633603241</v>
      </c>
      <c r="S34" s="25">
        <f t="shared" si="15"/>
        <v>0.58275572407475584</v>
      </c>
      <c r="T34" s="74">
        <f t="shared" si="16"/>
        <v>22.332892251923077</v>
      </c>
      <c r="U34" s="75">
        <f t="shared" si="17"/>
        <v>0.55361793787101798</v>
      </c>
    </row>
    <row r="35" spans="1:21" x14ac:dyDescent="0.3">
      <c r="A35" s="18">
        <f t="shared" si="18"/>
        <v>24</v>
      </c>
      <c r="B35" s="62">
        <v>37839.919999999998</v>
      </c>
      <c r="C35" s="63"/>
      <c r="D35" s="62">
        <f t="shared" si="0"/>
        <v>47988.586543999998</v>
      </c>
      <c r="E35" s="76">
        <f t="shared" si="1"/>
        <v>1189.6059867277806</v>
      </c>
      <c r="F35" s="62">
        <f t="shared" si="2"/>
        <v>3999.0488786666665</v>
      </c>
      <c r="G35" s="76">
        <f t="shared" si="3"/>
        <v>99.133832227315054</v>
      </c>
      <c r="H35" s="62">
        <f t="shared" si="4"/>
        <v>0</v>
      </c>
      <c r="I35" s="76">
        <f t="shared" si="5"/>
        <v>0</v>
      </c>
      <c r="J35" s="62">
        <f t="shared" si="6"/>
        <v>0</v>
      </c>
      <c r="K35" s="76">
        <f t="shared" si="7"/>
        <v>0</v>
      </c>
      <c r="L35" s="74">
        <f t="shared" si="8"/>
        <v>24.285721935222671</v>
      </c>
      <c r="M35" s="75">
        <f t="shared" si="9"/>
        <v>0.60202732121851243</v>
      </c>
      <c r="N35" s="74">
        <f t="shared" si="10"/>
        <v>12.142860967611336</v>
      </c>
      <c r="O35" s="75">
        <f t="shared" si="11"/>
        <v>0.30101366060925622</v>
      </c>
      <c r="P35" s="74">
        <f t="shared" si="12"/>
        <v>4.8571443870445341</v>
      </c>
      <c r="Q35" s="75">
        <f t="shared" si="13"/>
        <v>0.12040546424370249</v>
      </c>
      <c r="R35" s="25">
        <f t="shared" si="14"/>
        <v>24.285721935222671</v>
      </c>
      <c r="S35" s="25">
        <f t="shared" si="15"/>
        <v>0.60202732121851243</v>
      </c>
      <c r="T35" s="74">
        <f t="shared" si="16"/>
        <v>23.071435838461536</v>
      </c>
      <c r="U35" s="75">
        <f t="shared" si="17"/>
        <v>0.57192595515758682</v>
      </c>
    </row>
    <row r="36" spans="1:21" x14ac:dyDescent="0.3">
      <c r="A36" s="18">
        <f t="shared" si="18"/>
        <v>25</v>
      </c>
      <c r="B36" s="62">
        <v>37853.1</v>
      </c>
      <c r="C36" s="63"/>
      <c r="D36" s="62">
        <f t="shared" si="0"/>
        <v>48005.301419999996</v>
      </c>
      <c r="E36" s="76">
        <f t="shared" si="1"/>
        <v>1190.0203376805594</v>
      </c>
      <c r="F36" s="62">
        <f t="shared" si="2"/>
        <v>4000.4417849999995</v>
      </c>
      <c r="G36" s="76">
        <f t="shared" si="3"/>
        <v>99.168361473379946</v>
      </c>
      <c r="H36" s="62">
        <f t="shared" si="4"/>
        <v>0</v>
      </c>
      <c r="I36" s="76">
        <f t="shared" si="5"/>
        <v>0</v>
      </c>
      <c r="J36" s="62">
        <f t="shared" si="6"/>
        <v>0</v>
      </c>
      <c r="K36" s="76">
        <f t="shared" si="7"/>
        <v>0</v>
      </c>
      <c r="L36" s="74">
        <f t="shared" si="8"/>
        <v>24.294180880566799</v>
      </c>
      <c r="M36" s="75">
        <f t="shared" si="9"/>
        <v>0.60223701299623444</v>
      </c>
      <c r="N36" s="74">
        <f t="shared" si="10"/>
        <v>12.147090440283399</v>
      </c>
      <c r="O36" s="75">
        <f t="shared" si="11"/>
        <v>0.30111850649811722</v>
      </c>
      <c r="P36" s="74">
        <f t="shared" si="12"/>
        <v>4.8588361761133596</v>
      </c>
      <c r="Q36" s="75">
        <f t="shared" si="13"/>
        <v>0.12044740259924688</v>
      </c>
      <c r="R36" s="25">
        <f t="shared" si="14"/>
        <v>24.294180880566799</v>
      </c>
      <c r="S36" s="25">
        <f t="shared" si="15"/>
        <v>0.60223701299623444</v>
      </c>
      <c r="T36" s="74">
        <f t="shared" si="16"/>
        <v>23.07947183653846</v>
      </c>
      <c r="U36" s="75">
        <f t="shared" si="17"/>
        <v>0.57212516234642274</v>
      </c>
    </row>
    <row r="37" spans="1:21" x14ac:dyDescent="0.3">
      <c r="A37" s="18">
        <f t="shared" si="18"/>
        <v>26</v>
      </c>
      <c r="B37" s="62">
        <v>37853.1</v>
      </c>
      <c r="C37" s="63"/>
      <c r="D37" s="62">
        <f t="shared" si="0"/>
        <v>48005.301419999996</v>
      </c>
      <c r="E37" s="76">
        <f t="shared" si="1"/>
        <v>1190.0203376805594</v>
      </c>
      <c r="F37" s="62">
        <f t="shared" si="2"/>
        <v>4000.4417849999995</v>
      </c>
      <c r="G37" s="76">
        <f t="shared" si="3"/>
        <v>99.168361473379946</v>
      </c>
      <c r="H37" s="62">
        <f t="shared" si="4"/>
        <v>0</v>
      </c>
      <c r="I37" s="76">
        <f t="shared" si="5"/>
        <v>0</v>
      </c>
      <c r="J37" s="62">
        <f t="shared" si="6"/>
        <v>0</v>
      </c>
      <c r="K37" s="76">
        <f t="shared" si="7"/>
        <v>0</v>
      </c>
      <c r="L37" s="74">
        <f t="shared" si="8"/>
        <v>24.294180880566799</v>
      </c>
      <c r="M37" s="75">
        <f t="shared" si="9"/>
        <v>0.60223701299623444</v>
      </c>
      <c r="N37" s="74">
        <f t="shared" si="10"/>
        <v>12.147090440283399</v>
      </c>
      <c r="O37" s="75">
        <f t="shared" si="11"/>
        <v>0.30111850649811722</v>
      </c>
      <c r="P37" s="74">
        <f t="shared" si="12"/>
        <v>4.8588361761133596</v>
      </c>
      <c r="Q37" s="75">
        <f t="shared" si="13"/>
        <v>0.12044740259924688</v>
      </c>
      <c r="R37" s="25">
        <f t="shared" si="14"/>
        <v>24.294180880566799</v>
      </c>
      <c r="S37" s="25">
        <f t="shared" si="15"/>
        <v>0.60223701299623444</v>
      </c>
      <c r="T37" s="74">
        <f t="shared" si="16"/>
        <v>23.07947183653846</v>
      </c>
      <c r="U37" s="75">
        <f t="shared" si="17"/>
        <v>0.57212516234642274</v>
      </c>
    </row>
    <row r="38" spans="1:21" x14ac:dyDescent="0.3">
      <c r="A38" s="18">
        <f t="shared" si="18"/>
        <v>27</v>
      </c>
      <c r="B38" s="62">
        <v>37866.239999999998</v>
      </c>
      <c r="C38" s="63"/>
      <c r="D38" s="62">
        <f t="shared" si="0"/>
        <v>48021.965568</v>
      </c>
      <c r="E38" s="76">
        <f t="shared" si="1"/>
        <v>1190.4334311190657</v>
      </c>
      <c r="F38" s="62">
        <f t="shared" si="2"/>
        <v>4001.8304640000001</v>
      </c>
      <c r="G38" s="76">
        <f t="shared" si="3"/>
        <v>99.202785926588817</v>
      </c>
      <c r="H38" s="62">
        <f t="shared" si="4"/>
        <v>0</v>
      </c>
      <c r="I38" s="76">
        <f t="shared" si="5"/>
        <v>0</v>
      </c>
      <c r="J38" s="62">
        <f t="shared" si="6"/>
        <v>0</v>
      </c>
      <c r="K38" s="76">
        <f t="shared" si="7"/>
        <v>0</v>
      </c>
      <c r="L38" s="74">
        <f t="shared" si="8"/>
        <v>24.302614153846154</v>
      </c>
      <c r="M38" s="75">
        <f t="shared" si="9"/>
        <v>0.60244606838009396</v>
      </c>
      <c r="N38" s="74">
        <f t="shared" si="10"/>
        <v>12.151307076923077</v>
      </c>
      <c r="O38" s="75">
        <f t="shared" si="11"/>
        <v>0.30122303419004698</v>
      </c>
      <c r="P38" s="74">
        <f t="shared" si="12"/>
        <v>4.8605228307692308</v>
      </c>
      <c r="Q38" s="75">
        <f t="shared" si="13"/>
        <v>0.12048921367601879</v>
      </c>
      <c r="R38" s="25">
        <f t="shared" si="14"/>
        <v>24.302614153846154</v>
      </c>
      <c r="S38" s="25">
        <f t="shared" si="15"/>
        <v>0.60244606838009396</v>
      </c>
      <c r="T38" s="74">
        <f t="shared" si="16"/>
        <v>23.087483446153847</v>
      </c>
      <c r="U38" s="75">
        <f t="shared" si="17"/>
        <v>0.57232376496108928</v>
      </c>
    </row>
    <row r="39" spans="1:21" x14ac:dyDescent="0.3">
      <c r="A39" s="26"/>
      <c r="B39" s="77"/>
      <c r="C39" s="78"/>
      <c r="D39" s="77"/>
      <c r="E39" s="78"/>
      <c r="F39" s="77"/>
      <c r="G39" s="78"/>
      <c r="H39" s="77"/>
      <c r="I39" s="78"/>
      <c r="J39" s="77"/>
      <c r="K39" s="78"/>
      <c r="L39" s="77"/>
      <c r="M39" s="78"/>
      <c r="N39" s="77"/>
      <c r="O39" s="78"/>
      <c r="P39" s="77"/>
      <c r="Q39" s="78"/>
      <c r="R39" s="26"/>
      <c r="S39" s="26"/>
      <c r="T39" s="77"/>
      <c r="U39" s="78"/>
    </row>
  </sheetData>
  <dataConsolidate/>
  <mergeCells count="286">
    <mergeCell ref="B11:C11"/>
    <mergeCell ref="B12:C12"/>
    <mergeCell ref="B13:C13"/>
    <mergeCell ref="F11:G11"/>
    <mergeCell ref="F12:G12"/>
    <mergeCell ref="F13:G13"/>
    <mergeCell ref="D10:E10"/>
    <mergeCell ref="B8:C8"/>
    <mergeCell ref="D8:E8"/>
    <mergeCell ref="D9:E9"/>
    <mergeCell ref="B10:C10"/>
    <mergeCell ref="L7:Q7"/>
    <mergeCell ref="B7:E7"/>
    <mergeCell ref="B9:C9"/>
    <mergeCell ref="P9:Q9"/>
    <mergeCell ref="F8:G8"/>
    <mergeCell ref="H8:I8"/>
    <mergeCell ref="H9:I9"/>
    <mergeCell ref="H7:I7"/>
    <mergeCell ref="J7:K7"/>
    <mergeCell ref="J8:K8"/>
    <mergeCell ref="L8:Q8"/>
    <mergeCell ref="J9:K9"/>
    <mergeCell ref="B36:C36"/>
    <mergeCell ref="B37:C37"/>
    <mergeCell ref="B20:C20"/>
    <mergeCell ref="B21:C21"/>
    <mergeCell ref="B22:C22"/>
    <mergeCell ref="B38:C38"/>
    <mergeCell ref="B31:C31"/>
    <mergeCell ref="B32:C32"/>
    <mergeCell ref="B33:C33"/>
    <mergeCell ref="B34:C34"/>
    <mergeCell ref="B35:C35"/>
    <mergeCell ref="B39:C39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B14:C14"/>
    <mergeCell ref="B28:C28"/>
    <mergeCell ref="B29:C29"/>
    <mergeCell ref="B30:C30"/>
    <mergeCell ref="B23:C23"/>
    <mergeCell ref="B24:C24"/>
    <mergeCell ref="B25:C25"/>
    <mergeCell ref="B26:C26"/>
    <mergeCell ref="B27:C27"/>
    <mergeCell ref="B15:C15"/>
    <mergeCell ref="B16:C16"/>
    <mergeCell ref="B17:C17"/>
    <mergeCell ref="B18:C18"/>
    <mergeCell ref="B19:C19"/>
    <mergeCell ref="D38:E38"/>
    <mergeCell ref="D39:E39"/>
    <mergeCell ref="D32:E32"/>
    <mergeCell ref="D33:E33"/>
    <mergeCell ref="D34:E34"/>
    <mergeCell ref="D35:E35"/>
    <mergeCell ref="D36:E36"/>
    <mergeCell ref="D37:E37"/>
    <mergeCell ref="D24:E24"/>
    <mergeCell ref="D25:E25"/>
    <mergeCell ref="D26:E26"/>
    <mergeCell ref="D27:E27"/>
    <mergeCell ref="D28:E28"/>
    <mergeCell ref="D29:E29"/>
    <mergeCell ref="D30:E30"/>
    <mergeCell ref="D31:E31"/>
    <mergeCell ref="L10:M10"/>
    <mergeCell ref="J10:K10"/>
    <mergeCell ref="F26:G26"/>
    <mergeCell ref="F27:G27"/>
    <mergeCell ref="F28:G28"/>
    <mergeCell ref="D20:E20"/>
    <mergeCell ref="D21:E21"/>
    <mergeCell ref="D22:E22"/>
    <mergeCell ref="D23:E23"/>
    <mergeCell ref="L13:M13"/>
    <mergeCell ref="L12:M12"/>
    <mergeCell ref="J24:K24"/>
    <mergeCell ref="J20:K20"/>
    <mergeCell ref="J25:K25"/>
    <mergeCell ref="H20:I20"/>
    <mergeCell ref="H21:I21"/>
    <mergeCell ref="H22:I22"/>
    <mergeCell ref="H23:I23"/>
    <mergeCell ref="T8:U8"/>
    <mergeCell ref="F18:G18"/>
    <mergeCell ref="F19:G19"/>
    <mergeCell ref="F20:G20"/>
    <mergeCell ref="F21:G21"/>
    <mergeCell ref="F14:G14"/>
    <mergeCell ref="F15:G15"/>
    <mergeCell ref="F16:G16"/>
    <mergeCell ref="F17:G17"/>
    <mergeCell ref="T10:U10"/>
    <mergeCell ref="N10:O10"/>
    <mergeCell ref="P10:Q10"/>
    <mergeCell ref="N11:O11"/>
    <mergeCell ref="H18:I18"/>
    <mergeCell ref="H19:I19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F38:G38"/>
    <mergeCell ref="F39:G39"/>
    <mergeCell ref="F10:G10"/>
    <mergeCell ref="H10:I10"/>
    <mergeCell ref="H11:I11"/>
    <mergeCell ref="H12:I12"/>
    <mergeCell ref="H13:I13"/>
    <mergeCell ref="H14:I14"/>
    <mergeCell ref="H15:I15"/>
    <mergeCell ref="H16:I16"/>
    <mergeCell ref="F35:G35"/>
    <mergeCell ref="F36:G36"/>
    <mergeCell ref="F37:G37"/>
    <mergeCell ref="F30:G30"/>
    <mergeCell ref="F31:G31"/>
    <mergeCell ref="F32:G32"/>
    <mergeCell ref="F33:G33"/>
    <mergeCell ref="F29:G29"/>
    <mergeCell ref="F22:G22"/>
    <mergeCell ref="F23:G23"/>
    <mergeCell ref="F24:G24"/>
    <mergeCell ref="F25:G25"/>
    <mergeCell ref="F34:G34"/>
    <mergeCell ref="H17:I17"/>
    <mergeCell ref="H38:I38"/>
    <mergeCell ref="H39:I39"/>
    <mergeCell ref="H32:I32"/>
    <mergeCell ref="H33:I33"/>
    <mergeCell ref="H34:I34"/>
    <mergeCell ref="H35:I35"/>
    <mergeCell ref="H24:I24"/>
    <mergeCell ref="H25:I25"/>
    <mergeCell ref="H26:I26"/>
    <mergeCell ref="H27:I27"/>
    <mergeCell ref="H36:I36"/>
    <mergeCell ref="H37:I37"/>
    <mergeCell ref="H28:I28"/>
    <mergeCell ref="H29:I29"/>
    <mergeCell ref="H30:I30"/>
    <mergeCell ref="H31:I31"/>
    <mergeCell ref="J37:K37"/>
    <mergeCell ref="J38:K38"/>
    <mergeCell ref="J39:K39"/>
    <mergeCell ref="L11:M11"/>
    <mergeCell ref="L14:M14"/>
    <mergeCell ref="L15:M15"/>
    <mergeCell ref="L16:M16"/>
    <mergeCell ref="L17:M17"/>
    <mergeCell ref="L18:M18"/>
    <mergeCell ref="L19:M19"/>
    <mergeCell ref="J33:K33"/>
    <mergeCell ref="J34:K34"/>
    <mergeCell ref="J35:K35"/>
    <mergeCell ref="J36:K36"/>
    <mergeCell ref="J29:K29"/>
    <mergeCell ref="J30:K30"/>
    <mergeCell ref="J31:K31"/>
    <mergeCell ref="J32:K32"/>
    <mergeCell ref="J26:K26"/>
    <mergeCell ref="J27:K27"/>
    <mergeCell ref="J28:K28"/>
    <mergeCell ref="J21:K21"/>
    <mergeCell ref="J22:K22"/>
    <mergeCell ref="J23:K23"/>
    <mergeCell ref="L38:M38"/>
    <mergeCell ref="L39:M39"/>
    <mergeCell ref="L32:M32"/>
    <mergeCell ref="L33:M33"/>
    <mergeCell ref="L34:M34"/>
    <mergeCell ref="L35:M35"/>
    <mergeCell ref="L24:M24"/>
    <mergeCell ref="L25:M25"/>
    <mergeCell ref="L26:M26"/>
    <mergeCell ref="L27:M27"/>
    <mergeCell ref="N12:O12"/>
    <mergeCell ref="N13:O13"/>
    <mergeCell ref="N14:O14"/>
    <mergeCell ref="L36:M36"/>
    <mergeCell ref="L37:M37"/>
    <mergeCell ref="L28:M28"/>
    <mergeCell ref="L29:M29"/>
    <mergeCell ref="L30:M30"/>
    <mergeCell ref="L31:M31"/>
    <mergeCell ref="N19:O19"/>
    <mergeCell ref="L20:M20"/>
    <mergeCell ref="L21:M21"/>
    <mergeCell ref="L22:M22"/>
    <mergeCell ref="L23:M23"/>
    <mergeCell ref="N25:O25"/>
    <mergeCell ref="N26:O26"/>
    <mergeCell ref="N20:O20"/>
    <mergeCell ref="N21:O21"/>
    <mergeCell ref="N22:O22"/>
    <mergeCell ref="N15:O15"/>
    <mergeCell ref="N16:O16"/>
    <mergeCell ref="N17:O17"/>
    <mergeCell ref="N18:O18"/>
    <mergeCell ref="N39:O39"/>
    <mergeCell ref="P11:Q11"/>
    <mergeCell ref="P12:Q12"/>
    <mergeCell ref="P13:Q13"/>
    <mergeCell ref="P14:Q14"/>
    <mergeCell ref="P15:Q15"/>
    <mergeCell ref="P16:Q16"/>
    <mergeCell ref="P17:Q17"/>
    <mergeCell ref="P18:Q18"/>
    <mergeCell ref="P19:Q19"/>
    <mergeCell ref="N35:O35"/>
    <mergeCell ref="N36:O36"/>
    <mergeCell ref="N37:O37"/>
    <mergeCell ref="N38:O38"/>
    <mergeCell ref="N31:O31"/>
    <mergeCell ref="N32:O32"/>
    <mergeCell ref="N33:O33"/>
    <mergeCell ref="N34:O34"/>
    <mergeCell ref="N27:O27"/>
    <mergeCell ref="N28:O28"/>
    <mergeCell ref="N29:O29"/>
    <mergeCell ref="N30:O30"/>
    <mergeCell ref="N23:O23"/>
    <mergeCell ref="N24:O24"/>
    <mergeCell ref="P37:Q37"/>
    <mergeCell ref="P28:Q28"/>
    <mergeCell ref="P29:Q29"/>
    <mergeCell ref="P30:Q30"/>
    <mergeCell ref="P31:Q31"/>
    <mergeCell ref="P38:Q38"/>
    <mergeCell ref="P39:Q39"/>
    <mergeCell ref="P32:Q32"/>
    <mergeCell ref="P33:Q33"/>
    <mergeCell ref="P34:Q34"/>
    <mergeCell ref="P35:Q35"/>
    <mergeCell ref="T15:U15"/>
    <mergeCell ref="T16:U16"/>
    <mergeCell ref="T17:U17"/>
    <mergeCell ref="T18:U18"/>
    <mergeCell ref="T11:U11"/>
    <mergeCell ref="T12:U12"/>
    <mergeCell ref="T13:U13"/>
    <mergeCell ref="T14:U14"/>
    <mergeCell ref="P36:Q36"/>
    <mergeCell ref="P24:Q24"/>
    <mergeCell ref="P25:Q25"/>
    <mergeCell ref="P26:Q26"/>
    <mergeCell ref="P27:Q27"/>
    <mergeCell ref="P20:Q20"/>
    <mergeCell ref="P21:Q21"/>
    <mergeCell ref="P22:Q22"/>
    <mergeCell ref="P23:Q23"/>
    <mergeCell ref="T39:U39"/>
    <mergeCell ref="T32:U32"/>
    <mergeCell ref="T33:U33"/>
    <mergeCell ref="T34:U34"/>
    <mergeCell ref="T35:U35"/>
    <mergeCell ref="T26:U26"/>
    <mergeCell ref="T27:U27"/>
    <mergeCell ref="T19:U19"/>
    <mergeCell ref="T20:U20"/>
    <mergeCell ref="T21:U21"/>
    <mergeCell ref="T22:U22"/>
    <mergeCell ref="T36:U36"/>
    <mergeCell ref="T37:U37"/>
    <mergeCell ref="T38:U38"/>
    <mergeCell ref="T28:U28"/>
    <mergeCell ref="T29:U29"/>
    <mergeCell ref="T30:U30"/>
    <mergeCell ref="T31:U31"/>
    <mergeCell ref="T23:U23"/>
    <mergeCell ref="T24:U24"/>
    <mergeCell ref="T25:U25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16384" width="8.85546875" style="1"/>
  </cols>
  <sheetData>
    <row r="1" spans="1:21" ht="16.5" x14ac:dyDescent="0.3">
      <c r="A1" s="5" t="s">
        <v>54</v>
      </c>
      <c r="B1" s="5" t="s">
        <v>1</v>
      </c>
      <c r="C1" s="5"/>
      <c r="D1" s="5"/>
      <c r="E1" s="5"/>
      <c r="F1" s="42" t="s">
        <v>100</v>
      </c>
      <c r="G1" s="5"/>
      <c r="H1" s="5"/>
      <c r="N1" s="41" t="str">
        <f>D13</f>
        <v>1 januari 2013</v>
      </c>
      <c r="Q1" s="8" t="s">
        <v>53</v>
      </c>
    </row>
    <row r="2" spans="1:21" ht="16.5" x14ac:dyDescent="0.3">
      <c r="A2" s="5"/>
      <c r="B2" s="5"/>
      <c r="C2" s="37">
        <v>120</v>
      </c>
      <c r="D2" s="36" t="s">
        <v>131</v>
      </c>
      <c r="E2" s="5"/>
      <c r="F2" s="5"/>
      <c r="G2" s="5"/>
      <c r="H2" s="5"/>
    </row>
    <row r="3" spans="1:21" ht="16.5" x14ac:dyDescent="0.3">
      <c r="A3" s="5"/>
      <c r="B3" s="5"/>
      <c r="C3" s="37">
        <v>180</v>
      </c>
      <c r="D3" s="36" t="s">
        <v>101</v>
      </c>
      <c r="E3" s="36"/>
      <c r="F3" s="36"/>
      <c r="G3" s="36"/>
      <c r="H3" s="36"/>
      <c r="I3" s="37">
        <v>490</v>
      </c>
      <c r="J3" s="36" t="s">
        <v>132</v>
      </c>
      <c r="K3" s="38"/>
      <c r="L3" s="38"/>
      <c r="N3" s="8">
        <v>555</v>
      </c>
      <c r="O3" s="8" t="s">
        <v>129</v>
      </c>
      <c r="U3" s="8" t="s">
        <v>1</v>
      </c>
    </row>
    <row r="4" spans="1:21" ht="16.5" x14ac:dyDescent="0.3">
      <c r="A4" s="5"/>
      <c r="B4" s="5"/>
      <c r="C4" s="37">
        <v>340</v>
      </c>
      <c r="D4" s="36" t="s">
        <v>103</v>
      </c>
      <c r="E4" s="36"/>
      <c r="F4" s="36"/>
      <c r="G4" s="36"/>
      <c r="H4" s="36"/>
      <c r="I4" s="37">
        <v>500</v>
      </c>
      <c r="J4" s="36" t="s">
        <v>102</v>
      </c>
      <c r="K4" s="38"/>
      <c r="L4" s="38"/>
      <c r="O4" s="38" t="s">
        <v>130</v>
      </c>
    </row>
    <row r="5" spans="1:21" ht="16.5" x14ac:dyDescent="0.3">
      <c r="A5" s="5"/>
      <c r="B5" s="5"/>
      <c r="C5" s="37">
        <v>385</v>
      </c>
      <c r="D5" s="36" t="s">
        <v>128</v>
      </c>
      <c r="E5" s="36"/>
      <c r="F5" s="36"/>
      <c r="G5" s="36"/>
      <c r="H5" s="36"/>
      <c r="I5" s="37">
        <v>510</v>
      </c>
      <c r="J5" s="36" t="s">
        <v>104</v>
      </c>
      <c r="K5" s="38"/>
      <c r="L5" s="38"/>
    </row>
    <row r="6" spans="1:21" ht="16.5" x14ac:dyDescent="0.3">
      <c r="A6" s="5"/>
      <c r="B6" s="5"/>
      <c r="C6" s="37">
        <v>390</v>
      </c>
      <c r="D6" s="36" t="s">
        <v>105</v>
      </c>
      <c r="E6" s="36"/>
      <c r="F6" s="36"/>
      <c r="G6" s="36"/>
      <c r="H6" s="36"/>
      <c r="I6" s="37">
        <v>520</v>
      </c>
      <c r="J6" s="36" t="s">
        <v>106</v>
      </c>
      <c r="K6" s="38"/>
      <c r="L6" s="38"/>
    </row>
    <row r="7" spans="1:21" ht="16.5" x14ac:dyDescent="0.3">
      <c r="A7" s="5"/>
      <c r="B7" s="5"/>
      <c r="C7" s="37">
        <v>395</v>
      </c>
      <c r="D7" s="36" t="s">
        <v>107</v>
      </c>
      <c r="E7" s="36"/>
      <c r="F7" s="36"/>
      <c r="G7" s="36"/>
      <c r="H7" s="36"/>
      <c r="I7" s="37">
        <v>530</v>
      </c>
      <c r="J7" s="36" t="s">
        <v>108</v>
      </c>
      <c r="K7" s="38"/>
      <c r="L7" s="38"/>
    </row>
    <row r="8" spans="1:21" ht="16.5" x14ac:dyDescent="0.3">
      <c r="A8" s="5"/>
      <c r="B8" s="5"/>
      <c r="C8" s="37">
        <v>399</v>
      </c>
      <c r="D8" s="36" t="s">
        <v>109</v>
      </c>
      <c r="E8" s="36"/>
      <c r="F8" s="36"/>
      <c r="G8" s="36"/>
      <c r="H8" s="36"/>
      <c r="I8" s="37">
        <v>540</v>
      </c>
      <c r="J8" s="36" t="s">
        <v>110</v>
      </c>
      <c r="K8" s="38"/>
      <c r="L8" s="38"/>
    </row>
    <row r="9" spans="1:21" x14ac:dyDescent="0.3">
      <c r="A9" s="8" t="s">
        <v>85</v>
      </c>
      <c r="C9" s="37">
        <v>460</v>
      </c>
      <c r="D9" s="36" t="s">
        <v>111</v>
      </c>
      <c r="E9" s="36"/>
      <c r="F9" s="36"/>
      <c r="G9" s="38"/>
      <c r="H9" s="38"/>
      <c r="I9" s="37">
        <v>550</v>
      </c>
      <c r="J9" s="36" t="s">
        <v>143</v>
      </c>
      <c r="K9" s="38"/>
      <c r="L9" s="38"/>
      <c r="T9" s="1" t="s">
        <v>7</v>
      </c>
      <c r="U9" s="13">
        <f>'LOG4'!$U$4</f>
        <v>1.2682</v>
      </c>
    </row>
    <row r="10" spans="1:21" ht="17.25" x14ac:dyDescent="0.35">
      <c r="A10" s="5"/>
      <c r="B10" s="5"/>
      <c r="C10" s="5"/>
      <c r="D10" s="5"/>
      <c r="E10" s="10"/>
      <c r="F10" s="11"/>
      <c r="G10" s="5"/>
      <c r="H10" s="5"/>
      <c r="Q10" s="8"/>
      <c r="U10" s="13"/>
    </row>
    <row r="11" spans="1:21" x14ac:dyDescent="0.3">
      <c r="A11" s="14"/>
      <c r="B11" s="64" t="s">
        <v>8</v>
      </c>
      <c r="C11" s="65"/>
      <c r="D11" s="65"/>
      <c r="E11" s="66"/>
      <c r="F11" s="15" t="s">
        <v>9</v>
      </c>
      <c r="G11" s="16"/>
      <c r="H11" s="64" t="s">
        <v>10</v>
      </c>
      <c r="I11" s="80"/>
      <c r="J11" s="64" t="s">
        <v>11</v>
      </c>
      <c r="K11" s="66"/>
      <c r="L11" s="64" t="s">
        <v>12</v>
      </c>
      <c r="M11" s="65"/>
      <c r="N11" s="65"/>
      <c r="O11" s="65"/>
      <c r="P11" s="65"/>
      <c r="Q11" s="66"/>
      <c r="R11" s="17" t="s">
        <v>13</v>
      </c>
      <c r="S11" s="17"/>
      <c r="T11" s="17"/>
      <c r="U11" s="16"/>
    </row>
    <row r="12" spans="1:21" x14ac:dyDescent="0.3">
      <c r="A12" s="18"/>
      <c r="B12" s="70">
        <v>1</v>
      </c>
      <c r="C12" s="71"/>
      <c r="D12" s="70"/>
      <c r="E12" s="71"/>
      <c r="F12" s="70"/>
      <c r="G12" s="71"/>
      <c r="H12" s="70"/>
      <c r="I12" s="71"/>
      <c r="J12" s="83" t="s">
        <v>14</v>
      </c>
      <c r="K12" s="71"/>
      <c r="L12" s="83" t="s">
        <v>15</v>
      </c>
      <c r="M12" s="84"/>
      <c r="N12" s="84"/>
      <c r="O12" s="84"/>
      <c r="P12" s="84"/>
      <c r="Q12" s="71"/>
      <c r="R12" s="19"/>
      <c r="S12" s="19"/>
      <c r="T12" s="82" t="s">
        <v>16</v>
      </c>
      <c r="U12" s="71"/>
    </row>
    <row r="13" spans="1:21" x14ac:dyDescent="0.3">
      <c r="A13" s="18"/>
      <c r="B13" s="67" t="s">
        <v>17</v>
      </c>
      <c r="C13" s="68"/>
      <c r="D13" s="81" t="str">
        <f>[1]Inhoud!$C$3</f>
        <v>1 januari 2013</v>
      </c>
      <c r="E13" s="73"/>
      <c r="F13" s="20" t="str">
        <f>D13</f>
        <v>1 januari 2013</v>
      </c>
      <c r="G13" s="21"/>
      <c r="H13" s="72"/>
      <c r="I13" s="73"/>
      <c r="J13" s="72"/>
      <c r="K13" s="73"/>
      <c r="L13" s="22">
        <v>1</v>
      </c>
      <c r="M13" s="19"/>
      <c r="N13" s="23">
        <v>0.5</v>
      </c>
      <c r="O13" s="19"/>
      <c r="P13" s="69">
        <v>0.2</v>
      </c>
      <c r="Q13" s="68"/>
      <c r="R13" s="19" t="s">
        <v>10</v>
      </c>
      <c r="S13" s="19"/>
      <c r="T13" s="19"/>
      <c r="U13" s="24"/>
    </row>
    <row r="14" spans="1:21" x14ac:dyDescent="0.3">
      <c r="A14" s="18"/>
      <c r="B14" s="64"/>
      <c r="C14" s="66"/>
      <c r="D14" s="79"/>
      <c r="E14" s="80"/>
      <c r="F14" s="79"/>
      <c r="G14" s="80"/>
      <c r="H14" s="79"/>
      <c r="I14" s="80"/>
      <c r="J14" s="79"/>
      <c r="K14" s="80"/>
      <c r="L14" s="79"/>
      <c r="M14" s="80"/>
      <c r="N14" s="79"/>
      <c r="O14" s="80"/>
      <c r="P14" s="79"/>
      <c r="Q14" s="80"/>
      <c r="R14" s="14"/>
      <c r="S14" s="14"/>
      <c r="T14" s="79"/>
      <c r="U14" s="80"/>
    </row>
    <row r="15" spans="1:21" x14ac:dyDescent="0.3">
      <c r="A15" s="18">
        <v>0</v>
      </c>
      <c r="B15" s="62">
        <v>20228.900000000001</v>
      </c>
      <c r="C15" s="63"/>
      <c r="D15" s="62">
        <f t="shared" ref="D15:D42" si="0">B15*$U$9</f>
        <v>25654.290980000002</v>
      </c>
      <c r="E15" s="76">
        <f t="shared" ref="E15:E42" si="1">D15/40.3399</f>
        <v>635.95326165905226</v>
      </c>
      <c r="F15" s="62">
        <f t="shared" ref="F15:F42" si="2">B15/12*$U$9</f>
        <v>2137.8575816666666</v>
      </c>
      <c r="G15" s="76">
        <f t="shared" ref="G15:G42" si="3">F15/40.3399</f>
        <v>52.99610513825435</v>
      </c>
      <c r="H15" s="62">
        <f t="shared" ref="H15:H42" si="4">((B15&lt;19968.2)*913.03+(B15&gt;19968.2)*(B15&lt;20424.71)*(20424.71-B15+456.51)+(B15&gt;20424.71)*(B15&lt;22659.62)*456.51+(B15&gt;22659.62)*(B15&lt;23116.13)*(23116.13-B15))/12*$U$9</f>
        <v>68.939351999999758</v>
      </c>
      <c r="I15" s="76">
        <f t="shared" ref="I15:I42" si="5">H15/40.3399</f>
        <v>1.7089618962863011</v>
      </c>
      <c r="J15" s="62">
        <f t="shared" ref="J15:J42" si="6">((B15&lt;19968.2)*456.51+(B15&gt;19968.2)*(B15&lt;20196.46)*(20196.46-B15+228.26)+(B15&gt;20196.46)*(B15&lt;22659.62)*228.26+(B15&gt;22659.62)*(B15&lt;22887.88)*(22887.88-B15))/12*$U$9</f>
        <v>24.123277666666663</v>
      </c>
      <c r="K15" s="76">
        <f t="shared" ref="K15:K42" si="7">J15/40.3399</f>
        <v>0.5980004329873565</v>
      </c>
      <c r="L15" s="74">
        <f t="shared" ref="L15:L42" si="8">D15/1976</f>
        <v>12.982940779352228</v>
      </c>
      <c r="M15" s="75">
        <f t="shared" ref="M15:M42" si="9">L15/40.3399</f>
        <v>0.32183869517158514</v>
      </c>
      <c r="N15" s="74">
        <f t="shared" ref="N15:N42" si="10">L15/2</f>
        <v>6.4914703896761141</v>
      </c>
      <c r="O15" s="75">
        <f t="shared" ref="O15:O42" si="11">N15/40.3399</f>
        <v>0.16091934758579257</v>
      </c>
      <c r="P15" s="74">
        <f t="shared" ref="P15:P42" si="12">L15/5</f>
        <v>2.5965881558704456</v>
      </c>
      <c r="Q15" s="75">
        <f t="shared" ref="Q15:Q42" si="13">P15/40.3399</f>
        <v>6.4367739034317029E-2</v>
      </c>
      <c r="R15" s="25">
        <f t="shared" ref="R15:R42" si="14">(F15+H15)/1976*12</f>
        <v>13.401600811740892</v>
      </c>
      <c r="S15" s="25">
        <f t="shared" ref="S15:S42" si="15">R15/40.3399</f>
        <v>0.33221700628263562</v>
      </c>
      <c r="T15" s="74">
        <f t="shared" ref="T15:T42" si="16">D15/2080</f>
        <v>12.333793740384616</v>
      </c>
      <c r="U15" s="75">
        <f t="shared" ref="U15:U42" si="17">T15/40.3399</f>
        <v>0.30574676041300586</v>
      </c>
    </row>
    <row r="16" spans="1:21" x14ac:dyDescent="0.3">
      <c r="A16" s="18">
        <f t="shared" ref="A16:A42" si="18">+A15+1</f>
        <v>1</v>
      </c>
      <c r="B16" s="62">
        <v>20614.2</v>
      </c>
      <c r="C16" s="63"/>
      <c r="D16" s="62">
        <f t="shared" si="0"/>
        <v>26142.92844</v>
      </c>
      <c r="E16" s="76">
        <f t="shared" si="1"/>
        <v>648.06626788861649</v>
      </c>
      <c r="F16" s="62">
        <f t="shared" si="2"/>
        <v>2178.57737</v>
      </c>
      <c r="G16" s="76">
        <f t="shared" si="3"/>
        <v>54.00552232405137</v>
      </c>
      <c r="H16" s="62">
        <f t="shared" si="4"/>
        <v>48.245498499999997</v>
      </c>
      <c r="I16" s="76">
        <f t="shared" si="5"/>
        <v>1.1959746677607033</v>
      </c>
      <c r="J16" s="62">
        <f t="shared" si="6"/>
        <v>24.123277666666663</v>
      </c>
      <c r="K16" s="76">
        <f t="shared" si="7"/>
        <v>0.5980004329873565</v>
      </c>
      <c r="L16" s="74">
        <f t="shared" si="8"/>
        <v>13.230226943319838</v>
      </c>
      <c r="M16" s="75">
        <f t="shared" si="9"/>
        <v>0.32796875905294359</v>
      </c>
      <c r="N16" s="74">
        <f t="shared" si="10"/>
        <v>6.6151134716599191</v>
      </c>
      <c r="O16" s="75">
        <f t="shared" si="11"/>
        <v>0.1639843795264718</v>
      </c>
      <c r="P16" s="74">
        <f t="shared" si="12"/>
        <v>2.6460453886639677</v>
      </c>
      <c r="Q16" s="75">
        <f t="shared" si="13"/>
        <v>6.5593751810588713E-2</v>
      </c>
      <c r="R16" s="25">
        <f t="shared" si="14"/>
        <v>13.523215800607286</v>
      </c>
      <c r="S16" s="25">
        <f t="shared" si="15"/>
        <v>0.33523176310817049</v>
      </c>
      <c r="T16" s="74">
        <f t="shared" si="16"/>
        <v>12.568715596153845</v>
      </c>
      <c r="U16" s="75">
        <f t="shared" si="17"/>
        <v>0.31157032110029637</v>
      </c>
    </row>
    <row r="17" spans="1:21" x14ac:dyDescent="0.3">
      <c r="A17" s="18">
        <f t="shared" si="18"/>
        <v>2</v>
      </c>
      <c r="B17" s="62">
        <v>21206.19</v>
      </c>
      <c r="C17" s="63"/>
      <c r="D17" s="62">
        <f t="shared" si="0"/>
        <v>26893.690157999998</v>
      </c>
      <c r="E17" s="76">
        <f t="shared" si="1"/>
        <v>666.67716474259964</v>
      </c>
      <c r="F17" s="62">
        <f t="shared" si="2"/>
        <v>2241.1408465</v>
      </c>
      <c r="G17" s="76">
        <f t="shared" si="3"/>
        <v>55.556430395216644</v>
      </c>
      <c r="H17" s="62">
        <f t="shared" si="4"/>
        <v>48.245498499999997</v>
      </c>
      <c r="I17" s="76">
        <f t="shared" si="5"/>
        <v>1.1959746677607033</v>
      </c>
      <c r="J17" s="62">
        <f t="shared" si="6"/>
        <v>24.123277666666663</v>
      </c>
      <c r="K17" s="76">
        <f t="shared" si="7"/>
        <v>0.5980004329873565</v>
      </c>
      <c r="L17" s="74">
        <f t="shared" si="8"/>
        <v>13.610167084008095</v>
      </c>
      <c r="M17" s="75">
        <f t="shared" si="9"/>
        <v>0.33738722912074881</v>
      </c>
      <c r="N17" s="74">
        <f t="shared" si="10"/>
        <v>6.8050835420040476</v>
      </c>
      <c r="O17" s="75">
        <f t="shared" si="11"/>
        <v>0.16869361456037441</v>
      </c>
      <c r="P17" s="74">
        <f t="shared" si="12"/>
        <v>2.7220334168016191</v>
      </c>
      <c r="Q17" s="75">
        <f t="shared" si="13"/>
        <v>6.7477445824149759E-2</v>
      </c>
      <c r="R17" s="25">
        <f t="shared" si="14"/>
        <v>13.903155941295545</v>
      </c>
      <c r="S17" s="25">
        <f t="shared" si="15"/>
        <v>0.34465023317597576</v>
      </c>
      <c r="T17" s="74">
        <f t="shared" si="16"/>
        <v>12.929658729807691</v>
      </c>
      <c r="U17" s="75">
        <f t="shared" si="17"/>
        <v>0.32051786766471141</v>
      </c>
    </row>
    <row r="18" spans="1:21" x14ac:dyDescent="0.3">
      <c r="A18" s="18">
        <f t="shared" si="18"/>
        <v>3</v>
      </c>
      <c r="B18" s="62">
        <v>22005.19</v>
      </c>
      <c r="C18" s="63"/>
      <c r="D18" s="62">
        <f t="shared" si="0"/>
        <v>27906.981957999997</v>
      </c>
      <c r="E18" s="76">
        <f t="shared" si="1"/>
        <v>691.79601233518167</v>
      </c>
      <c r="F18" s="62">
        <f t="shared" si="2"/>
        <v>2325.5818298333329</v>
      </c>
      <c r="G18" s="76">
        <f t="shared" si="3"/>
        <v>57.64966769459847</v>
      </c>
      <c r="H18" s="62">
        <f t="shared" si="4"/>
        <v>48.245498499999997</v>
      </c>
      <c r="I18" s="76">
        <f t="shared" si="5"/>
        <v>1.1959746677607033</v>
      </c>
      <c r="J18" s="62">
        <f t="shared" si="6"/>
        <v>24.123277666666663</v>
      </c>
      <c r="K18" s="76">
        <f t="shared" si="7"/>
        <v>0.5980004329873565</v>
      </c>
      <c r="L18" s="74">
        <f t="shared" si="8"/>
        <v>14.122966577935221</v>
      </c>
      <c r="M18" s="75">
        <f t="shared" si="9"/>
        <v>0.35009919652590166</v>
      </c>
      <c r="N18" s="74">
        <f t="shared" si="10"/>
        <v>7.0614832889676107</v>
      </c>
      <c r="O18" s="75">
        <f t="shared" si="11"/>
        <v>0.17504959826295083</v>
      </c>
      <c r="P18" s="74">
        <f t="shared" si="12"/>
        <v>2.8245933155870442</v>
      </c>
      <c r="Q18" s="75">
        <f t="shared" si="13"/>
        <v>7.001983930518034E-2</v>
      </c>
      <c r="R18" s="25">
        <f t="shared" si="14"/>
        <v>14.415955435222667</v>
      </c>
      <c r="S18" s="25">
        <f t="shared" si="15"/>
        <v>0.35736220058112855</v>
      </c>
      <c r="T18" s="74">
        <f t="shared" si="16"/>
        <v>13.41681824903846</v>
      </c>
      <c r="U18" s="75">
        <f t="shared" si="17"/>
        <v>0.33259423669960658</v>
      </c>
    </row>
    <row r="19" spans="1:21" x14ac:dyDescent="0.3">
      <c r="A19" s="18">
        <f t="shared" si="18"/>
        <v>4</v>
      </c>
      <c r="B19" s="62">
        <v>22799.46</v>
      </c>
      <c r="C19" s="63"/>
      <c r="D19" s="62">
        <f t="shared" si="0"/>
        <v>28914.275171999998</v>
      </c>
      <c r="E19" s="76">
        <f t="shared" si="1"/>
        <v>716.76615886504419</v>
      </c>
      <c r="F19" s="62">
        <f t="shared" si="2"/>
        <v>2409.522931</v>
      </c>
      <c r="G19" s="76">
        <f t="shared" si="3"/>
        <v>59.730513238753687</v>
      </c>
      <c r="H19" s="62">
        <f t="shared" si="4"/>
        <v>33.466741166666864</v>
      </c>
      <c r="I19" s="76">
        <f t="shared" si="5"/>
        <v>0.82961884304787226</v>
      </c>
      <c r="J19" s="62">
        <f t="shared" si="6"/>
        <v>9.3445203333335343</v>
      </c>
      <c r="K19" s="76">
        <f t="shared" si="7"/>
        <v>0.23164460827452557</v>
      </c>
      <c r="L19" s="74">
        <f t="shared" si="8"/>
        <v>14.632730350202428</v>
      </c>
      <c r="M19" s="75">
        <f t="shared" si="9"/>
        <v>0.36273591035680375</v>
      </c>
      <c r="N19" s="74">
        <f t="shared" si="10"/>
        <v>7.3163651751012138</v>
      </c>
      <c r="O19" s="75">
        <f t="shared" si="11"/>
        <v>0.18136795517840187</v>
      </c>
      <c r="P19" s="74">
        <f t="shared" si="12"/>
        <v>2.9265460700404855</v>
      </c>
      <c r="Q19" s="75">
        <f t="shared" si="13"/>
        <v>7.2547182071360752E-2</v>
      </c>
      <c r="R19" s="25">
        <f t="shared" si="14"/>
        <v>14.835969669028342</v>
      </c>
      <c r="S19" s="25">
        <f t="shared" si="15"/>
        <v>0.36777408146843055</v>
      </c>
      <c r="T19" s="74">
        <f t="shared" si="16"/>
        <v>13.901093832692307</v>
      </c>
      <c r="U19" s="75">
        <f t="shared" si="17"/>
        <v>0.3445991148389636</v>
      </c>
    </row>
    <row r="20" spans="1:21" x14ac:dyDescent="0.3">
      <c r="A20" s="18">
        <f t="shared" si="18"/>
        <v>5</v>
      </c>
      <c r="B20" s="62">
        <v>22807.51</v>
      </c>
      <c r="C20" s="63"/>
      <c r="D20" s="62">
        <f t="shared" si="0"/>
        <v>28924.484181999997</v>
      </c>
      <c r="E20" s="76">
        <f t="shared" si="1"/>
        <v>717.01923361237868</v>
      </c>
      <c r="F20" s="62">
        <f t="shared" si="2"/>
        <v>2410.3736818333332</v>
      </c>
      <c r="G20" s="76">
        <f t="shared" si="3"/>
        <v>59.751602801031567</v>
      </c>
      <c r="H20" s="62">
        <f t="shared" si="4"/>
        <v>32.615990333333606</v>
      </c>
      <c r="I20" s="76">
        <f t="shared" si="5"/>
        <v>0.80852928076999708</v>
      </c>
      <c r="J20" s="62">
        <f t="shared" si="6"/>
        <v>8.4937695000002762</v>
      </c>
      <c r="K20" s="76">
        <f t="shared" si="7"/>
        <v>0.21055504599665037</v>
      </c>
      <c r="L20" s="74">
        <f t="shared" si="8"/>
        <v>14.637896853238864</v>
      </c>
      <c r="M20" s="75">
        <f t="shared" si="9"/>
        <v>0.36286398462164915</v>
      </c>
      <c r="N20" s="74">
        <f t="shared" si="10"/>
        <v>7.318948426619432</v>
      </c>
      <c r="O20" s="75">
        <f t="shared" si="11"/>
        <v>0.18143199231082457</v>
      </c>
      <c r="P20" s="74">
        <f t="shared" si="12"/>
        <v>2.9275793706477726</v>
      </c>
      <c r="Q20" s="75">
        <f t="shared" si="13"/>
        <v>7.2572796924329816E-2</v>
      </c>
      <c r="R20" s="25">
        <f t="shared" si="14"/>
        <v>14.835969669028342</v>
      </c>
      <c r="S20" s="25">
        <f t="shared" si="15"/>
        <v>0.36777408146843055</v>
      </c>
      <c r="T20" s="74">
        <f t="shared" si="16"/>
        <v>13.906002010576922</v>
      </c>
      <c r="U20" s="75">
        <f t="shared" si="17"/>
        <v>0.34472078539056672</v>
      </c>
    </row>
    <row r="21" spans="1:21" x14ac:dyDescent="0.3">
      <c r="A21" s="18">
        <f t="shared" si="18"/>
        <v>6</v>
      </c>
      <c r="B21" s="62">
        <v>23939.58</v>
      </c>
      <c r="C21" s="63"/>
      <c r="D21" s="62">
        <f t="shared" si="0"/>
        <v>30360.175356000003</v>
      </c>
      <c r="E21" s="76">
        <f t="shared" si="1"/>
        <v>752.60908817324787</v>
      </c>
      <c r="F21" s="62">
        <f t="shared" si="2"/>
        <v>2530.0146130000003</v>
      </c>
      <c r="G21" s="76">
        <f t="shared" si="3"/>
        <v>62.717424014437327</v>
      </c>
      <c r="H21" s="62">
        <f t="shared" si="4"/>
        <v>0</v>
      </c>
      <c r="I21" s="76">
        <f t="shared" si="5"/>
        <v>0</v>
      </c>
      <c r="J21" s="62">
        <f t="shared" si="6"/>
        <v>0</v>
      </c>
      <c r="K21" s="76">
        <f t="shared" si="7"/>
        <v>0</v>
      </c>
      <c r="L21" s="74">
        <f t="shared" si="8"/>
        <v>15.364461212550609</v>
      </c>
      <c r="M21" s="75">
        <f t="shared" si="9"/>
        <v>0.38087504462208899</v>
      </c>
      <c r="N21" s="74">
        <f t="shared" si="10"/>
        <v>7.6822306062753043</v>
      </c>
      <c r="O21" s="75">
        <f t="shared" si="11"/>
        <v>0.19043752231104449</v>
      </c>
      <c r="P21" s="74">
        <f t="shared" si="12"/>
        <v>3.0728922425101217</v>
      </c>
      <c r="Q21" s="75">
        <f t="shared" si="13"/>
        <v>7.6175008924417809E-2</v>
      </c>
      <c r="R21" s="25">
        <f t="shared" si="14"/>
        <v>15.364461212550609</v>
      </c>
      <c r="S21" s="25">
        <f t="shared" si="15"/>
        <v>0.38087504462208899</v>
      </c>
      <c r="T21" s="74">
        <f t="shared" si="16"/>
        <v>14.596238151923078</v>
      </c>
      <c r="U21" s="75">
        <f t="shared" si="17"/>
        <v>0.36183129239098455</v>
      </c>
    </row>
    <row r="22" spans="1:21" x14ac:dyDescent="0.3">
      <c r="A22" s="18">
        <f t="shared" si="18"/>
        <v>7</v>
      </c>
      <c r="B22" s="62">
        <v>25236.69</v>
      </c>
      <c r="C22" s="63"/>
      <c r="D22" s="62">
        <f t="shared" si="0"/>
        <v>32005.170257999998</v>
      </c>
      <c r="E22" s="76">
        <f t="shared" si="1"/>
        <v>793.38744662232671</v>
      </c>
      <c r="F22" s="62">
        <f t="shared" si="2"/>
        <v>2667.0975214999999</v>
      </c>
      <c r="G22" s="76">
        <f t="shared" si="3"/>
        <v>66.115620551860559</v>
      </c>
      <c r="H22" s="62">
        <f t="shared" si="4"/>
        <v>0</v>
      </c>
      <c r="I22" s="76">
        <f t="shared" si="5"/>
        <v>0</v>
      </c>
      <c r="J22" s="62">
        <f t="shared" si="6"/>
        <v>0</v>
      </c>
      <c r="K22" s="76">
        <f t="shared" si="7"/>
        <v>0</v>
      </c>
      <c r="L22" s="74">
        <f t="shared" si="8"/>
        <v>16.196948511133602</v>
      </c>
      <c r="M22" s="75">
        <f t="shared" si="9"/>
        <v>0.40151186569955805</v>
      </c>
      <c r="N22" s="74">
        <f t="shared" si="10"/>
        <v>8.098474255566801</v>
      </c>
      <c r="O22" s="75">
        <f t="shared" si="11"/>
        <v>0.20075593284977902</v>
      </c>
      <c r="P22" s="74">
        <f t="shared" si="12"/>
        <v>3.2393897022267204</v>
      </c>
      <c r="Q22" s="75">
        <f t="shared" si="13"/>
        <v>8.0302373139911606E-2</v>
      </c>
      <c r="R22" s="25">
        <f t="shared" si="14"/>
        <v>16.196948511133602</v>
      </c>
      <c r="S22" s="25">
        <f t="shared" si="15"/>
        <v>0.40151186569955805</v>
      </c>
      <c r="T22" s="74">
        <f t="shared" si="16"/>
        <v>15.387101085576923</v>
      </c>
      <c r="U22" s="75">
        <f t="shared" si="17"/>
        <v>0.38143627241458017</v>
      </c>
    </row>
    <row r="23" spans="1:21" x14ac:dyDescent="0.3">
      <c r="A23" s="18">
        <f t="shared" si="18"/>
        <v>8</v>
      </c>
      <c r="B23" s="62">
        <v>25236.69</v>
      </c>
      <c r="C23" s="63"/>
      <c r="D23" s="62">
        <f t="shared" si="0"/>
        <v>32005.170257999998</v>
      </c>
      <c r="E23" s="76">
        <f t="shared" si="1"/>
        <v>793.38744662232671</v>
      </c>
      <c r="F23" s="62">
        <f t="shared" si="2"/>
        <v>2667.0975214999999</v>
      </c>
      <c r="G23" s="76">
        <f t="shared" si="3"/>
        <v>66.115620551860559</v>
      </c>
      <c r="H23" s="62">
        <f t="shared" si="4"/>
        <v>0</v>
      </c>
      <c r="I23" s="76">
        <f t="shared" si="5"/>
        <v>0</v>
      </c>
      <c r="J23" s="62">
        <f t="shared" si="6"/>
        <v>0</v>
      </c>
      <c r="K23" s="76">
        <f t="shared" si="7"/>
        <v>0</v>
      </c>
      <c r="L23" s="74">
        <f t="shared" si="8"/>
        <v>16.196948511133602</v>
      </c>
      <c r="M23" s="75">
        <f t="shared" si="9"/>
        <v>0.40151186569955805</v>
      </c>
      <c r="N23" s="74">
        <f t="shared" si="10"/>
        <v>8.098474255566801</v>
      </c>
      <c r="O23" s="75">
        <f t="shared" si="11"/>
        <v>0.20075593284977902</v>
      </c>
      <c r="P23" s="74">
        <f t="shared" si="12"/>
        <v>3.2393897022267204</v>
      </c>
      <c r="Q23" s="75">
        <f t="shared" si="13"/>
        <v>8.0302373139911606E-2</v>
      </c>
      <c r="R23" s="25">
        <f t="shared" si="14"/>
        <v>16.196948511133602</v>
      </c>
      <c r="S23" s="25">
        <f t="shared" si="15"/>
        <v>0.40151186569955805</v>
      </c>
      <c r="T23" s="74">
        <f t="shared" si="16"/>
        <v>15.387101085576923</v>
      </c>
      <c r="U23" s="75">
        <f t="shared" si="17"/>
        <v>0.38143627241458017</v>
      </c>
    </row>
    <row r="24" spans="1:21" x14ac:dyDescent="0.3">
      <c r="A24" s="18">
        <f t="shared" si="18"/>
        <v>9</v>
      </c>
      <c r="B24" s="62">
        <v>25897.439999999999</v>
      </c>
      <c r="C24" s="63"/>
      <c r="D24" s="62">
        <f t="shared" si="0"/>
        <v>32843.133408000002</v>
      </c>
      <c r="E24" s="76">
        <f t="shared" si="1"/>
        <v>814.16001051068554</v>
      </c>
      <c r="F24" s="62">
        <f t="shared" si="2"/>
        <v>2736.927784</v>
      </c>
      <c r="G24" s="76">
        <f t="shared" si="3"/>
        <v>67.846667542557114</v>
      </c>
      <c r="H24" s="62">
        <f t="shared" si="4"/>
        <v>0</v>
      </c>
      <c r="I24" s="76">
        <f t="shared" si="5"/>
        <v>0</v>
      </c>
      <c r="J24" s="62">
        <f t="shared" si="6"/>
        <v>0</v>
      </c>
      <c r="K24" s="76">
        <f t="shared" si="7"/>
        <v>0</v>
      </c>
      <c r="L24" s="74">
        <f t="shared" si="8"/>
        <v>16.621018931174088</v>
      </c>
      <c r="M24" s="75">
        <f t="shared" si="9"/>
        <v>0.41202429681714847</v>
      </c>
      <c r="N24" s="74">
        <f t="shared" si="10"/>
        <v>8.3105094655870442</v>
      </c>
      <c r="O24" s="75">
        <f t="shared" si="11"/>
        <v>0.20601214840857424</v>
      </c>
      <c r="P24" s="74">
        <f t="shared" si="12"/>
        <v>3.3242037862348175</v>
      </c>
      <c r="Q24" s="75">
        <f t="shared" si="13"/>
        <v>8.24048593634297E-2</v>
      </c>
      <c r="R24" s="25">
        <f t="shared" si="14"/>
        <v>16.621018931174088</v>
      </c>
      <c r="S24" s="25">
        <f t="shared" si="15"/>
        <v>0.41202429681714847</v>
      </c>
      <c r="T24" s="74">
        <f t="shared" si="16"/>
        <v>15.789967984615386</v>
      </c>
      <c r="U24" s="75">
        <f t="shared" si="17"/>
        <v>0.39142308197629111</v>
      </c>
    </row>
    <row r="25" spans="1:21" x14ac:dyDescent="0.3">
      <c r="A25" s="18">
        <f t="shared" si="18"/>
        <v>10</v>
      </c>
      <c r="B25" s="62">
        <v>26250.83</v>
      </c>
      <c r="C25" s="63"/>
      <c r="D25" s="62">
        <f t="shared" si="0"/>
        <v>33291.302606000005</v>
      </c>
      <c r="E25" s="76">
        <f t="shared" si="1"/>
        <v>825.26983472938718</v>
      </c>
      <c r="F25" s="62">
        <f t="shared" si="2"/>
        <v>2774.2752171666666</v>
      </c>
      <c r="G25" s="76">
        <f t="shared" si="3"/>
        <v>68.772486227448923</v>
      </c>
      <c r="H25" s="62">
        <f t="shared" si="4"/>
        <v>0</v>
      </c>
      <c r="I25" s="76">
        <f t="shared" si="5"/>
        <v>0</v>
      </c>
      <c r="J25" s="62">
        <f t="shared" si="6"/>
        <v>0</v>
      </c>
      <c r="K25" s="76">
        <f t="shared" si="7"/>
        <v>0</v>
      </c>
      <c r="L25" s="74">
        <f t="shared" si="8"/>
        <v>16.84782520546559</v>
      </c>
      <c r="M25" s="75">
        <f t="shared" si="9"/>
        <v>0.41764667749462914</v>
      </c>
      <c r="N25" s="74">
        <f t="shared" si="10"/>
        <v>8.4239126027327949</v>
      </c>
      <c r="O25" s="75">
        <f t="shared" si="11"/>
        <v>0.20882333874731457</v>
      </c>
      <c r="P25" s="74">
        <f t="shared" si="12"/>
        <v>3.3695650410931179</v>
      </c>
      <c r="Q25" s="75">
        <f t="shared" si="13"/>
        <v>8.3529335498925827E-2</v>
      </c>
      <c r="R25" s="25">
        <f t="shared" si="14"/>
        <v>16.847825205465586</v>
      </c>
      <c r="S25" s="25">
        <f t="shared" si="15"/>
        <v>0.41764667749462903</v>
      </c>
      <c r="T25" s="74">
        <f t="shared" si="16"/>
        <v>16.005433945192308</v>
      </c>
      <c r="U25" s="75">
        <f t="shared" si="17"/>
        <v>0.39676434361989765</v>
      </c>
    </row>
    <row r="26" spans="1:21" x14ac:dyDescent="0.3">
      <c r="A26" s="18">
        <f t="shared" si="18"/>
        <v>11</v>
      </c>
      <c r="B26" s="62">
        <v>26557.78</v>
      </c>
      <c r="C26" s="63"/>
      <c r="D26" s="62">
        <f t="shared" si="0"/>
        <v>33680.576595999999</v>
      </c>
      <c r="E26" s="76">
        <f t="shared" si="1"/>
        <v>834.91968487775125</v>
      </c>
      <c r="F26" s="62">
        <f t="shared" si="2"/>
        <v>2806.7147163333329</v>
      </c>
      <c r="G26" s="76">
        <f t="shared" si="3"/>
        <v>69.576640406479271</v>
      </c>
      <c r="H26" s="62">
        <f t="shared" si="4"/>
        <v>0</v>
      </c>
      <c r="I26" s="76">
        <f t="shared" si="5"/>
        <v>0</v>
      </c>
      <c r="J26" s="62">
        <f t="shared" si="6"/>
        <v>0</v>
      </c>
      <c r="K26" s="76">
        <f t="shared" si="7"/>
        <v>0</v>
      </c>
      <c r="L26" s="74">
        <f t="shared" si="8"/>
        <v>17.044826212550607</v>
      </c>
      <c r="M26" s="75">
        <f t="shared" si="9"/>
        <v>0.42253020489764742</v>
      </c>
      <c r="N26" s="74">
        <f t="shared" si="10"/>
        <v>8.5224131062753035</v>
      </c>
      <c r="O26" s="75">
        <f t="shared" si="11"/>
        <v>0.21126510244882371</v>
      </c>
      <c r="P26" s="74">
        <f t="shared" si="12"/>
        <v>3.4089652425101216</v>
      </c>
      <c r="Q26" s="75">
        <f t="shared" si="13"/>
        <v>8.450604097952949E-2</v>
      </c>
      <c r="R26" s="25">
        <f t="shared" si="14"/>
        <v>17.044826212550607</v>
      </c>
      <c r="S26" s="25">
        <f t="shared" si="15"/>
        <v>0.42253020489764742</v>
      </c>
      <c r="T26" s="74">
        <f t="shared" si="16"/>
        <v>16.192584901923077</v>
      </c>
      <c r="U26" s="75">
        <f t="shared" si="17"/>
        <v>0.40140369465276504</v>
      </c>
    </row>
    <row r="27" spans="1:21" x14ac:dyDescent="0.3">
      <c r="A27" s="18">
        <f t="shared" si="18"/>
        <v>12</v>
      </c>
      <c r="B27" s="62">
        <v>27390.95</v>
      </c>
      <c r="C27" s="63"/>
      <c r="D27" s="62">
        <f t="shared" si="0"/>
        <v>34737.202790000003</v>
      </c>
      <c r="E27" s="76">
        <f t="shared" si="1"/>
        <v>861.11276403759064</v>
      </c>
      <c r="F27" s="62">
        <f t="shared" si="2"/>
        <v>2894.7668991666669</v>
      </c>
      <c r="G27" s="76">
        <f t="shared" si="3"/>
        <v>71.759397003132548</v>
      </c>
      <c r="H27" s="62">
        <f t="shared" si="4"/>
        <v>0</v>
      </c>
      <c r="I27" s="76">
        <f t="shared" si="5"/>
        <v>0</v>
      </c>
      <c r="J27" s="62">
        <f t="shared" si="6"/>
        <v>0</v>
      </c>
      <c r="K27" s="76">
        <f t="shared" si="7"/>
        <v>0</v>
      </c>
      <c r="L27" s="74">
        <f t="shared" si="8"/>
        <v>17.579556067813765</v>
      </c>
      <c r="M27" s="75">
        <f t="shared" si="9"/>
        <v>0.43578581175991427</v>
      </c>
      <c r="N27" s="74">
        <f t="shared" si="10"/>
        <v>8.7897780339068827</v>
      </c>
      <c r="O27" s="75">
        <f t="shared" si="11"/>
        <v>0.21789290587995713</v>
      </c>
      <c r="P27" s="74">
        <f t="shared" si="12"/>
        <v>3.5159112135627533</v>
      </c>
      <c r="Q27" s="75">
        <f t="shared" si="13"/>
        <v>8.7157162351982856E-2</v>
      </c>
      <c r="R27" s="25">
        <f t="shared" si="14"/>
        <v>17.579556067813765</v>
      </c>
      <c r="S27" s="25">
        <f t="shared" si="15"/>
        <v>0.43578581175991427</v>
      </c>
      <c r="T27" s="74">
        <f t="shared" si="16"/>
        <v>16.700578264423079</v>
      </c>
      <c r="U27" s="75">
        <f t="shared" si="17"/>
        <v>0.4139965211719186</v>
      </c>
    </row>
    <row r="28" spans="1:21" x14ac:dyDescent="0.3">
      <c r="A28" s="18">
        <f t="shared" si="18"/>
        <v>13</v>
      </c>
      <c r="B28" s="62">
        <v>27399.03</v>
      </c>
      <c r="C28" s="63"/>
      <c r="D28" s="62">
        <f t="shared" si="0"/>
        <v>34747.449845999996</v>
      </c>
      <c r="E28" s="76">
        <f t="shared" si="1"/>
        <v>861.36678192062936</v>
      </c>
      <c r="F28" s="62">
        <f t="shared" si="2"/>
        <v>2895.6208205000003</v>
      </c>
      <c r="G28" s="76">
        <f t="shared" si="3"/>
        <v>71.780565160052461</v>
      </c>
      <c r="H28" s="62">
        <f t="shared" si="4"/>
        <v>0</v>
      </c>
      <c r="I28" s="76">
        <f t="shared" si="5"/>
        <v>0</v>
      </c>
      <c r="J28" s="62">
        <f t="shared" si="6"/>
        <v>0</v>
      </c>
      <c r="K28" s="76">
        <f t="shared" si="7"/>
        <v>0</v>
      </c>
      <c r="L28" s="74">
        <f t="shared" si="8"/>
        <v>17.584741824898785</v>
      </c>
      <c r="M28" s="75">
        <f t="shared" si="9"/>
        <v>0.43591436332015659</v>
      </c>
      <c r="N28" s="74">
        <f t="shared" si="10"/>
        <v>8.7923709124493925</v>
      </c>
      <c r="O28" s="75">
        <f t="shared" si="11"/>
        <v>0.2179571816600783</v>
      </c>
      <c r="P28" s="74">
        <f t="shared" si="12"/>
        <v>3.5169483649797568</v>
      </c>
      <c r="Q28" s="75">
        <f t="shared" si="13"/>
        <v>8.7182872664031311E-2</v>
      </c>
      <c r="R28" s="25">
        <f t="shared" si="14"/>
        <v>17.584741824898785</v>
      </c>
      <c r="S28" s="25">
        <f t="shared" si="15"/>
        <v>0.43591436332015659</v>
      </c>
      <c r="T28" s="74">
        <f t="shared" si="16"/>
        <v>16.705504733653843</v>
      </c>
      <c r="U28" s="75">
        <f t="shared" si="17"/>
        <v>0.4141186451541487</v>
      </c>
    </row>
    <row r="29" spans="1:21" x14ac:dyDescent="0.3">
      <c r="A29" s="18">
        <f t="shared" si="18"/>
        <v>14</v>
      </c>
      <c r="B29" s="62">
        <v>28531.1</v>
      </c>
      <c r="C29" s="63"/>
      <c r="D29" s="62">
        <f t="shared" si="0"/>
        <v>36183.141019999995</v>
      </c>
      <c r="E29" s="76">
        <f t="shared" si="1"/>
        <v>896.95663648149832</v>
      </c>
      <c r="F29" s="62">
        <f t="shared" si="2"/>
        <v>3015.2617516666669</v>
      </c>
      <c r="G29" s="76">
        <f t="shared" si="3"/>
        <v>74.746386373458208</v>
      </c>
      <c r="H29" s="62">
        <f t="shared" si="4"/>
        <v>0</v>
      </c>
      <c r="I29" s="76">
        <f t="shared" si="5"/>
        <v>0</v>
      </c>
      <c r="J29" s="62">
        <f t="shared" si="6"/>
        <v>0</v>
      </c>
      <c r="K29" s="76">
        <f t="shared" si="7"/>
        <v>0</v>
      </c>
      <c r="L29" s="74">
        <f t="shared" si="8"/>
        <v>18.311306184210522</v>
      </c>
      <c r="M29" s="75">
        <f t="shared" si="9"/>
        <v>0.45392542332059627</v>
      </c>
      <c r="N29" s="74">
        <f t="shared" si="10"/>
        <v>9.1556530921052612</v>
      </c>
      <c r="O29" s="75">
        <f t="shared" si="11"/>
        <v>0.22696271166029813</v>
      </c>
      <c r="P29" s="74">
        <f t="shared" si="12"/>
        <v>3.6622612368421046</v>
      </c>
      <c r="Q29" s="75">
        <f t="shared" si="13"/>
        <v>9.0785084664119262E-2</v>
      </c>
      <c r="R29" s="25">
        <f t="shared" si="14"/>
        <v>18.31130618421053</v>
      </c>
      <c r="S29" s="25">
        <f t="shared" si="15"/>
        <v>0.45392542332059649</v>
      </c>
      <c r="T29" s="74">
        <f t="shared" si="16"/>
        <v>17.395740874999998</v>
      </c>
      <c r="U29" s="75">
        <f t="shared" si="17"/>
        <v>0.43122915215456653</v>
      </c>
    </row>
    <row r="30" spans="1:21" x14ac:dyDescent="0.3">
      <c r="A30" s="18">
        <f t="shared" si="18"/>
        <v>15</v>
      </c>
      <c r="B30" s="62">
        <v>28539.18</v>
      </c>
      <c r="C30" s="63"/>
      <c r="D30" s="62">
        <f t="shared" si="0"/>
        <v>36193.388076000003</v>
      </c>
      <c r="E30" s="76">
        <f t="shared" si="1"/>
        <v>897.21065436453739</v>
      </c>
      <c r="F30" s="62">
        <f t="shared" si="2"/>
        <v>3016.1156729999998</v>
      </c>
      <c r="G30" s="76">
        <f t="shared" si="3"/>
        <v>74.767554530378106</v>
      </c>
      <c r="H30" s="62">
        <f t="shared" si="4"/>
        <v>0</v>
      </c>
      <c r="I30" s="76">
        <f t="shared" si="5"/>
        <v>0</v>
      </c>
      <c r="J30" s="62">
        <f t="shared" si="6"/>
        <v>0</v>
      </c>
      <c r="K30" s="76">
        <f t="shared" si="7"/>
        <v>0</v>
      </c>
      <c r="L30" s="74">
        <f t="shared" si="8"/>
        <v>18.316491941295549</v>
      </c>
      <c r="M30" s="75">
        <f t="shared" si="9"/>
        <v>0.45405397488083882</v>
      </c>
      <c r="N30" s="74">
        <f t="shared" si="10"/>
        <v>9.1582459706477746</v>
      </c>
      <c r="O30" s="75">
        <f t="shared" si="11"/>
        <v>0.22702698744041941</v>
      </c>
      <c r="P30" s="74">
        <f t="shared" si="12"/>
        <v>3.6632983882591099</v>
      </c>
      <c r="Q30" s="75">
        <f t="shared" si="13"/>
        <v>9.0810794976167758E-2</v>
      </c>
      <c r="R30" s="25">
        <f t="shared" si="14"/>
        <v>18.316491941295546</v>
      </c>
      <c r="S30" s="25">
        <f t="shared" si="15"/>
        <v>0.45405397488083871</v>
      </c>
      <c r="T30" s="74">
        <f t="shared" si="16"/>
        <v>17.400667344230772</v>
      </c>
      <c r="U30" s="75">
        <f t="shared" si="17"/>
        <v>0.43135127613679686</v>
      </c>
    </row>
    <row r="31" spans="1:21" x14ac:dyDescent="0.3">
      <c r="A31" s="18">
        <f t="shared" si="18"/>
        <v>16</v>
      </c>
      <c r="B31" s="62">
        <v>30153.33</v>
      </c>
      <c r="C31" s="63"/>
      <c r="D31" s="62">
        <f t="shared" si="0"/>
        <v>38240.453106000001</v>
      </c>
      <c r="E31" s="76">
        <f t="shared" si="1"/>
        <v>947.95607093721105</v>
      </c>
      <c r="F31" s="62">
        <f t="shared" si="2"/>
        <v>3186.7044255000001</v>
      </c>
      <c r="G31" s="76">
        <f t="shared" si="3"/>
        <v>78.996339244767583</v>
      </c>
      <c r="H31" s="62">
        <f t="shared" si="4"/>
        <v>0</v>
      </c>
      <c r="I31" s="76">
        <f t="shared" si="5"/>
        <v>0</v>
      </c>
      <c r="J31" s="62">
        <f t="shared" si="6"/>
        <v>0</v>
      </c>
      <c r="K31" s="76">
        <f t="shared" si="7"/>
        <v>0</v>
      </c>
      <c r="L31" s="74">
        <f t="shared" si="8"/>
        <v>19.352456025303646</v>
      </c>
      <c r="M31" s="75">
        <f t="shared" si="9"/>
        <v>0.47973485371316354</v>
      </c>
      <c r="N31" s="74">
        <f t="shared" si="10"/>
        <v>9.6762280126518228</v>
      </c>
      <c r="O31" s="75">
        <f t="shared" si="11"/>
        <v>0.23986742685658177</v>
      </c>
      <c r="P31" s="74">
        <f t="shared" si="12"/>
        <v>3.8704912050607292</v>
      </c>
      <c r="Q31" s="75">
        <f t="shared" si="13"/>
        <v>9.5946970742632712E-2</v>
      </c>
      <c r="R31" s="25">
        <f t="shared" si="14"/>
        <v>19.352456025303646</v>
      </c>
      <c r="S31" s="25">
        <f t="shared" si="15"/>
        <v>0.47973485371316354</v>
      </c>
      <c r="T31" s="74">
        <f t="shared" si="16"/>
        <v>18.384833224038463</v>
      </c>
      <c r="U31" s="75">
        <f t="shared" si="17"/>
        <v>0.45574811102750534</v>
      </c>
    </row>
    <row r="32" spans="1:21" x14ac:dyDescent="0.3">
      <c r="A32" s="18">
        <f t="shared" si="18"/>
        <v>17</v>
      </c>
      <c r="B32" s="62">
        <v>30813.67</v>
      </c>
      <c r="C32" s="63"/>
      <c r="D32" s="62">
        <f t="shared" si="0"/>
        <v>39077.896293999998</v>
      </c>
      <c r="E32" s="76">
        <f t="shared" si="1"/>
        <v>968.71574530427688</v>
      </c>
      <c r="F32" s="62">
        <f t="shared" si="2"/>
        <v>3256.4913578333335</v>
      </c>
      <c r="G32" s="76">
        <f t="shared" si="3"/>
        <v>80.72631210868974</v>
      </c>
      <c r="H32" s="62">
        <f t="shared" si="4"/>
        <v>0</v>
      </c>
      <c r="I32" s="76">
        <f t="shared" si="5"/>
        <v>0</v>
      </c>
      <c r="J32" s="62">
        <f t="shared" si="6"/>
        <v>0</v>
      </c>
      <c r="K32" s="76">
        <f t="shared" si="7"/>
        <v>0</v>
      </c>
      <c r="L32" s="74">
        <f t="shared" si="8"/>
        <v>19.776263306680161</v>
      </c>
      <c r="M32" s="75">
        <f t="shared" si="9"/>
        <v>0.49024076179366238</v>
      </c>
      <c r="N32" s="74">
        <f t="shared" si="10"/>
        <v>9.8881316533400803</v>
      </c>
      <c r="O32" s="75">
        <f t="shared" si="11"/>
        <v>0.24512038089683119</v>
      </c>
      <c r="P32" s="74">
        <f t="shared" si="12"/>
        <v>3.9552526613360319</v>
      </c>
      <c r="Q32" s="75">
        <f t="shared" si="13"/>
        <v>9.8048152358732474E-2</v>
      </c>
      <c r="R32" s="25">
        <f t="shared" si="14"/>
        <v>19.776263306680164</v>
      </c>
      <c r="S32" s="25">
        <f t="shared" si="15"/>
        <v>0.49024076179366244</v>
      </c>
      <c r="T32" s="74">
        <f t="shared" si="16"/>
        <v>18.787450141346152</v>
      </c>
      <c r="U32" s="75">
        <f t="shared" si="17"/>
        <v>0.46572872370397922</v>
      </c>
    </row>
    <row r="33" spans="1:21" x14ac:dyDescent="0.3">
      <c r="A33" s="18">
        <f t="shared" si="18"/>
        <v>18</v>
      </c>
      <c r="B33" s="62">
        <v>31759.200000000001</v>
      </c>
      <c r="C33" s="63"/>
      <c r="D33" s="62">
        <f t="shared" si="0"/>
        <v>40277.017440000003</v>
      </c>
      <c r="E33" s="76">
        <f t="shared" si="1"/>
        <v>998.44118205548364</v>
      </c>
      <c r="F33" s="62">
        <f t="shared" si="2"/>
        <v>3356.4181199999998</v>
      </c>
      <c r="G33" s="76">
        <f t="shared" si="3"/>
        <v>83.203431837956956</v>
      </c>
      <c r="H33" s="62">
        <f t="shared" si="4"/>
        <v>0</v>
      </c>
      <c r="I33" s="76">
        <f t="shared" si="5"/>
        <v>0</v>
      </c>
      <c r="J33" s="62">
        <f t="shared" si="6"/>
        <v>0</v>
      </c>
      <c r="K33" s="76">
        <f t="shared" si="7"/>
        <v>0</v>
      </c>
      <c r="L33" s="74">
        <f t="shared" si="8"/>
        <v>20.383105991902834</v>
      </c>
      <c r="M33" s="75">
        <f t="shared" si="9"/>
        <v>0.50528399901593302</v>
      </c>
      <c r="N33" s="74">
        <f t="shared" si="10"/>
        <v>10.191552995951417</v>
      </c>
      <c r="O33" s="75">
        <f t="shared" si="11"/>
        <v>0.25264199950796651</v>
      </c>
      <c r="P33" s="74">
        <f t="shared" si="12"/>
        <v>4.0766211983805665</v>
      </c>
      <c r="Q33" s="75">
        <f t="shared" si="13"/>
        <v>0.10105679980318659</v>
      </c>
      <c r="R33" s="25">
        <f t="shared" si="14"/>
        <v>20.383105991902834</v>
      </c>
      <c r="S33" s="25">
        <f t="shared" si="15"/>
        <v>0.50528399901593302</v>
      </c>
      <c r="T33" s="74">
        <f t="shared" si="16"/>
        <v>19.363950692307693</v>
      </c>
      <c r="U33" s="75">
        <f t="shared" si="17"/>
        <v>0.48001979906513631</v>
      </c>
    </row>
    <row r="34" spans="1:21" x14ac:dyDescent="0.3">
      <c r="A34" s="18">
        <f t="shared" si="18"/>
        <v>19</v>
      </c>
      <c r="B34" s="62">
        <v>32419.58</v>
      </c>
      <c r="C34" s="63"/>
      <c r="D34" s="62">
        <f t="shared" si="0"/>
        <v>41114.511356000003</v>
      </c>
      <c r="E34" s="76">
        <f t="shared" si="1"/>
        <v>1019.2021139368219</v>
      </c>
      <c r="F34" s="62">
        <f t="shared" si="2"/>
        <v>3426.2092796666666</v>
      </c>
      <c r="G34" s="76">
        <f t="shared" si="3"/>
        <v>84.933509494735148</v>
      </c>
      <c r="H34" s="62">
        <f t="shared" si="4"/>
        <v>0</v>
      </c>
      <c r="I34" s="76">
        <f t="shared" si="5"/>
        <v>0</v>
      </c>
      <c r="J34" s="62">
        <f t="shared" si="6"/>
        <v>0</v>
      </c>
      <c r="K34" s="76">
        <f t="shared" si="7"/>
        <v>0</v>
      </c>
      <c r="L34" s="74">
        <f t="shared" si="8"/>
        <v>20.806938945344132</v>
      </c>
      <c r="M34" s="75">
        <f t="shared" si="9"/>
        <v>0.51579054349029452</v>
      </c>
      <c r="N34" s="74">
        <f t="shared" si="10"/>
        <v>10.403469472672066</v>
      </c>
      <c r="O34" s="75">
        <f t="shared" si="11"/>
        <v>0.25789527174514726</v>
      </c>
      <c r="P34" s="74">
        <f t="shared" si="12"/>
        <v>4.1613877890688267</v>
      </c>
      <c r="Q34" s="75">
        <f t="shared" si="13"/>
        <v>0.10315810869805891</v>
      </c>
      <c r="R34" s="25">
        <f t="shared" si="14"/>
        <v>20.806938945344129</v>
      </c>
      <c r="S34" s="25">
        <f t="shared" si="15"/>
        <v>0.51579054349029441</v>
      </c>
      <c r="T34" s="74">
        <f t="shared" si="16"/>
        <v>19.766591998076926</v>
      </c>
      <c r="U34" s="75">
        <f t="shared" si="17"/>
        <v>0.4900010163157798</v>
      </c>
    </row>
    <row r="35" spans="1:21" x14ac:dyDescent="0.3">
      <c r="A35" s="18">
        <f t="shared" si="18"/>
        <v>20</v>
      </c>
      <c r="B35" s="62">
        <v>32419.58</v>
      </c>
      <c r="C35" s="63"/>
      <c r="D35" s="62">
        <f t="shared" si="0"/>
        <v>41114.511356000003</v>
      </c>
      <c r="E35" s="76">
        <f t="shared" si="1"/>
        <v>1019.2021139368219</v>
      </c>
      <c r="F35" s="62">
        <f t="shared" si="2"/>
        <v>3426.2092796666666</v>
      </c>
      <c r="G35" s="76">
        <f t="shared" si="3"/>
        <v>84.933509494735148</v>
      </c>
      <c r="H35" s="62">
        <f t="shared" si="4"/>
        <v>0</v>
      </c>
      <c r="I35" s="76">
        <f t="shared" si="5"/>
        <v>0</v>
      </c>
      <c r="J35" s="62">
        <f t="shared" si="6"/>
        <v>0</v>
      </c>
      <c r="K35" s="76">
        <f t="shared" si="7"/>
        <v>0</v>
      </c>
      <c r="L35" s="74">
        <f t="shared" si="8"/>
        <v>20.806938945344132</v>
      </c>
      <c r="M35" s="75">
        <f t="shared" si="9"/>
        <v>0.51579054349029452</v>
      </c>
      <c r="N35" s="74">
        <f t="shared" si="10"/>
        <v>10.403469472672066</v>
      </c>
      <c r="O35" s="75">
        <f t="shared" si="11"/>
        <v>0.25789527174514726</v>
      </c>
      <c r="P35" s="74">
        <f t="shared" si="12"/>
        <v>4.1613877890688267</v>
      </c>
      <c r="Q35" s="75">
        <f t="shared" si="13"/>
        <v>0.10315810869805891</v>
      </c>
      <c r="R35" s="25">
        <f t="shared" si="14"/>
        <v>20.806938945344129</v>
      </c>
      <c r="S35" s="25">
        <f t="shared" si="15"/>
        <v>0.51579054349029441</v>
      </c>
      <c r="T35" s="74">
        <f t="shared" si="16"/>
        <v>19.766591998076926</v>
      </c>
      <c r="U35" s="75">
        <f t="shared" si="17"/>
        <v>0.4900010163157798</v>
      </c>
    </row>
    <row r="36" spans="1:21" x14ac:dyDescent="0.3">
      <c r="A36" s="18">
        <f t="shared" si="18"/>
        <v>21</v>
      </c>
      <c r="B36" s="62">
        <v>33079.919999999998</v>
      </c>
      <c r="C36" s="63"/>
      <c r="D36" s="62">
        <f t="shared" si="0"/>
        <v>41951.954544</v>
      </c>
      <c r="E36" s="76">
        <f t="shared" si="1"/>
        <v>1039.9617883038877</v>
      </c>
      <c r="F36" s="62">
        <f t="shared" si="2"/>
        <v>3495.996212</v>
      </c>
      <c r="G36" s="76">
        <f t="shared" si="3"/>
        <v>86.663482358657305</v>
      </c>
      <c r="H36" s="62">
        <f t="shared" si="4"/>
        <v>0</v>
      </c>
      <c r="I36" s="76">
        <f t="shared" si="5"/>
        <v>0</v>
      </c>
      <c r="J36" s="62">
        <f t="shared" si="6"/>
        <v>0</v>
      </c>
      <c r="K36" s="76">
        <f t="shared" si="7"/>
        <v>0</v>
      </c>
      <c r="L36" s="74">
        <f t="shared" si="8"/>
        <v>21.230746226720647</v>
      </c>
      <c r="M36" s="75">
        <f t="shared" si="9"/>
        <v>0.52629645157079341</v>
      </c>
      <c r="N36" s="74">
        <f t="shared" si="10"/>
        <v>10.615373113360324</v>
      </c>
      <c r="O36" s="75">
        <f t="shared" si="11"/>
        <v>0.26314822578539671</v>
      </c>
      <c r="P36" s="74">
        <f t="shared" si="12"/>
        <v>4.2461492453441299</v>
      </c>
      <c r="Q36" s="75">
        <f t="shared" si="13"/>
        <v>0.10525929031415868</v>
      </c>
      <c r="R36" s="25">
        <f t="shared" si="14"/>
        <v>21.230746226720647</v>
      </c>
      <c r="S36" s="25">
        <f t="shared" si="15"/>
        <v>0.52629645157079341</v>
      </c>
      <c r="T36" s="74">
        <f t="shared" si="16"/>
        <v>20.169208915384615</v>
      </c>
      <c r="U36" s="75">
        <f t="shared" si="17"/>
        <v>0.49998162899225373</v>
      </c>
    </row>
    <row r="37" spans="1:21" x14ac:dyDescent="0.3">
      <c r="A37" s="18">
        <f t="shared" si="18"/>
        <v>22</v>
      </c>
      <c r="B37" s="62">
        <v>33131.01</v>
      </c>
      <c r="C37" s="63"/>
      <c r="D37" s="62">
        <f t="shared" si="0"/>
        <v>42016.746881999999</v>
      </c>
      <c r="E37" s="76">
        <f t="shared" si="1"/>
        <v>1041.5679484083996</v>
      </c>
      <c r="F37" s="62">
        <f t="shared" si="2"/>
        <v>3501.3955735</v>
      </c>
      <c r="G37" s="76">
        <f t="shared" si="3"/>
        <v>86.797329034033297</v>
      </c>
      <c r="H37" s="62">
        <f t="shared" si="4"/>
        <v>0</v>
      </c>
      <c r="I37" s="76">
        <f t="shared" si="5"/>
        <v>0</v>
      </c>
      <c r="J37" s="62">
        <f t="shared" si="6"/>
        <v>0</v>
      </c>
      <c r="K37" s="76">
        <f t="shared" si="7"/>
        <v>0</v>
      </c>
      <c r="L37" s="74">
        <f t="shared" si="8"/>
        <v>21.263535871457488</v>
      </c>
      <c r="M37" s="75">
        <f t="shared" si="9"/>
        <v>0.52710928563178117</v>
      </c>
      <c r="N37" s="74">
        <f t="shared" si="10"/>
        <v>10.631767935728744</v>
      </c>
      <c r="O37" s="75">
        <f t="shared" si="11"/>
        <v>0.26355464281589058</v>
      </c>
      <c r="P37" s="74">
        <f t="shared" si="12"/>
        <v>4.2527071742914977</v>
      </c>
      <c r="Q37" s="75">
        <f t="shared" si="13"/>
        <v>0.10542185712635622</v>
      </c>
      <c r="R37" s="25">
        <f t="shared" si="14"/>
        <v>21.263535871457488</v>
      </c>
      <c r="S37" s="25">
        <f t="shared" si="15"/>
        <v>0.52710928563178117</v>
      </c>
      <c r="T37" s="74">
        <f t="shared" si="16"/>
        <v>20.200359077884617</v>
      </c>
      <c r="U37" s="75">
        <f t="shared" si="17"/>
        <v>0.5007538213501922</v>
      </c>
    </row>
    <row r="38" spans="1:21" x14ac:dyDescent="0.3">
      <c r="A38" s="18">
        <f t="shared" si="18"/>
        <v>23</v>
      </c>
      <c r="B38" s="62">
        <v>34271.160000000003</v>
      </c>
      <c r="C38" s="63"/>
      <c r="D38" s="62">
        <f t="shared" si="0"/>
        <v>43462.685112000006</v>
      </c>
      <c r="E38" s="76">
        <f t="shared" si="1"/>
        <v>1077.4118208523078</v>
      </c>
      <c r="F38" s="62">
        <f t="shared" si="2"/>
        <v>3621.8904260000004</v>
      </c>
      <c r="G38" s="76">
        <f t="shared" si="3"/>
        <v>89.78431840435897</v>
      </c>
      <c r="H38" s="62">
        <f t="shared" si="4"/>
        <v>0</v>
      </c>
      <c r="I38" s="76">
        <f t="shared" si="5"/>
        <v>0</v>
      </c>
      <c r="J38" s="62">
        <f t="shared" si="6"/>
        <v>0</v>
      </c>
      <c r="K38" s="76">
        <f t="shared" si="7"/>
        <v>0</v>
      </c>
      <c r="L38" s="74">
        <f t="shared" si="8"/>
        <v>21.995285987854253</v>
      </c>
      <c r="M38" s="75">
        <f t="shared" si="9"/>
        <v>0.54524889719246339</v>
      </c>
      <c r="N38" s="74">
        <f t="shared" si="10"/>
        <v>10.997642993927126</v>
      </c>
      <c r="O38" s="75">
        <f t="shared" si="11"/>
        <v>0.27262444859623169</v>
      </c>
      <c r="P38" s="74">
        <f t="shared" si="12"/>
        <v>4.3990571975708503</v>
      </c>
      <c r="Q38" s="75">
        <f t="shared" si="13"/>
        <v>0.10904977943849267</v>
      </c>
      <c r="R38" s="25">
        <f t="shared" si="14"/>
        <v>21.995285987854253</v>
      </c>
      <c r="S38" s="25">
        <f t="shared" si="15"/>
        <v>0.54524889719246339</v>
      </c>
      <c r="T38" s="74">
        <f t="shared" si="16"/>
        <v>20.895521688461542</v>
      </c>
      <c r="U38" s="75">
        <f t="shared" si="17"/>
        <v>0.51798645233284024</v>
      </c>
    </row>
    <row r="39" spans="1:21" x14ac:dyDescent="0.3">
      <c r="A39" s="18">
        <f t="shared" si="18"/>
        <v>24</v>
      </c>
      <c r="B39" s="62">
        <v>35403.230000000003</v>
      </c>
      <c r="C39" s="63"/>
      <c r="D39" s="62">
        <f t="shared" si="0"/>
        <v>44898.376286000006</v>
      </c>
      <c r="E39" s="76">
        <f t="shared" si="1"/>
        <v>1113.0016754131766</v>
      </c>
      <c r="F39" s="62">
        <f t="shared" si="2"/>
        <v>3741.531357166667</v>
      </c>
      <c r="G39" s="76">
        <f t="shared" si="3"/>
        <v>92.750139617764717</v>
      </c>
      <c r="H39" s="62">
        <f t="shared" si="4"/>
        <v>0</v>
      </c>
      <c r="I39" s="76">
        <f t="shared" si="5"/>
        <v>0</v>
      </c>
      <c r="J39" s="62">
        <f t="shared" si="6"/>
        <v>0</v>
      </c>
      <c r="K39" s="76">
        <f t="shared" si="7"/>
        <v>0</v>
      </c>
      <c r="L39" s="74">
        <f t="shared" si="8"/>
        <v>22.721850347165994</v>
      </c>
      <c r="M39" s="75">
        <f t="shared" si="9"/>
        <v>0.56325995719290312</v>
      </c>
      <c r="N39" s="74">
        <f t="shared" si="10"/>
        <v>11.360925173582997</v>
      </c>
      <c r="O39" s="75">
        <f t="shared" si="11"/>
        <v>0.28162997859645156</v>
      </c>
      <c r="P39" s="74">
        <f t="shared" si="12"/>
        <v>4.5443700694331985</v>
      </c>
      <c r="Q39" s="75">
        <f t="shared" si="13"/>
        <v>0.11265199143858062</v>
      </c>
      <c r="R39" s="25">
        <f t="shared" si="14"/>
        <v>22.721850347165994</v>
      </c>
      <c r="S39" s="25">
        <f t="shared" si="15"/>
        <v>0.56325995719290312</v>
      </c>
      <c r="T39" s="74">
        <f t="shared" si="16"/>
        <v>21.585757829807694</v>
      </c>
      <c r="U39" s="75">
        <f t="shared" si="17"/>
        <v>0.53509695933325796</v>
      </c>
    </row>
    <row r="40" spans="1:21" x14ac:dyDescent="0.3">
      <c r="A40" s="18">
        <f t="shared" si="18"/>
        <v>25</v>
      </c>
      <c r="B40" s="62">
        <v>35411.279999999999</v>
      </c>
      <c r="C40" s="63"/>
      <c r="D40" s="62">
        <f t="shared" si="0"/>
        <v>44908.585295999997</v>
      </c>
      <c r="E40" s="76">
        <f t="shared" si="1"/>
        <v>1113.2547501605111</v>
      </c>
      <c r="F40" s="62">
        <f t="shared" si="2"/>
        <v>3742.3821080000002</v>
      </c>
      <c r="G40" s="76">
        <f t="shared" si="3"/>
        <v>92.771229180042596</v>
      </c>
      <c r="H40" s="62">
        <f t="shared" si="4"/>
        <v>0</v>
      </c>
      <c r="I40" s="76">
        <f t="shared" si="5"/>
        <v>0</v>
      </c>
      <c r="J40" s="62">
        <f t="shared" si="6"/>
        <v>0</v>
      </c>
      <c r="K40" s="76">
        <f t="shared" si="7"/>
        <v>0</v>
      </c>
      <c r="L40" s="74">
        <f t="shared" si="8"/>
        <v>22.727016850202428</v>
      </c>
      <c r="M40" s="75">
        <f t="shared" si="9"/>
        <v>0.56338803145774852</v>
      </c>
      <c r="N40" s="74">
        <f t="shared" si="10"/>
        <v>11.363508425101214</v>
      </c>
      <c r="O40" s="75">
        <f t="shared" si="11"/>
        <v>0.28169401572887426</v>
      </c>
      <c r="P40" s="74">
        <f t="shared" si="12"/>
        <v>4.5454033700404857</v>
      </c>
      <c r="Q40" s="75">
        <f t="shared" si="13"/>
        <v>0.1126776062915497</v>
      </c>
      <c r="R40" s="25">
        <f t="shared" si="14"/>
        <v>22.727016850202432</v>
      </c>
      <c r="S40" s="25">
        <f t="shared" si="15"/>
        <v>0.56338803145774863</v>
      </c>
      <c r="T40" s="74">
        <f t="shared" si="16"/>
        <v>21.590666007692306</v>
      </c>
      <c r="U40" s="75">
        <f t="shared" si="17"/>
        <v>0.53521862988486102</v>
      </c>
    </row>
    <row r="41" spans="1:21" x14ac:dyDescent="0.3">
      <c r="A41" s="18">
        <f t="shared" si="18"/>
        <v>26</v>
      </c>
      <c r="B41" s="62">
        <v>35411.279999999999</v>
      </c>
      <c r="C41" s="63"/>
      <c r="D41" s="62">
        <f t="shared" si="0"/>
        <v>44908.585295999997</v>
      </c>
      <c r="E41" s="76">
        <f t="shared" si="1"/>
        <v>1113.2547501605111</v>
      </c>
      <c r="F41" s="62">
        <f t="shared" si="2"/>
        <v>3742.3821080000002</v>
      </c>
      <c r="G41" s="76">
        <f t="shared" si="3"/>
        <v>92.771229180042596</v>
      </c>
      <c r="H41" s="62">
        <f t="shared" si="4"/>
        <v>0</v>
      </c>
      <c r="I41" s="76">
        <f t="shared" si="5"/>
        <v>0</v>
      </c>
      <c r="J41" s="62">
        <f t="shared" si="6"/>
        <v>0</v>
      </c>
      <c r="K41" s="76">
        <f t="shared" si="7"/>
        <v>0</v>
      </c>
      <c r="L41" s="74">
        <f t="shared" si="8"/>
        <v>22.727016850202428</v>
      </c>
      <c r="M41" s="75">
        <f t="shared" si="9"/>
        <v>0.56338803145774852</v>
      </c>
      <c r="N41" s="74">
        <f t="shared" si="10"/>
        <v>11.363508425101214</v>
      </c>
      <c r="O41" s="75">
        <f t="shared" si="11"/>
        <v>0.28169401572887426</v>
      </c>
      <c r="P41" s="74">
        <f t="shared" si="12"/>
        <v>4.5454033700404857</v>
      </c>
      <c r="Q41" s="75">
        <f t="shared" si="13"/>
        <v>0.1126776062915497</v>
      </c>
      <c r="R41" s="25">
        <f t="shared" si="14"/>
        <v>22.727016850202432</v>
      </c>
      <c r="S41" s="25">
        <f t="shared" si="15"/>
        <v>0.56338803145774863</v>
      </c>
      <c r="T41" s="74">
        <f t="shared" si="16"/>
        <v>21.590666007692306</v>
      </c>
      <c r="U41" s="75">
        <f t="shared" si="17"/>
        <v>0.53521862988486102</v>
      </c>
    </row>
    <row r="42" spans="1:21" x14ac:dyDescent="0.3">
      <c r="A42" s="18">
        <f t="shared" si="18"/>
        <v>27</v>
      </c>
      <c r="B42" s="62">
        <v>35419.360000000001</v>
      </c>
      <c r="C42" s="63"/>
      <c r="D42" s="62">
        <f t="shared" si="0"/>
        <v>44918.832351999998</v>
      </c>
      <c r="E42" s="76">
        <f t="shared" si="1"/>
        <v>1113.5087680435499</v>
      </c>
      <c r="F42" s="62">
        <f t="shared" si="2"/>
        <v>3743.2360293333331</v>
      </c>
      <c r="G42" s="76">
        <f t="shared" si="3"/>
        <v>92.792397336962495</v>
      </c>
      <c r="H42" s="62">
        <f t="shared" si="4"/>
        <v>0</v>
      </c>
      <c r="I42" s="76">
        <f t="shared" si="5"/>
        <v>0</v>
      </c>
      <c r="J42" s="62">
        <f t="shared" si="6"/>
        <v>0</v>
      </c>
      <c r="K42" s="76">
        <f t="shared" si="7"/>
        <v>0</v>
      </c>
      <c r="L42" s="74">
        <f t="shared" si="8"/>
        <v>22.732202607287448</v>
      </c>
      <c r="M42" s="75">
        <f t="shared" si="9"/>
        <v>0.56351658301799079</v>
      </c>
      <c r="N42" s="74">
        <f t="shared" si="10"/>
        <v>11.366101303643724</v>
      </c>
      <c r="O42" s="75">
        <f t="shared" si="11"/>
        <v>0.2817582915089954</v>
      </c>
      <c r="P42" s="74">
        <f t="shared" si="12"/>
        <v>4.5464405214574892</v>
      </c>
      <c r="Q42" s="75">
        <f t="shared" si="13"/>
        <v>0.11270331660359816</v>
      </c>
      <c r="R42" s="25">
        <f t="shared" si="14"/>
        <v>22.732202607287448</v>
      </c>
      <c r="S42" s="25">
        <f t="shared" si="15"/>
        <v>0.56351658301799079</v>
      </c>
      <c r="T42" s="74">
        <f t="shared" si="16"/>
        <v>21.595592476923077</v>
      </c>
      <c r="U42" s="75">
        <f t="shared" si="17"/>
        <v>0.53534075386709135</v>
      </c>
    </row>
    <row r="43" spans="1:21" x14ac:dyDescent="0.3">
      <c r="A43" s="26"/>
      <c r="B43" s="77"/>
      <c r="C43" s="78"/>
      <c r="D43" s="77"/>
      <c r="E43" s="78"/>
      <c r="F43" s="77"/>
      <c r="G43" s="78"/>
      <c r="H43" s="77"/>
      <c r="I43" s="78"/>
      <c r="J43" s="77"/>
      <c r="K43" s="78"/>
      <c r="L43" s="77"/>
      <c r="M43" s="78"/>
      <c r="N43" s="77"/>
      <c r="O43" s="78"/>
      <c r="P43" s="77"/>
      <c r="Q43" s="78"/>
      <c r="R43" s="26"/>
      <c r="S43" s="26"/>
      <c r="T43" s="77"/>
      <c r="U43" s="78"/>
    </row>
  </sheetData>
  <dataConsolidate/>
  <mergeCells count="286">
    <mergeCell ref="B15:C15"/>
    <mergeCell ref="B16:C16"/>
    <mergeCell ref="B17:C17"/>
    <mergeCell ref="F15:G15"/>
    <mergeCell ref="F16:G16"/>
    <mergeCell ref="F17:G17"/>
    <mergeCell ref="D14:E14"/>
    <mergeCell ref="B12:C12"/>
    <mergeCell ref="D12:E12"/>
    <mergeCell ref="D13:E13"/>
    <mergeCell ref="B14:C14"/>
    <mergeCell ref="L11:Q11"/>
    <mergeCell ref="B11:E11"/>
    <mergeCell ref="B13:C13"/>
    <mergeCell ref="P13:Q13"/>
    <mergeCell ref="F12:G12"/>
    <mergeCell ref="H12:I12"/>
    <mergeCell ref="H13:I13"/>
    <mergeCell ref="H11:I11"/>
    <mergeCell ref="J11:K11"/>
    <mergeCell ref="J12:K12"/>
    <mergeCell ref="L12:Q12"/>
    <mergeCell ref="J13:K13"/>
    <mergeCell ref="B40:C40"/>
    <mergeCell ref="B41:C41"/>
    <mergeCell ref="B24:C24"/>
    <mergeCell ref="B25:C25"/>
    <mergeCell ref="B26:C26"/>
    <mergeCell ref="B42:C42"/>
    <mergeCell ref="B35:C35"/>
    <mergeCell ref="B36:C36"/>
    <mergeCell ref="B37:C37"/>
    <mergeCell ref="B38:C38"/>
    <mergeCell ref="B39:C39"/>
    <mergeCell ref="B43:C43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B18:C18"/>
    <mergeCell ref="B32:C32"/>
    <mergeCell ref="B33:C33"/>
    <mergeCell ref="B34:C34"/>
    <mergeCell ref="B27:C27"/>
    <mergeCell ref="B28:C28"/>
    <mergeCell ref="B29:C29"/>
    <mergeCell ref="B30:C30"/>
    <mergeCell ref="B31:C31"/>
    <mergeCell ref="B19:C19"/>
    <mergeCell ref="B20:C20"/>
    <mergeCell ref="B21:C21"/>
    <mergeCell ref="B22:C22"/>
    <mergeCell ref="B23:C23"/>
    <mergeCell ref="D42:E42"/>
    <mergeCell ref="D43:E43"/>
    <mergeCell ref="D36:E36"/>
    <mergeCell ref="D37:E37"/>
    <mergeCell ref="D38:E38"/>
    <mergeCell ref="D39:E39"/>
    <mergeCell ref="D40:E40"/>
    <mergeCell ref="D41:E41"/>
    <mergeCell ref="D28:E28"/>
    <mergeCell ref="D29:E29"/>
    <mergeCell ref="D30:E30"/>
    <mergeCell ref="D31:E31"/>
    <mergeCell ref="D32:E32"/>
    <mergeCell ref="D33:E33"/>
    <mergeCell ref="D34:E34"/>
    <mergeCell ref="D35:E35"/>
    <mergeCell ref="L14:M14"/>
    <mergeCell ref="J14:K14"/>
    <mergeCell ref="F30:G30"/>
    <mergeCell ref="F31:G31"/>
    <mergeCell ref="F32:G32"/>
    <mergeCell ref="D24:E24"/>
    <mergeCell ref="D25:E25"/>
    <mergeCell ref="D26:E26"/>
    <mergeCell ref="D27:E27"/>
    <mergeCell ref="L17:M17"/>
    <mergeCell ref="L16:M16"/>
    <mergeCell ref="J28:K28"/>
    <mergeCell ref="J24:K24"/>
    <mergeCell ref="J29:K29"/>
    <mergeCell ref="H24:I24"/>
    <mergeCell ref="H25:I25"/>
    <mergeCell ref="H26:I26"/>
    <mergeCell ref="H27:I27"/>
    <mergeCell ref="T12:U12"/>
    <mergeCell ref="F22:G22"/>
    <mergeCell ref="F23:G23"/>
    <mergeCell ref="F24:G24"/>
    <mergeCell ref="F25:G25"/>
    <mergeCell ref="F18:G18"/>
    <mergeCell ref="F19:G19"/>
    <mergeCell ref="F20:G20"/>
    <mergeCell ref="F21:G21"/>
    <mergeCell ref="T14:U14"/>
    <mergeCell ref="N14:O14"/>
    <mergeCell ref="P14:Q14"/>
    <mergeCell ref="N15:O15"/>
    <mergeCell ref="H22:I22"/>
    <mergeCell ref="H23:I23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F42:G42"/>
    <mergeCell ref="F43:G43"/>
    <mergeCell ref="F14:G14"/>
    <mergeCell ref="H14:I14"/>
    <mergeCell ref="H15:I15"/>
    <mergeCell ref="H16:I16"/>
    <mergeCell ref="H17:I17"/>
    <mergeCell ref="H18:I18"/>
    <mergeCell ref="H19:I19"/>
    <mergeCell ref="H20:I20"/>
    <mergeCell ref="F39:G39"/>
    <mergeCell ref="F40:G40"/>
    <mergeCell ref="F41:G41"/>
    <mergeCell ref="F34:G34"/>
    <mergeCell ref="F35:G35"/>
    <mergeCell ref="F36:G36"/>
    <mergeCell ref="F37:G37"/>
    <mergeCell ref="F33:G33"/>
    <mergeCell ref="F26:G26"/>
    <mergeCell ref="F27:G27"/>
    <mergeCell ref="F28:G28"/>
    <mergeCell ref="F29:G29"/>
    <mergeCell ref="F38:G38"/>
    <mergeCell ref="H21:I21"/>
    <mergeCell ref="H42:I42"/>
    <mergeCell ref="H43:I43"/>
    <mergeCell ref="H36:I36"/>
    <mergeCell ref="H37:I37"/>
    <mergeCell ref="H38:I38"/>
    <mergeCell ref="H39:I39"/>
    <mergeCell ref="H28:I28"/>
    <mergeCell ref="H29:I29"/>
    <mergeCell ref="H30:I30"/>
    <mergeCell ref="H31:I31"/>
    <mergeCell ref="H40:I40"/>
    <mergeCell ref="H41:I41"/>
    <mergeCell ref="H32:I32"/>
    <mergeCell ref="H33:I33"/>
    <mergeCell ref="H34:I34"/>
    <mergeCell ref="H35:I35"/>
    <mergeCell ref="J41:K41"/>
    <mergeCell ref="J42:K42"/>
    <mergeCell ref="J43:K43"/>
    <mergeCell ref="L15:M15"/>
    <mergeCell ref="L18:M18"/>
    <mergeCell ref="L19:M19"/>
    <mergeCell ref="L20:M20"/>
    <mergeCell ref="L21:M21"/>
    <mergeCell ref="L22:M22"/>
    <mergeCell ref="L23:M23"/>
    <mergeCell ref="J37:K37"/>
    <mergeCell ref="J38:K38"/>
    <mergeCell ref="J39:K39"/>
    <mergeCell ref="J40:K40"/>
    <mergeCell ref="J33:K33"/>
    <mergeCell ref="J34:K34"/>
    <mergeCell ref="J35:K35"/>
    <mergeCell ref="J36:K36"/>
    <mergeCell ref="J30:K30"/>
    <mergeCell ref="J31:K31"/>
    <mergeCell ref="J32:K32"/>
    <mergeCell ref="J25:K25"/>
    <mergeCell ref="J26:K26"/>
    <mergeCell ref="J27:K27"/>
    <mergeCell ref="L42:M42"/>
    <mergeCell ref="L43:M43"/>
    <mergeCell ref="L36:M36"/>
    <mergeCell ref="L37:M37"/>
    <mergeCell ref="L38:M38"/>
    <mergeCell ref="L39:M39"/>
    <mergeCell ref="L28:M28"/>
    <mergeCell ref="L29:M29"/>
    <mergeCell ref="L30:M30"/>
    <mergeCell ref="L31:M31"/>
    <mergeCell ref="N16:O16"/>
    <mergeCell ref="N17:O17"/>
    <mergeCell ref="N18:O18"/>
    <mergeCell ref="L40:M40"/>
    <mergeCell ref="L41:M41"/>
    <mergeCell ref="L32:M32"/>
    <mergeCell ref="L33:M33"/>
    <mergeCell ref="L34:M34"/>
    <mergeCell ref="L35:M35"/>
    <mergeCell ref="N23:O23"/>
    <mergeCell ref="L24:M24"/>
    <mergeCell ref="L25:M25"/>
    <mergeCell ref="L26:M26"/>
    <mergeCell ref="L27:M27"/>
    <mergeCell ref="N29:O29"/>
    <mergeCell ref="N30:O30"/>
    <mergeCell ref="N24:O24"/>
    <mergeCell ref="N25:O25"/>
    <mergeCell ref="N26:O26"/>
    <mergeCell ref="N19:O19"/>
    <mergeCell ref="N20:O20"/>
    <mergeCell ref="N21:O21"/>
    <mergeCell ref="N22:O22"/>
    <mergeCell ref="N43:O43"/>
    <mergeCell ref="P15:Q15"/>
    <mergeCell ref="P16:Q16"/>
    <mergeCell ref="P17:Q17"/>
    <mergeCell ref="P18:Q18"/>
    <mergeCell ref="P19:Q19"/>
    <mergeCell ref="P20:Q20"/>
    <mergeCell ref="P21:Q21"/>
    <mergeCell ref="P22:Q22"/>
    <mergeCell ref="P23:Q23"/>
    <mergeCell ref="N39:O39"/>
    <mergeCell ref="N40:O40"/>
    <mergeCell ref="N41:O41"/>
    <mergeCell ref="N42:O42"/>
    <mergeCell ref="N35:O35"/>
    <mergeCell ref="N36:O36"/>
    <mergeCell ref="N37:O37"/>
    <mergeCell ref="N38:O38"/>
    <mergeCell ref="N31:O31"/>
    <mergeCell ref="N32:O32"/>
    <mergeCell ref="N33:O33"/>
    <mergeCell ref="N34:O34"/>
    <mergeCell ref="N27:O27"/>
    <mergeCell ref="N28:O28"/>
    <mergeCell ref="P41:Q41"/>
    <mergeCell ref="P32:Q32"/>
    <mergeCell ref="P33:Q33"/>
    <mergeCell ref="P34:Q34"/>
    <mergeCell ref="P35:Q35"/>
    <mergeCell ref="P42:Q42"/>
    <mergeCell ref="P43:Q43"/>
    <mergeCell ref="P36:Q36"/>
    <mergeCell ref="P37:Q37"/>
    <mergeCell ref="P38:Q38"/>
    <mergeCell ref="P39:Q39"/>
    <mergeCell ref="T19:U19"/>
    <mergeCell ref="T20:U20"/>
    <mergeCell ref="T21:U21"/>
    <mergeCell ref="T22:U22"/>
    <mergeCell ref="T15:U15"/>
    <mergeCell ref="T16:U16"/>
    <mergeCell ref="T17:U17"/>
    <mergeCell ref="T18:U18"/>
    <mergeCell ref="P40:Q40"/>
    <mergeCell ref="P28:Q28"/>
    <mergeCell ref="P29:Q29"/>
    <mergeCell ref="P30:Q30"/>
    <mergeCell ref="P31:Q31"/>
    <mergeCell ref="P24:Q24"/>
    <mergeCell ref="P25:Q25"/>
    <mergeCell ref="P26:Q26"/>
    <mergeCell ref="P27:Q27"/>
    <mergeCell ref="T43:U43"/>
    <mergeCell ref="T36:U36"/>
    <mergeCell ref="T37:U37"/>
    <mergeCell ref="T38:U38"/>
    <mergeCell ref="T39:U39"/>
    <mergeCell ref="T30:U30"/>
    <mergeCell ref="T31:U31"/>
    <mergeCell ref="T23:U23"/>
    <mergeCell ref="T24:U24"/>
    <mergeCell ref="T25:U25"/>
    <mergeCell ref="T26:U26"/>
    <mergeCell ref="T40:U40"/>
    <mergeCell ref="T41:U41"/>
    <mergeCell ref="T42:U42"/>
    <mergeCell ref="T32:U32"/>
    <mergeCell ref="T33:U33"/>
    <mergeCell ref="T34:U34"/>
    <mergeCell ref="T35:U35"/>
    <mergeCell ref="T27:U27"/>
    <mergeCell ref="T28:U28"/>
    <mergeCell ref="T29:U29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zoomScale="75" zoomScaleNormal="75" workbookViewId="0"/>
  </sheetViews>
  <sheetFormatPr defaultColWidth="8.85546875" defaultRowHeight="14.25" x14ac:dyDescent="0.2"/>
  <cols>
    <col min="1" max="1" width="4.42578125" style="45" customWidth="1"/>
    <col min="2" max="19" width="8.85546875" style="45" customWidth="1"/>
    <col min="20" max="21" width="8.85546875" style="45" hidden="1" customWidth="1"/>
    <col min="22" max="24" width="8.85546875" style="45"/>
    <col min="31" max="16384" width="8.85546875" style="45"/>
  </cols>
  <sheetData>
    <row r="1" spans="1:23" ht="15.75" x14ac:dyDescent="0.3">
      <c r="A1" s="44" t="s">
        <v>146</v>
      </c>
      <c r="H1" s="46" t="s">
        <v>148</v>
      </c>
      <c r="O1" s="61"/>
    </row>
    <row r="2" spans="1:23" x14ac:dyDescent="0.2">
      <c r="W2" s="47">
        <v>1.2682</v>
      </c>
    </row>
    <row r="3" spans="1:23" x14ac:dyDescent="0.2">
      <c r="V3" s="48" t="s">
        <v>149</v>
      </c>
      <c r="W3" s="49">
        <v>1.02</v>
      </c>
    </row>
    <row r="4" spans="1:23" x14ac:dyDescent="0.2">
      <c r="B4" s="48" t="s">
        <v>150</v>
      </c>
    </row>
    <row r="5" spans="1:23" x14ac:dyDescent="0.2">
      <c r="A5" s="50"/>
      <c r="B5" s="85" t="s">
        <v>8</v>
      </c>
      <c r="C5" s="86"/>
      <c r="D5" s="86"/>
      <c r="E5" s="87"/>
      <c r="F5" s="85" t="s">
        <v>9</v>
      </c>
      <c r="G5" s="86"/>
      <c r="H5" s="86"/>
      <c r="I5" s="87"/>
      <c r="J5" s="85" t="s">
        <v>10</v>
      </c>
      <c r="K5" s="88"/>
      <c r="L5" s="85" t="s">
        <v>11</v>
      </c>
      <c r="M5" s="87"/>
      <c r="N5" s="85" t="s">
        <v>12</v>
      </c>
      <c r="O5" s="86"/>
      <c r="P5" s="86"/>
      <c r="Q5" s="86"/>
      <c r="R5" s="86"/>
      <c r="S5" s="87"/>
      <c r="T5" s="51" t="s">
        <v>13</v>
      </c>
      <c r="U5" s="51"/>
      <c r="V5" s="51"/>
      <c r="W5" s="52"/>
    </row>
    <row r="6" spans="1:23" x14ac:dyDescent="0.2">
      <c r="A6" s="53"/>
      <c r="B6" s="89"/>
      <c r="C6" s="90"/>
      <c r="D6" s="89"/>
      <c r="E6" s="91"/>
      <c r="F6" s="54"/>
      <c r="G6" s="54"/>
      <c r="H6" s="89"/>
      <c r="I6" s="90"/>
      <c r="J6" s="89"/>
      <c r="K6" s="90"/>
      <c r="L6" s="92" t="s">
        <v>14</v>
      </c>
      <c r="M6" s="90"/>
      <c r="N6" s="92" t="s">
        <v>15</v>
      </c>
      <c r="O6" s="93"/>
      <c r="P6" s="93"/>
      <c r="Q6" s="93"/>
      <c r="R6" s="93"/>
      <c r="S6" s="90"/>
      <c r="T6" s="55"/>
      <c r="U6" s="55"/>
      <c r="V6" s="94" t="s">
        <v>16</v>
      </c>
      <c r="W6" s="90"/>
    </row>
    <row r="7" spans="1:23" x14ac:dyDescent="0.2">
      <c r="A7" s="53"/>
      <c r="B7" s="95" t="s">
        <v>151</v>
      </c>
      <c r="C7" s="96"/>
      <c r="D7" s="97">
        <v>41275</v>
      </c>
      <c r="E7" s="98"/>
      <c r="F7" s="95" t="s">
        <v>151</v>
      </c>
      <c r="G7" s="96"/>
      <c r="H7" s="97">
        <v>41275</v>
      </c>
      <c r="I7" s="98"/>
      <c r="J7" s="99"/>
      <c r="K7" s="100"/>
      <c r="L7" s="99"/>
      <c r="M7" s="100"/>
      <c r="N7" s="101">
        <v>1</v>
      </c>
      <c r="O7" s="102"/>
      <c r="P7" s="102">
        <v>0.5</v>
      </c>
      <c r="Q7" s="102"/>
      <c r="R7" s="102">
        <v>0.2</v>
      </c>
      <c r="S7" s="103"/>
      <c r="T7" s="55" t="s">
        <v>10</v>
      </c>
      <c r="U7" s="55"/>
      <c r="V7" s="55"/>
      <c r="W7" s="56"/>
    </row>
    <row r="8" spans="1:23" x14ac:dyDescent="0.2">
      <c r="A8" s="53"/>
      <c r="B8" s="85"/>
      <c r="C8" s="87"/>
      <c r="D8" s="104"/>
      <c r="E8" s="88"/>
      <c r="F8" s="57"/>
      <c r="G8" s="57"/>
      <c r="H8" s="104"/>
      <c r="I8" s="88"/>
      <c r="J8" s="104"/>
      <c r="K8" s="88"/>
      <c r="L8" s="104"/>
      <c r="M8" s="88"/>
      <c r="N8" s="104"/>
      <c r="O8" s="88"/>
      <c r="P8" s="104"/>
      <c r="Q8" s="88"/>
      <c r="R8" s="104"/>
      <c r="S8" s="88"/>
      <c r="T8" s="50"/>
      <c r="U8" s="50"/>
      <c r="V8" s="104"/>
      <c r="W8" s="88"/>
    </row>
    <row r="9" spans="1:23" x14ac:dyDescent="0.2">
      <c r="A9" s="53">
        <v>0</v>
      </c>
      <c r="B9" s="105">
        <f>F9*12</f>
        <v>26372.760000000002</v>
      </c>
      <c r="C9" s="106"/>
      <c r="D9" s="105">
        <f>H9*12</f>
        <v>26900.215199999999</v>
      </c>
      <c r="E9" s="107"/>
      <c r="F9" s="105">
        <v>2197.73</v>
      </c>
      <c r="G9" s="107"/>
      <c r="H9" s="105">
        <f>F9*1.02</f>
        <v>2241.6846</v>
      </c>
      <c r="I9" s="107"/>
      <c r="J9" s="105">
        <f t="shared" ref="J9:J36" si="0">(F9&lt;19968.2/12*1.2434)*913.03/12*$W$2+(F9&gt;19968.2/12*1.2434)*(F9&lt;20424.71/12*1.2434)*(20424.71/12*$W$2-H9+456.51/12*$W$2)+(F9&gt;20424.71/12*1.2434)*(F9&lt;22659.62/12*1.2434)*456.51/12*$W$2+(F9&gt;22659.62/12*1.2434)*(F9&lt;23116.13/12*1.2434)*(23116.13/12*$W$2-H9)</f>
        <v>48.245498499999997</v>
      </c>
      <c r="K9" s="107">
        <f t="shared" ref="K9:K36" si="1">J9/40.3399</f>
        <v>1.1959746677607033</v>
      </c>
      <c r="L9" s="105">
        <f t="shared" ref="L9:L36" si="2">(F9&lt;19968.2/12*1.2434)*456.51/12*$W$2+(F9&gt;19968.2/12*1.2434)*(F9&lt;20196.46/12*1.2434)*(20196.46/12*$W$2-H9+228.26/12*$W$2)+(F9&gt;20196.46/12*1.2434)*(F9&lt;22659.62/12*1.2434)*228.26/12*$W$2+(F9&gt;22659.62/12*1.2434)*(F9&lt;22887.88/12*1.2434)*(22887.88/12*$W$2-H9)</f>
        <v>24.123277666666663</v>
      </c>
      <c r="M9" s="107">
        <f t="shared" ref="M9:M36" si="3">L9/40.3399</f>
        <v>0.5980004329873565</v>
      </c>
      <c r="N9" s="108">
        <f t="shared" ref="N9:N36" si="4">D9/1976</f>
        <v>13.61346923076923</v>
      </c>
      <c r="O9" s="109"/>
      <c r="P9" s="108">
        <f>N9/2</f>
        <v>6.8067346153846149</v>
      </c>
      <c r="Q9" s="109"/>
      <c r="R9" s="108">
        <f>N9/5</f>
        <v>2.7226938461538461</v>
      </c>
      <c r="S9" s="109"/>
      <c r="T9" s="58">
        <f>(H9+J9)/1976*12</f>
        <v>13.906458088056681</v>
      </c>
      <c r="U9" s="58">
        <f>T9/40.3399</f>
        <v>0.34473209125596943</v>
      </c>
      <c r="V9" s="108">
        <f t="shared" ref="V9:V36" si="5">D9/2080</f>
        <v>12.932795769230768</v>
      </c>
      <c r="W9" s="109"/>
    </row>
    <row r="10" spans="1:23" x14ac:dyDescent="0.2">
      <c r="A10" s="53">
        <f t="shared" ref="A10:A36" si="6">+A9+1</f>
        <v>1</v>
      </c>
      <c r="B10" s="105">
        <f t="shared" ref="B10:B36" si="7">F10*12</f>
        <v>26851.919999999998</v>
      </c>
      <c r="C10" s="106"/>
      <c r="D10" s="105">
        <f t="shared" ref="D10:D36" si="8">H10*12</f>
        <v>27388.9584</v>
      </c>
      <c r="E10" s="107"/>
      <c r="F10" s="105">
        <v>2237.66</v>
      </c>
      <c r="G10" s="107"/>
      <c r="H10" s="105">
        <f t="shared" ref="H10:H36" si="9">F10*1.02</f>
        <v>2282.4132</v>
      </c>
      <c r="I10" s="107"/>
      <c r="J10" s="105">
        <f t="shared" si="0"/>
        <v>48.245498499999997</v>
      </c>
      <c r="K10" s="107">
        <f t="shared" si="1"/>
        <v>1.1959746677607033</v>
      </c>
      <c r="L10" s="105">
        <f t="shared" si="2"/>
        <v>24.123277666666663</v>
      </c>
      <c r="M10" s="107">
        <f t="shared" si="3"/>
        <v>0.5980004329873565</v>
      </c>
      <c r="N10" s="108">
        <f t="shared" si="4"/>
        <v>13.860808906882591</v>
      </c>
      <c r="O10" s="109"/>
      <c r="P10" s="108">
        <f t="shared" ref="P10:P36" si="10">N10/2</f>
        <v>6.9304044534412954</v>
      </c>
      <c r="Q10" s="109"/>
      <c r="R10" s="108">
        <f t="shared" ref="R10:R36" si="11">N10/5</f>
        <v>2.7721617813765183</v>
      </c>
      <c r="S10" s="109"/>
      <c r="T10" s="58">
        <f t="shared" ref="T10:T36" si="12">(H10+J10)/1976*12</f>
        <v>14.15379776417004</v>
      </c>
      <c r="U10" s="58">
        <f t="shared" ref="U10:U36" si="13">T10/40.3399</f>
        <v>0.35086348166877063</v>
      </c>
      <c r="V10" s="108">
        <f t="shared" si="5"/>
        <v>13.167768461538461</v>
      </c>
      <c r="W10" s="109"/>
    </row>
    <row r="11" spans="1:23" x14ac:dyDescent="0.2">
      <c r="A11" s="53">
        <f t="shared" si="6"/>
        <v>2</v>
      </c>
      <c r="B11" s="105">
        <f t="shared" si="7"/>
        <v>27588</v>
      </c>
      <c r="C11" s="106"/>
      <c r="D11" s="105">
        <f t="shared" si="8"/>
        <v>28139.760000000002</v>
      </c>
      <c r="E11" s="107"/>
      <c r="F11" s="105">
        <v>2299</v>
      </c>
      <c r="G11" s="107"/>
      <c r="H11" s="105">
        <f t="shared" si="9"/>
        <v>2344.98</v>
      </c>
      <c r="I11" s="107"/>
      <c r="J11" s="105">
        <f t="shared" si="0"/>
        <v>48.245498499999997</v>
      </c>
      <c r="K11" s="107">
        <f t="shared" si="1"/>
        <v>1.1959746677607033</v>
      </c>
      <c r="L11" s="105">
        <f t="shared" si="2"/>
        <v>24.123277666666663</v>
      </c>
      <c r="M11" s="107">
        <f t="shared" si="3"/>
        <v>0.5980004329873565</v>
      </c>
      <c r="N11" s="108">
        <f t="shared" si="4"/>
        <v>14.240769230769232</v>
      </c>
      <c r="O11" s="109"/>
      <c r="P11" s="108">
        <f t="shared" si="10"/>
        <v>7.1203846153846158</v>
      </c>
      <c r="Q11" s="109"/>
      <c r="R11" s="108">
        <f t="shared" si="11"/>
        <v>2.8481538461538465</v>
      </c>
      <c r="S11" s="109"/>
      <c r="T11" s="58">
        <f t="shared" si="12"/>
        <v>14.533758088056681</v>
      </c>
      <c r="U11" s="58">
        <f t="shared" si="13"/>
        <v>0.36028245206499471</v>
      </c>
      <c r="V11" s="108">
        <f t="shared" si="5"/>
        <v>13.528730769230771</v>
      </c>
      <c r="W11" s="109"/>
    </row>
    <row r="12" spans="1:23" x14ac:dyDescent="0.2">
      <c r="A12" s="53">
        <f t="shared" si="6"/>
        <v>3</v>
      </c>
      <c r="B12" s="105">
        <f t="shared" si="7"/>
        <v>28581.48</v>
      </c>
      <c r="C12" s="106"/>
      <c r="D12" s="105">
        <f t="shared" si="8"/>
        <v>29153.1096</v>
      </c>
      <c r="E12" s="107"/>
      <c r="F12" s="105">
        <v>2381.79</v>
      </c>
      <c r="G12" s="107"/>
      <c r="H12" s="105">
        <f t="shared" si="9"/>
        <v>2429.4258</v>
      </c>
      <c r="I12" s="107"/>
      <c r="J12" s="105">
        <f t="shared" si="0"/>
        <v>13.563872166666897</v>
      </c>
      <c r="K12" s="107">
        <f t="shared" si="1"/>
        <v>0.33623960809686926</v>
      </c>
      <c r="L12" s="105">
        <f t="shared" si="2"/>
        <v>0</v>
      </c>
      <c r="M12" s="107">
        <f t="shared" si="3"/>
        <v>0</v>
      </c>
      <c r="N12" s="108">
        <f t="shared" si="4"/>
        <v>14.753597975708502</v>
      </c>
      <c r="O12" s="109"/>
      <c r="P12" s="108">
        <f t="shared" si="10"/>
        <v>7.3767989878542508</v>
      </c>
      <c r="Q12" s="109"/>
      <c r="R12" s="108">
        <f t="shared" si="11"/>
        <v>2.9507195951417002</v>
      </c>
      <c r="S12" s="109"/>
      <c r="T12" s="58">
        <f t="shared" si="12"/>
        <v>14.835969669028342</v>
      </c>
      <c r="U12" s="58">
        <f t="shared" si="13"/>
        <v>0.36777408146843055</v>
      </c>
      <c r="V12" s="108">
        <f t="shared" si="5"/>
        <v>14.015918076923077</v>
      </c>
      <c r="W12" s="109"/>
    </row>
    <row r="13" spans="1:23" x14ac:dyDescent="0.2">
      <c r="A13" s="53">
        <f t="shared" si="6"/>
        <v>4</v>
      </c>
      <c r="B13" s="105">
        <f t="shared" si="7"/>
        <v>29569.08</v>
      </c>
      <c r="C13" s="106"/>
      <c r="D13" s="105">
        <f t="shared" si="8"/>
        <v>30160.461600000002</v>
      </c>
      <c r="E13" s="107"/>
      <c r="F13" s="105">
        <v>2464.09</v>
      </c>
      <c r="G13" s="107"/>
      <c r="H13" s="105">
        <f t="shared" si="9"/>
        <v>2513.3718000000003</v>
      </c>
      <c r="I13" s="107"/>
      <c r="J13" s="105">
        <f t="shared" si="0"/>
        <v>0</v>
      </c>
      <c r="K13" s="107">
        <f t="shared" si="1"/>
        <v>0</v>
      </c>
      <c r="L13" s="105">
        <f t="shared" si="2"/>
        <v>0</v>
      </c>
      <c r="M13" s="107">
        <f t="shared" si="3"/>
        <v>0</v>
      </c>
      <c r="N13" s="108">
        <f t="shared" si="4"/>
        <v>15.263391497975709</v>
      </c>
      <c r="O13" s="109"/>
      <c r="P13" s="108">
        <f t="shared" si="10"/>
        <v>7.6316957489878545</v>
      </c>
      <c r="Q13" s="109"/>
      <c r="R13" s="108">
        <f t="shared" si="11"/>
        <v>3.0526782995951418</v>
      </c>
      <c r="S13" s="109"/>
      <c r="T13" s="58">
        <f t="shared" si="12"/>
        <v>15.263391497975711</v>
      </c>
      <c r="U13" s="58">
        <f t="shared" si="13"/>
        <v>0.37836959184270935</v>
      </c>
      <c r="V13" s="108">
        <f t="shared" si="5"/>
        <v>14.500221923076925</v>
      </c>
      <c r="W13" s="109"/>
    </row>
    <row r="14" spans="1:23" x14ac:dyDescent="0.2">
      <c r="A14" s="53">
        <f t="shared" si="6"/>
        <v>5</v>
      </c>
      <c r="B14" s="105">
        <f t="shared" si="7"/>
        <v>29579.040000000001</v>
      </c>
      <c r="C14" s="106"/>
      <c r="D14" s="105">
        <f t="shared" si="8"/>
        <v>30170.620800000004</v>
      </c>
      <c r="E14" s="107"/>
      <c r="F14" s="105">
        <v>2464.92</v>
      </c>
      <c r="G14" s="107"/>
      <c r="H14" s="105">
        <f t="shared" si="9"/>
        <v>2514.2184000000002</v>
      </c>
      <c r="I14" s="107"/>
      <c r="J14" s="105">
        <f t="shared" si="0"/>
        <v>0</v>
      </c>
      <c r="K14" s="107">
        <f t="shared" si="1"/>
        <v>0</v>
      </c>
      <c r="L14" s="105">
        <f t="shared" si="2"/>
        <v>0</v>
      </c>
      <c r="M14" s="107">
        <f t="shared" si="3"/>
        <v>0</v>
      </c>
      <c r="N14" s="108">
        <f t="shared" si="4"/>
        <v>15.268532793522269</v>
      </c>
      <c r="O14" s="109"/>
      <c r="P14" s="108">
        <f t="shared" si="10"/>
        <v>7.6342663967611344</v>
      </c>
      <c r="Q14" s="109"/>
      <c r="R14" s="108">
        <f t="shared" si="11"/>
        <v>3.0537065587044538</v>
      </c>
      <c r="S14" s="109"/>
      <c r="T14" s="58">
        <f t="shared" si="12"/>
        <v>15.268532793522269</v>
      </c>
      <c r="U14" s="58">
        <f t="shared" si="13"/>
        <v>0.37849704123020306</v>
      </c>
      <c r="V14" s="108">
        <f t="shared" si="5"/>
        <v>14.505106153846157</v>
      </c>
      <c r="W14" s="109"/>
    </row>
    <row r="15" spans="1:23" x14ac:dyDescent="0.2">
      <c r="A15" s="53">
        <f t="shared" si="6"/>
        <v>6</v>
      </c>
      <c r="B15" s="105">
        <f t="shared" si="7"/>
        <v>30986.639999999999</v>
      </c>
      <c r="C15" s="106"/>
      <c r="D15" s="105">
        <f t="shared" si="8"/>
        <v>31606.372799999997</v>
      </c>
      <c r="E15" s="107"/>
      <c r="F15" s="105">
        <v>2582.2199999999998</v>
      </c>
      <c r="G15" s="107"/>
      <c r="H15" s="105">
        <f t="shared" si="9"/>
        <v>2633.8643999999999</v>
      </c>
      <c r="I15" s="107"/>
      <c r="J15" s="105">
        <f t="shared" si="0"/>
        <v>0</v>
      </c>
      <c r="K15" s="107">
        <f t="shared" si="1"/>
        <v>0</v>
      </c>
      <c r="L15" s="105">
        <f t="shared" si="2"/>
        <v>0</v>
      </c>
      <c r="M15" s="107">
        <f t="shared" si="3"/>
        <v>0</v>
      </c>
      <c r="N15" s="108">
        <f t="shared" si="4"/>
        <v>15.995127935222671</v>
      </c>
      <c r="O15" s="109"/>
      <c r="P15" s="108">
        <f t="shared" si="10"/>
        <v>7.9975639676113355</v>
      </c>
      <c r="Q15" s="109"/>
      <c r="R15" s="108">
        <f t="shared" si="11"/>
        <v>3.1990255870445341</v>
      </c>
      <c r="S15" s="109"/>
      <c r="T15" s="58">
        <f t="shared" si="12"/>
        <v>15.995127935222673</v>
      </c>
      <c r="U15" s="58">
        <f t="shared" si="13"/>
        <v>0.39650886430612553</v>
      </c>
      <c r="V15" s="108">
        <f t="shared" si="5"/>
        <v>15.195371538461536</v>
      </c>
      <c r="W15" s="109"/>
    </row>
    <row r="16" spans="1:23" x14ac:dyDescent="0.2">
      <c r="A16" s="53">
        <f t="shared" si="6"/>
        <v>7</v>
      </c>
      <c r="B16" s="105">
        <f t="shared" si="7"/>
        <v>32599.56</v>
      </c>
      <c r="C16" s="106"/>
      <c r="D16" s="105">
        <f t="shared" si="8"/>
        <v>33251.551200000002</v>
      </c>
      <c r="E16" s="107"/>
      <c r="F16" s="105">
        <v>2716.63</v>
      </c>
      <c r="G16" s="107"/>
      <c r="H16" s="105">
        <f t="shared" si="9"/>
        <v>2770.9626000000003</v>
      </c>
      <c r="I16" s="107"/>
      <c r="J16" s="105">
        <f t="shared" si="0"/>
        <v>0</v>
      </c>
      <c r="K16" s="107">
        <f t="shared" si="1"/>
        <v>0</v>
      </c>
      <c r="L16" s="105">
        <f t="shared" si="2"/>
        <v>0</v>
      </c>
      <c r="M16" s="107">
        <f t="shared" si="3"/>
        <v>0</v>
      </c>
      <c r="N16" s="108">
        <f t="shared" si="4"/>
        <v>16.827708097165992</v>
      </c>
      <c r="O16" s="109"/>
      <c r="P16" s="108">
        <f t="shared" si="10"/>
        <v>8.413854048582996</v>
      </c>
      <c r="Q16" s="109"/>
      <c r="R16" s="108">
        <f t="shared" si="11"/>
        <v>3.3655416194331984</v>
      </c>
      <c r="S16" s="109"/>
      <c r="T16" s="58">
        <f t="shared" si="12"/>
        <v>16.827708097165992</v>
      </c>
      <c r="U16" s="58">
        <f t="shared" si="13"/>
        <v>0.41714798740616593</v>
      </c>
      <c r="V16" s="108">
        <f t="shared" si="5"/>
        <v>15.986322692307693</v>
      </c>
      <c r="W16" s="109"/>
    </row>
    <row r="17" spans="1:23" x14ac:dyDescent="0.2">
      <c r="A17" s="53">
        <f t="shared" si="6"/>
        <v>8</v>
      </c>
      <c r="B17" s="105">
        <f t="shared" si="7"/>
        <v>32599.56</v>
      </c>
      <c r="C17" s="106"/>
      <c r="D17" s="105">
        <f t="shared" si="8"/>
        <v>33251.551200000002</v>
      </c>
      <c r="E17" s="107"/>
      <c r="F17" s="105">
        <v>2716.63</v>
      </c>
      <c r="G17" s="107"/>
      <c r="H17" s="105">
        <f t="shared" si="9"/>
        <v>2770.9626000000003</v>
      </c>
      <c r="I17" s="107"/>
      <c r="J17" s="105">
        <f t="shared" si="0"/>
        <v>0</v>
      </c>
      <c r="K17" s="107">
        <f t="shared" si="1"/>
        <v>0</v>
      </c>
      <c r="L17" s="105">
        <f t="shared" si="2"/>
        <v>0</v>
      </c>
      <c r="M17" s="107">
        <f t="shared" si="3"/>
        <v>0</v>
      </c>
      <c r="N17" s="108">
        <f t="shared" si="4"/>
        <v>16.827708097165992</v>
      </c>
      <c r="O17" s="109"/>
      <c r="P17" s="108">
        <f t="shared" si="10"/>
        <v>8.413854048582996</v>
      </c>
      <c r="Q17" s="109"/>
      <c r="R17" s="108">
        <f t="shared" si="11"/>
        <v>3.3655416194331984</v>
      </c>
      <c r="S17" s="109"/>
      <c r="T17" s="58">
        <f t="shared" si="12"/>
        <v>16.827708097165992</v>
      </c>
      <c r="U17" s="58">
        <f t="shared" si="13"/>
        <v>0.41714798740616593</v>
      </c>
      <c r="V17" s="108">
        <f t="shared" si="5"/>
        <v>15.986322692307693</v>
      </c>
      <c r="W17" s="109"/>
    </row>
    <row r="18" spans="1:23" x14ac:dyDescent="0.2">
      <c r="A18" s="53">
        <f t="shared" si="6"/>
        <v>9</v>
      </c>
      <c r="B18" s="105">
        <f t="shared" si="7"/>
        <v>33421.08</v>
      </c>
      <c r="C18" s="106"/>
      <c r="D18" s="105">
        <f t="shared" si="8"/>
        <v>34089.501600000003</v>
      </c>
      <c r="E18" s="107"/>
      <c r="F18" s="105">
        <v>2785.09</v>
      </c>
      <c r="G18" s="107"/>
      <c r="H18" s="105">
        <f t="shared" si="9"/>
        <v>2840.7918000000004</v>
      </c>
      <c r="I18" s="107"/>
      <c r="J18" s="105">
        <f t="shared" si="0"/>
        <v>0</v>
      </c>
      <c r="K18" s="107">
        <f t="shared" si="1"/>
        <v>0</v>
      </c>
      <c r="L18" s="105">
        <f t="shared" si="2"/>
        <v>0</v>
      </c>
      <c r="M18" s="107">
        <f t="shared" si="3"/>
        <v>0</v>
      </c>
      <c r="N18" s="108">
        <f t="shared" si="4"/>
        <v>17.251772064777331</v>
      </c>
      <c r="O18" s="109"/>
      <c r="P18" s="108">
        <f t="shared" si="10"/>
        <v>8.6258860323886655</v>
      </c>
      <c r="Q18" s="109"/>
      <c r="R18" s="108">
        <f t="shared" si="11"/>
        <v>3.4503544129554662</v>
      </c>
      <c r="S18" s="109"/>
      <c r="T18" s="58">
        <f t="shared" si="12"/>
        <v>17.251772064777331</v>
      </c>
      <c r="U18" s="58">
        <f t="shared" si="13"/>
        <v>0.42766025857221585</v>
      </c>
      <c r="V18" s="108">
        <f t="shared" si="5"/>
        <v>16.389183461538462</v>
      </c>
      <c r="W18" s="109"/>
    </row>
    <row r="19" spans="1:23" x14ac:dyDescent="0.2">
      <c r="A19" s="53">
        <f t="shared" si="6"/>
        <v>10</v>
      </c>
      <c r="B19" s="105">
        <f t="shared" si="7"/>
        <v>33860.520000000004</v>
      </c>
      <c r="C19" s="106"/>
      <c r="D19" s="105">
        <f t="shared" si="8"/>
        <v>34537.7304</v>
      </c>
      <c r="E19" s="107"/>
      <c r="F19" s="105">
        <v>2821.71</v>
      </c>
      <c r="G19" s="107"/>
      <c r="H19" s="105">
        <f t="shared" si="9"/>
        <v>2878.1442000000002</v>
      </c>
      <c r="I19" s="107"/>
      <c r="J19" s="105">
        <f t="shared" si="0"/>
        <v>0</v>
      </c>
      <c r="K19" s="107">
        <f t="shared" si="1"/>
        <v>0</v>
      </c>
      <c r="L19" s="105">
        <f t="shared" si="2"/>
        <v>0</v>
      </c>
      <c r="M19" s="107">
        <f t="shared" si="3"/>
        <v>0</v>
      </c>
      <c r="N19" s="108">
        <f t="shared" si="4"/>
        <v>17.47860850202429</v>
      </c>
      <c r="O19" s="109"/>
      <c r="P19" s="108">
        <f t="shared" si="10"/>
        <v>8.739304251012145</v>
      </c>
      <c r="Q19" s="109"/>
      <c r="R19" s="108">
        <f t="shared" si="11"/>
        <v>3.4957217004048582</v>
      </c>
      <c r="S19" s="109"/>
      <c r="T19" s="58">
        <f t="shared" si="12"/>
        <v>17.478608502024294</v>
      </c>
      <c r="U19" s="58">
        <f t="shared" si="13"/>
        <v>0.43328338696983121</v>
      </c>
      <c r="V19" s="108">
        <f t="shared" si="5"/>
        <v>16.604678076923076</v>
      </c>
      <c r="W19" s="109"/>
    </row>
    <row r="20" spans="1:23" x14ac:dyDescent="0.2">
      <c r="A20" s="53">
        <f t="shared" si="6"/>
        <v>11</v>
      </c>
      <c r="B20" s="105">
        <f t="shared" si="7"/>
        <v>34242.120000000003</v>
      </c>
      <c r="C20" s="106"/>
      <c r="D20" s="105">
        <f t="shared" si="8"/>
        <v>34926.962400000004</v>
      </c>
      <c r="E20" s="107"/>
      <c r="F20" s="105">
        <v>2853.51</v>
      </c>
      <c r="G20" s="107"/>
      <c r="H20" s="105">
        <f t="shared" si="9"/>
        <v>2910.5802000000003</v>
      </c>
      <c r="I20" s="107"/>
      <c r="J20" s="105">
        <f t="shared" si="0"/>
        <v>0</v>
      </c>
      <c r="K20" s="107">
        <f t="shared" si="1"/>
        <v>0</v>
      </c>
      <c r="L20" s="105">
        <f t="shared" si="2"/>
        <v>0</v>
      </c>
      <c r="M20" s="107">
        <f t="shared" si="3"/>
        <v>0</v>
      </c>
      <c r="N20" s="108">
        <f t="shared" si="4"/>
        <v>17.675588259109315</v>
      </c>
      <c r="O20" s="109"/>
      <c r="P20" s="108">
        <f t="shared" si="10"/>
        <v>8.8377941295546574</v>
      </c>
      <c r="Q20" s="109"/>
      <c r="R20" s="108">
        <f t="shared" si="11"/>
        <v>3.5351176518218628</v>
      </c>
      <c r="S20" s="109"/>
      <c r="T20" s="58">
        <f t="shared" si="12"/>
        <v>17.675588259109315</v>
      </c>
      <c r="U20" s="58">
        <f t="shared" si="13"/>
        <v>0.43816638759910942</v>
      </c>
      <c r="V20" s="108">
        <f t="shared" si="5"/>
        <v>16.791808846153849</v>
      </c>
      <c r="W20" s="109"/>
    </row>
    <row r="21" spans="1:23" x14ac:dyDescent="0.2">
      <c r="A21" s="53">
        <f t="shared" si="6"/>
        <v>12</v>
      </c>
      <c r="B21" s="105">
        <f t="shared" si="7"/>
        <v>35278.080000000002</v>
      </c>
      <c r="C21" s="106"/>
      <c r="D21" s="105">
        <f t="shared" si="8"/>
        <v>35983.641600000003</v>
      </c>
      <c r="E21" s="107"/>
      <c r="F21" s="105">
        <v>2939.84</v>
      </c>
      <c r="G21" s="107"/>
      <c r="H21" s="105">
        <f t="shared" si="9"/>
        <v>2998.6368000000002</v>
      </c>
      <c r="I21" s="107"/>
      <c r="J21" s="105">
        <f t="shared" si="0"/>
        <v>0</v>
      </c>
      <c r="K21" s="107">
        <f t="shared" si="1"/>
        <v>0</v>
      </c>
      <c r="L21" s="105">
        <f t="shared" si="2"/>
        <v>0</v>
      </c>
      <c r="M21" s="107">
        <f t="shared" si="3"/>
        <v>0</v>
      </c>
      <c r="N21" s="108">
        <f t="shared" si="4"/>
        <v>18.210344939271256</v>
      </c>
      <c r="O21" s="109"/>
      <c r="P21" s="108">
        <f t="shared" si="10"/>
        <v>9.1051724696356278</v>
      </c>
      <c r="Q21" s="109"/>
      <c r="R21" s="108">
        <f t="shared" si="11"/>
        <v>3.6420689878542509</v>
      </c>
      <c r="S21" s="109"/>
      <c r="T21" s="58">
        <f t="shared" si="12"/>
        <v>18.210344939271256</v>
      </c>
      <c r="U21" s="58">
        <f t="shared" si="13"/>
        <v>0.45142265943324739</v>
      </c>
      <c r="V21" s="108">
        <f t="shared" si="5"/>
        <v>17.299827692307694</v>
      </c>
      <c r="W21" s="109"/>
    </row>
    <row r="22" spans="1:23" x14ac:dyDescent="0.2">
      <c r="A22" s="53">
        <f t="shared" si="6"/>
        <v>13</v>
      </c>
      <c r="B22" s="105">
        <f t="shared" si="7"/>
        <v>35288.159999999996</v>
      </c>
      <c r="C22" s="106"/>
      <c r="D22" s="105">
        <f t="shared" si="8"/>
        <v>35993.923199999997</v>
      </c>
      <c r="E22" s="107"/>
      <c r="F22" s="105">
        <v>2940.68</v>
      </c>
      <c r="G22" s="107"/>
      <c r="H22" s="105">
        <f t="shared" si="9"/>
        <v>2999.4935999999998</v>
      </c>
      <c r="I22" s="107"/>
      <c r="J22" s="105">
        <f t="shared" si="0"/>
        <v>0</v>
      </c>
      <c r="K22" s="107">
        <f t="shared" si="1"/>
        <v>0</v>
      </c>
      <c r="L22" s="105">
        <f t="shared" si="2"/>
        <v>0</v>
      </c>
      <c r="M22" s="107">
        <f t="shared" si="3"/>
        <v>0</v>
      </c>
      <c r="N22" s="108">
        <f t="shared" si="4"/>
        <v>18.215548178137652</v>
      </c>
      <c r="O22" s="109"/>
      <c r="P22" s="108">
        <f t="shared" si="10"/>
        <v>9.1077740890688261</v>
      </c>
      <c r="Q22" s="109"/>
      <c r="R22" s="108">
        <f t="shared" si="11"/>
        <v>3.6431096356275305</v>
      </c>
      <c r="S22" s="109"/>
      <c r="T22" s="58">
        <f t="shared" si="12"/>
        <v>18.215548178137649</v>
      </c>
      <c r="U22" s="58">
        <f t="shared" si="13"/>
        <v>0.45155164435553008</v>
      </c>
      <c r="V22" s="108">
        <f t="shared" si="5"/>
        <v>17.304770769230768</v>
      </c>
      <c r="W22" s="109"/>
    </row>
    <row r="23" spans="1:23" x14ac:dyDescent="0.2">
      <c r="A23" s="53">
        <f t="shared" si="6"/>
        <v>14</v>
      </c>
      <c r="B23" s="105">
        <f t="shared" si="7"/>
        <v>36695.760000000002</v>
      </c>
      <c r="C23" s="106"/>
      <c r="D23" s="105">
        <f t="shared" si="8"/>
        <v>37429.675199999998</v>
      </c>
      <c r="E23" s="107"/>
      <c r="F23" s="105">
        <v>3057.98</v>
      </c>
      <c r="G23" s="107"/>
      <c r="H23" s="105">
        <f t="shared" si="9"/>
        <v>3119.1396</v>
      </c>
      <c r="I23" s="107"/>
      <c r="J23" s="105">
        <f t="shared" si="0"/>
        <v>0</v>
      </c>
      <c r="K23" s="107">
        <f t="shared" si="1"/>
        <v>0</v>
      </c>
      <c r="L23" s="105">
        <f t="shared" si="2"/>
        <v>0</v>
      </c>
      <c r="M23" s="107">
        <f t="shared" si="3"/>
        <v>0</v>
      </c>
      <c r="N23" s="108">
        <f t="shared" si="4"/>
        <v>18.942143319838056</v>
      </c>
      <c r="O23" s="109"/>
      <c r="P23" s="108">
        <f t="shared" si="10"/>
        <v>9.4710716599190281</v>
      </c>
      <c r="Q23" s="109"/>
      <c r="R23" s="108">
        <f t="shared" si="11"/>
        <v>3.7884286639676112</v>
      </c>
      <c r="S23" s="109"/>
      <c r="T23" s="58">
        <f t="shared" si="12"/>
        <v>18.942143319838056</v>
      </c>
      <c r="U23" s="58">
        <f t="shared" si="13"/>
        <v>0.46956346743145261</v>
      </c>
      <c r="V23" s="108">
        <f t="shared" si="5"/>
        <v>17.995036153846154</v>
      </c>
      <c r="W23" s="109"/>
    </row>
    <row r="24" spans="1:23" x14ac:dyDescent="0.2">
      <c r="A24" s="53">
        <f t="shared" si="6"/>
        <v>15</v>
      </c>
      <c r="B24" s="105">
        <f t="shared" si="7"/>
        <v>36705.840000000004</v>
      </c>
      <c r="C24" s="106"/>
      <c r="D24" s="105">
        <f t="shared" si="8"/>
        <v>37439.9568</v>
      </c>
      <c r="E24" s="107"/>
      <c r="F24" s="105">
        <v>3058.82</v>
      </c>
      <c r="G24" s="107"/>
      <c r="H24" s="105">
        <f t="shared" si="9"/>
        <v>3119.9964</v>
      </c>
      <c r="I24" s="107"/>
      <c r="J24" s="105">
        <f t="shared" si="0"/>
        <v>0</v>
      </c>
      <c r="K24" s="107">
        <f t="shared" si="1"/>
        <v>0</v>
      </c>
      <c r="L24" s="105">
        <f t="shared" si="2"/>
        <v>0</v>
      </c>
      <c r="M24" s="107">
        <f t="shared" si="3"/>
        <v>0</v>
      </c>
      <c r="N24" s="108">
        <f t="shared" si="4"/>
        <v>18.947346558704453</v>
      </c>
      <c r="O24" s="109"/>
      <c r="P24" s="108">
        <f t="shared" si="10"/>
        <v>9.4736732793522265</v>
      </c>
      <c r="Q24" s="109"/>
      <c r="R24" s="108">
        <f t="shared" si="11"/>
        <v>3.7894693117408904</v>
      </c>
      <c r="S24" s="109"/>
      <c r="T24" s="58">
        <f t="shared" si="12"/>
        <v>18.947346558704453</v>
      </c>
      <c r="U24" s="58">
        <f t="shared" si="13"/>
        <v>0.46969245235373547</v>
      </c>
      <c r="V24" s="108">
        <f t="shared" si="5"/>
        <v>17.999979230769231</v>
      </c>
      <c r="W24" s="109"/>
    </row>
    <row r="25" spans="1:23" x14ac:dyDescent="0.2">
      <c r="A25" s="53">
        <f t="shared" si="6"/>
        <v>16</v>
      </c>
      <c r="B25" s="105">
        <f t="shared" si="7"/>
        <v>38712.840000000004</v>
      </c>
      <c r="C25" s="106"/>
      <c r="D25" s="105">
        <f t="shared" si="8"/>
        <v>39487.096799999999</v>
      </c>
      <c r="E25" s="107"/>
      <c r="F25" s="105">
        <v>3226.07</v>
      </c>
      <c r="G25" s="107"/>
      <c r="H25" s="105">
        <f t="shared" si="9"/>
        <v>3290.5914000000002</v>
      </c>
      <c r="I25" s="107"/>
      <c r="J25" s="105">
        <f t="shared" si="0"/>
        <v>0</v>
      </c>
      <c r="K25" s="107">
        <f t="shared" si="1"/>
        <v>0</v>
      </c>
      <c r="L25" s="105">
        <f t="shared" si="2"/>
        <v>0</v>
      </c>
      <c r="M25" s="107">
        <f t="shared" si="3"/>
        <v>0</v>
      </c>
      <c r="N25" s="108">
        <f t="shared" si="4"/>
        <v>19.983348582995951</v>
      </c>
      <c r="O25" s="109"/>
      <c r="P25" s="108">
        <f t="shared" si="10"/>
        <v>9.9916742914979757</v>
      </c>
      <c r="Q25" s="109"/>
      <c r="R25" s="108">
        <f t="shared" si="11"/>
        <v>3.9966697165991905</v>
      </c>
      <c r="S25" s="109"/>
      <c r="T25" s="58">
        <f t="shared" si="12"/>
        <v>19.983348582995951</v>
      </c>
      <c r="U25" s="58">
        <f t="shared" si="13"/>
        <v>0.49537427170111853</v>
      </c>
      <c r="V25" s="108">
        <f t="shared" si="5"/>
        <v>18.984181153846155</v>
      </c>
      <c r="W25" s="109"/>
    </row>
    <row r="26" spans="1:23" x14ac:dyDescent="0.2">
      <c r="A26" s="53">
        <f t="shared" si="6"/>
        <v>17</v>
      </c>
      <c r="B26" s="105">
        <f t="shared" si="7"/>
        <v>39533.879999999997</v>
      </c>
      <c r="C26" s="106"/>
      <c r="D26" s="105">
        <f t="shared" si="8"/>
        <v>40324.5576</v>
      </c>
      <c r="E26" s="107"/>
      <c r="F26" s="105">
        <v>3294.49</v>
      </c>
      <c r="G26" s="107"/>
      <c r="H26" s="105">
        <f t="shared" si="9"/>
        <v>3360.3797999999997</v>
      </c>
      <c r="I26" s="107"/>
      <c r="J26" s="105">
        <f t="shared" si="0"/>
        <v>0</v>
      </c>
      <c r="K26" s="107">
        <f t="shared" si="1"/>
        <v>0</v>
      </c>
      <c r="L26" s="105">
        <f t="shared" si="2"/>
        <v>0</v>
      </c>
      <c r="M26" s="107">
        <f t="shared" si="3"/>
        <v>0</v>
      </c>
      <c r="N26" s="108">
        <f t="shared" si="4"/>
        <v>20.407164777327935</v>
      </c>
      <c r="O26" s="109"/>
      <c r="P26" s="108">
        <f t="shared" si="10"/>
        <v>10.203582388663968</v>
      </c>
      <c r="Q26" s="109"/>
      <c r="R26" s="108">
        <f t="shared" si="11"/>
        <v>4.081432955465587</v>
      </c>
      <c r="S26" s="109"/>
      <c r="T26" s="58">
        <f t="shared" si="12"/>
        <v>20.407164777327935</v>
      </c>
      <c r="U26" s="58">
        <f t="shared" si="13"/>
        <v>0.5058804007280121</v>
      </c>
      <c r="V26" s="108">
        <f t="shared" si="5"/>
        <v>19.386806538461538</v>
      </c>
      <c r="W26" s="109"/>
    </row>
    <row r="27" spans="1:23" x14ac:dyDescent="0.2">
      <c r="A27" s="53">
        <f t="shared" si="6"/>
        <v>18</v>
      </c>
      <c r="B27" s="105">
        <f t="shared" si="7"/>
        <v>40709.64</v>
      </c>
      <c r="C27" s="106"/>
      <c r="D27" s="105">
        <f t="shared" si="8"/>
        <v>41523.832799999996</v>
      </c>
      <c r="E27" s="107"/>
      <c r="F27" s="105">
        <v>3392.47</v>
      </c>
      <c r="G27" s="107"/>
      <c r="H27" s="105">
        <f t="shared" si="9"/>
        <v>3460.3193999999999</v>
      </c>
      <c r="I27" s="107"/>
      <c r="J27" s="105">
        <f t="shared" si="0"/>
        <v>0</v>
      </c>
      <c r="K27" s="107">
        <f t="shared" si="1"/>
        <v>0</v>
      </c>
      <c r="L27" s="105">
        <f t="shared" si="2"/>
        <v>0</v>
      </c>
      <c r="M27" s="107">
        <f t="shared" si="3"/>
        <v>0</v>
      </c>
      <c r="N27" s="108">
        <f t="shared" si="4"/>
        <v>21.014085425101214</v>
      </c>
      <c r="O27" s="109"/>
      <c r="P27" s="108">
        <f t="shared" si="10"/>
        <v>10.507042712550607</v>
      </c>
      <c r="Q27" s="109"/>
      <c r="R27" s="108">
        <f t="shared" si="11"/>
        <v>4.2028170850202429</v>
      </c>
      <c r="S27" s="109"/>
      <c r="T27" s="58">
        <f t="shared" si="12"/>
        <v>21.014085425101214</v>
      </c>
      <c r="U27" s="58">
        <f t="shared" si="13"/>
        <v>0.52092557059142963</v>
      </c>
      <c r="V27" s="108">
        <f t="shared" si="5"/>
        <v>19.963381153846154</v>
      </c>
      <c r="W27" s="109"/>
    </row>
    <row r="28" spans="1:23" x14ac:dyDescent="0.2">
      <c r="A28" s="53">
        <f t="shared" si="6"/>
        <v>19</v>
      </c>
      <c r="B28" s="105">
        <f t="shared" si="7"/>
        <v>41530.68</v>
      </c>
      <c r="C28" s="106"/>
      <c r="D28" s="105">
        <f t="shared" si="8"/>
        <v>42361.293599999997</v>
      </c>
      <c r="E28" s="107"/>
      <c r="F28" s="105">
        <v>3460.89</v>
      </c>
      <c r="G28" s="107"/>
      <c r="H28" s="105">
        <f t="shared" si="9"/>
        <v>3530.1077999999998</v>
      </c>
      <c r="I28" s="107"/>
      <c r="J28" s="105">
        <f t="shared" si="0"/>
        <v>0</v>
      </c>
      <c r="K28" s="107">
        <f t="shared" si="1"/>
        <v>0</v>
      </c>
      <c r="L28" s="105">
        <f t="shared" si="2"/>
        <v>0</v>
      </c>
      <c r="M28" s="107">
        <f t="shared" si="3"/>
        <v>0</v>
      </c>
      <c r="N28" s="108">
        <f t="shared" si="4"/>
        <v>21.437901619433198</v>
      </c>
      <c r="O28" s="109"/>
      <c r="P28" s="108">
        <f t="shared" si="10"/>
        <v>10.718950809716599</v>
      </c>
      <c r="Q28" s="109"/>
      <c r="R28" s="108">
        <f t="shared" si="11"/>
        <v>4.2875803238866395</v>
      </c>
      <c r="S28" s="109"/>
      <c r="T28" s="58">
        <f t="shared" si="12"/>
        <v>21.437901619433198</v>
      </c>
      <c r="U28" s="58">
        <f t="shared" si="13"/>
        <v>0.53143169961832326</v>
      </c>
      <c r="V28" s="108">
        <f t="shared" si="5"/>
        <v>20.366006538461537</v>
      </c>
      <c r="W28" s="109"/>
    </row>
    <row r="29" spans="1:23" x14ac:dyDescent="0.2">
      <c r="A29" s="53">
        <f t="shared" si="6"/>
        <v>20</v>
      </c>
      <c r="B29" s="105">
        <f t="shared" si="7"/>
        <v>41530.68</v>
      </c>
      <c r="C29" s="106"/>
      <c r="D29" s="105">
        <f t="shared" si="8"/>
        <v>42361.293599999997</v>
      </c>
      <c r="E29" s="107"/>
      <c r="F29" s="105">
        <v>3460.89</v>
      </c>
      <c r="G29" s="107"/>
      <c r="H29" s="105">
        <f t="shared" si="9"/>
        <v>3530.1077999999998</v>
      </c>
      <c r="I29" s="107"/>
      <c r="J29" s="105">
        <f t="shared" si="0"/>
        <v>0</v>
      </c>
      <c r="K29" s="107">
        <f t="shared" si="1"/>
        <v>0</v>
      </c>
      <c r="L29" s="105">
        <f t="shared" si="2"/>
        <v>0</v>
      </c>
      <c r="M29" s="107">
        <f t="shared" si="3"/>
        <v>0</v>
      </c>
      <c r="N29" s="108">
        <f t="shared" si="4"/>
        <v>21.437901619433198</v>
      </c>
      <c r="O29" s="109"/>
      <c r="P29" s="108">
        <f t="shared" si="10"/>
        <v>10.718950809716599</v>
      </c>
      <c r="Q29" s="109"/>
      <c r="R29" s="108">
        <f t="shared" si="11"/>
        <v>4.2875803238866395</v>
      </c>
      <c r="S29" s="109"/>
      <c r="T29" s="58">
        <f t="shared" si="12"/>
        <v>21.437901619433198</v>
      </c>
      <c r="U29" s="58">
        <f t="shared" si="13"/>
        <v>0.53143169961832326</v>
      </c>
      <c r="V29" s="108">
        <f t="shared" si="5"/>
        <v>20.366006538461537</v>
      </c>
      <c r="W29" s="109"/>
    </row>
    <row r="30" spans="1:23" x14ac:dyDescent="0.2">
      <c r="A30" s="53">
        <f t="shared" si="6"/>
        <v>21</v>
      </c>
      <c r="B30" s="105">
        <f t="shared" si="7"/>
        <v>42351.72</v>
      </c>
      <c r="C30" s="106"/>
      <c r="D30" s="105">
        <f t="shared" si="8"/>
        <v>43198.754400000005</v>
      </c>
      <c r="E30" s="107"/>
      <c r="F30" s="105">
        <v>3529.31</v>
      </c>
      <c r="G30" s="107"/>
      <c r="H30" s="105">
        <f t="shared" si="9"/>
        <v>3599.8962000000001</v>
      </c>
      <c r="I30" s="107"/>
      <c r="J30" s="105">
        <f t="shared" si="0"/>
        <v>0</v>
      </c>
      <c r="K30" s="107">
        <f t="shared" si="1"/>
        <v>0</v>
      </c>
      <c r="L30" s="105">
        <f t="shared" si="2"/>
        <v>0</v>
      </c>
      <c r="M30" s="107">
        <f t="shared" si="3"/>
        <v>0</v>
      </c>
      <c r="N30" s="108">
        <f t="shared" si="4"/>
        <v>21.861717813765186</v>
      </c>
      <c r="O30" s="109"/>
      <c r="P30" s="108">
        <f t="shared" si="10"/>
        <v>10.930858906882593</v>
      </c>
      <c r="Q30" s="109"/>
      <c r="R30" s="108">
        <f t="shared" si="11"/>
        <v>4.3723435627530369</v>
      </c>
      <c r="S30" s="109"/>
      <c r="T30" s="58">
        <f t="shared" si="12"/>
        <v>21.861717813765182</v>
      </c>
      <c r="U30" s="58">
        <f t="shared" si="13"/>
        <v>0.54193782864521678</v>
      </c>
      <c r="V30" s="108">
        <f t="shared" si="5"/>
        <v>20.768631923076924</v>
      </c>
      <c r="W30" s="109"/>
    </row>
    <row r="31" spans="1:23" x14ac:dyDescent="0.2">
      <c r="A31" s="53">
        <f t="shared" si="6"/>
        <v>22</v>
      </c>
      <c r="B31" s="105">
        <f t="shared" si="7"/>
        <v>42415.32</v>
      </c>
      <c r="C31" s="106"/>
      <c r="D31" s="105">
        <f t="shared" si="8"/>
        <v>43263.626400000001</v>
      </c>
      <c r="E31" s="107"/>
      <c r="F31" s="105">
        <v>3534.61</v>
      </c>
      <c r="G31" s="107"/>
      <c r="H31" s="105">
        <f t="shared" si="9"/>
        <v>3605.3022000000001</v>
      </c>
      <c r="I31" s="107"/>
      <c r="J31" s="105">
        <f t="shared" si="0"/>
        <v>0</v>
      </c>
      <c r="K31" s="107">
        <f t="shared" si="1"/>
        <v>0</v>
      </c>
      <c r="L31" s="105">
        <f t="shared" si="2"/>
        <v>0</v>
      </c>
      <c r="M31" s="107">
        <f t="shared" si="3"/>
        <v>0</v>
      </c>
      <c r="N31" s="108">
        <f t="shared" si="4"/>
        <v>21.894547773279353</v>
      </c>
      <c r="O31" s="109"/>
      <c r="P31" s="108">
        <f t="shared" si="10"/>
        <v>10.947273886639676</v>
      </c>
      <c r="Q31" s="109"/>
      <c r="R31" s="108">
        <f t="shared" si="11"/>
        <v>4.3789095546558707</v>
      </c>
      <c r="S31" s="109"/>
      <c r="T31" s="58">
        <f t="shared" si="12"/>
        <v>21.894547773279353</v>
      </c>
      <c r="U31" s="58">
        <f t="shared" si="13"/>
        <v>0.54275166208342984</v>
      </c>
      <c r="V31" s="108">
        <f t="shared" si="5"/>
        <v>20.799820384615384</v>
      </c>
      <c r="W31" s="109"/>
    </row>
    <row r="32" spans="1:23" x14ac:dyDescent="0.2">
      <c r="A32" s="53">
        <f t="shared" si="6"/>
        <v>23</v>
      </c>
      <c r="B32" s="105">
        <f t="shared" si="7"/>
        <v>43833</v>
      </c>
      <c r="C32" s="106"/>
      <c r="D32" s="105">
        <f t="shared" si="8"/>
        <v>44709.66</v>
      </c>
      <c r="E32" s="107"/>
      <c r="F32" s="105">
        <v>3652.75</v>
      </c>
      <c r="G32" s="107"/>
      <c r="H32" s="105">
        <f t="shared" si="9"/>
        <v>3725.8050000000003</v>
      </c>
      <c r="I32" s="107"/>
      <c r="J32" s="105">
        <f t="shared" si="0"/>
        <v>0</v>
      </c>
      <c r="K32" s="107">
        <f t="shared" si="1"/>
        <v>0</v>
      </c>
      <c r="L32" s="105">
        <f t="shared" si="2"/>
        <v>0</v>
      </c>
      <c r="M32" s="107">
        <f t="shared" si="3"/>
        <v>0</v>
      </c>
      <c r="N32" s="108">
        <f t="shared" si="4"/>
        <v>22.626346153846157</v>
      </c>
      <c r="O32" s="109"/>
      <c r="P32" s="108">
        <f t="shared" si="10"/>
        <v>11.313173076923078</v>
      </c>
      <c r="Q32" s="109"/>
      <c r="R32" s="108">
        <f t="shared" si="11"/>
        <v>4.525269230769231</v>
      </c>
      <c r="S32" s="109"/>
      <c r="T32" s="58">
        <f t="shared" si="12"/>
        <v>22.626346153846153</v>
      </c>
      <c r="U32" s="58">
        <f t="shared" si="13"/>
        <v>0.56089247008163512</v>
      </c>
      <c r="V32" s="108">
        <f t="shared" si="5"/>
        <v>21.495028846153847</v>
      </c>
      <c r="W32" s="109"/>
    </row>
    <row r="33" spans="1:23" x14ac:dyDescent="0.2">
      <c r="A33" s="53">
        <f t="shared" si="6"/>
        <v>24</v>
      </c>
      <c r="B33" s="105">
        <f t="shared" si="7"/>
        <v>45240.600000000006</v>
      </c>
      <c r="C33" s="106"/>
      <c r="D33" s="105">
        <f t="shared" si="8"/>
        <v>46145.412000000004</v>
      </c>
      <c r="E33" s="107"/>
      <c r="F33" s="105">
        <v>3770.05</v>
      </c>
      <c r="G33" s="107"/>
      <c r="H33" s="105">
        <f t="shared" si="9"/>
        <v>3845.4510000000005</v>
      </c>
      <c r="I33" s="107"/>
      <c r="J33" s="105">
        <f t="shared" si="0"/>
        <v>0</v>
      </c>
      <c r="K33" s="107">
        <f t="shared" si="1"/>
        <v>0</v>
      </c>
      <c r="L33" s="105">
        <f t="shared" si="2"/>
        <v>0</v>
      </c>
      <c r="M33" s="107">
        <f t="shared" si="3"/>
        <v>0</v>
      </c>
      <c r="N33" s="108">
        <f t="shared" si="4"/>
        <v>23.352941295546561</v>
      </c>
      <c r="O33" s="109"/>
      <c r="P33" s="108">
        <f t="shared" si="10"/>
        <v>11.67647064777328</v>
      </c>
      <c r="Q33" s="109"/>
      <c r="R33" s="108">
        <f t="shared" si="11"/>
        <v>4.6705882591093122</v>
      </c>
      <c r="S33" s="109"/>
      <c r="T33" s="58">
        <f t="shared" si="12"/>
        <v>23.352941295546561</v>
      </c>
      <c r="U33" s="58">
        <f t="shared" si="13"/>
        <v>0.57890429315755765</v>
      </c>
      <c r="V33" s="108">
        <f t="shared" si="5"/>
        <v>22.185294230769234</v>
      </c>
      <c r="W33" s="109"/>
    </row>
    <row r="34" spans="1:23" x14ac:dyDescent="0.2">
      <c r="A34" s="53">
        <f t="shared" si="6"/>
        <v>25</v>
      </c>
      <c r="B34" s="105">
        <f t="shared" si="7"/>
        <v>45250.559999999998</v>
      </c>
      <c r="C34" s="106"/>
      <c r="D34" s="105">
        <f t="shared" si="8"/>
        <v>46155.571200000006</v>
      </c>
      <c r="E34" s="107"/>
      <c r="F34" s="105">
        <v>3770.88</v>
      </c>
      <c r="G34" s="107"/>
      <c r="H34" s="105">
        <f t="shared" si="9"/>
        <v>3846.2976000000003</v>
      </c>
      <c r="I34" s="107"/>
      <c r="J34" s="105">
        <f t="shared" si="0"/>
        <v>0</v>
      </c>
      <c r="K34" s="107">
        <f t="shared" si="1"/>
        <v>0</v>
      </c>
      <c r="L34" s="105">
        <f t="shared" si="2"/>
        <v>0</v>
      </c>
      <c r="M34" s="107">
        <f t="shared" si="3"/>
        <v>0</v>
      </c>
      <c r="N34" s="108">
        <f t="shared" si="4"/>
        <v>23.358082591093119</v>
      </c>
      <c r="O34" s="109"/>
      <c r="P34" s="108">
        <f t="shared" si="10"/>
        <v>11.679041295546559</v>
      </c>
      <c r="Q34" s="109"/>
      <c r="R34" s="108">
        <f t="shared" si="11"/>
        <v>4.6716165182186238</v>
      </c>
      <c r="S34" s="109"/>
      <c r="T34" s="58">
        <f t="shared" si="12"/>
        <v>23.358082591093122</v>
      </c>
      <c r="U34" s="58">
        <f t="shared" si="13"/>
        <v>0.57903174254505152</v>
      </c>
      <c r="V34" s="108">
        <f t="shared" si="5"/>
        <v>22.190178461538466</v>
      </c>
      <c r="W34" s="109"/>
    </row>
    <row r="35" spans="1:23" x14ac:dyDescent="0.2">
      <c r="A35" s="53">
        <f t="shared" si="6"/>
        <v>26</v>
      </c>
      <c r="B35" s="105">
        <f t="shared" si="7"/>
        <v>45250.559999999998</v>
      </c>
      <c r="C35" s="106"/>
      <c r="D35" s="105">
        <f t="shared" si="8"/>
        <v>46155.571200000006</v>
      </c>
      <c r="E35" s="107"/>
      <c r="F35" s="105">
        <v>3770.88</v>
      </c>
      <c r="G35" s="107"/>
      <c r="H35" s="105">
        <f t="shared" si="9"/>
        <v>3846.2976000000003</v>
      </c>
      <c r="I35" s="107"/>
      <c r="J35" s="105">
        <f t="shared" si="0"/>
        <v>0</v>
      </c>
      <c r="K35" s="107">
        <f t="shared" si="1"/>
        <v>0</v>
      </c>
      <c r="L35" s="105">
        <f t="shared" si="2"/>
        <v>0</v>
      </c>
      <c r="M35" s="107">
        <f t="shared" si="3"/>
        <v>0</v>
      </c>
      <c r="N35" s="108">
        <f t="shared" si="4"/>
        <v>23.358082591093119</v>
      </c>
      <c r="O35" s="109"/>
      <c r="P35" s="108">
        <f t="shared" si="10"/>
        <v>11.679041295546559</v>
      </c>
      <c r="Q35" s="109"/>
      <c r="R35" s="108">
        <f t="shared" si="11"/>
        <v>4.6716165182186238</v>
      </c>
      <c r="S35" s="109"/>
      <c r="T35" s="58">
        <f t="shared" si="12"/>
        <v>23.358082591093122</v>
      </c>
      <c r="U35" s="58">
        <f t="shared" si="13"/>
        <v>0.57903174254505152</v>
      </c>
      <c r="V35" s="108">
        <f t="shared" si="5"/>
        <v>22.190178461538466</v>
      </c>
      <c r="W35" s="109"/>
    </row>
    <row r="36" spans="1:23" x14ac:dyDescent="0.2">
      <c r="A36" s="53">
        <f t="shared" si="6"/>
        <v>27</v>
      </c>
      <c r="B36" s="105">
        <f t="shared" si="7"/>
        <v>45260.639999999999</v>
      </c>
      <c r="C36" s="106"/>
      <c r="D36" s="105">
        <f t="shared" si="8"/>
        <v>46165.852800000001</v>
      </c>
      <c r="E36" s="107"/>
      <c r="F36" s="105">
        <v>3771.72</v>
      </c>
      <c r="G36" s="107"/>
      <c r="H36" s="105">
        <f t="shared" si="9"/>
        <v>3847.1543999999999</v>
      </c>
      <c r="I36" s="107"/>
      <c r="J36" s="105">
        <f t="shared" si="0"/>
        <v>0</v>
      </c>
      <c r="K36" s="107">
        <f t="shared" si="1"/>
        <v>0</v>
      </c>
      <c r="L36" s="105">
        <f t="shared" si="2"/>
        <v>0</v>
      </c>
      <c r="M36" s="107">
        <f t="shared" si="3"/>
        <v>0</v>
      </c>
      <c r="N36" s="108">
        <f t="shared" si="4"/>
        <v>23.363285829959516</v>
      </c>
      <c r="O36" s="109"/>
      <c r="P36" s="108">
        <f t="shared" si="10"/>
        <v>11.681642914979758</v>
      </c>
      <c r="Q36" s="109"/>
      <c r="R36" s="108">
        <f t="shared" si="11"/>
        <v>4.6726571659919029</v>
      </c>
      <c r="S36" s="109"/>
      <c r="T36" s="58">
        <f t="shared" si="12"/>
        <v>23.363285829959516</v>
      </c>
      <c r="U36" s="58">
        <f t="shared" si="13"/>
        <v>0.57916072746733427</v>
      </c>
      <c r="V36" s="108">
        <f t="shared" si="5"/>
        <v>22.195121538461539</v>
      </c>
      <c r="W36" s="109"/>
    </row>
    <row r="37" spans="1:23" x14ac:dyDescent="0.2">
      <c r="A37" s="59"/>
      <c r="B37" s="110"/>
      <c r="C37" s="111"/>
      <c r="D37" s="110"/>
      <c r="E37" s="111"/>
      <c r="F37" s="60"/>
      <c r="G37" s="60"/>
      <c r="H37" s="110"/>
      <c r="I37" s="111"/>
      <c r="J37" s="110"/>
      <c r="K37" s="111"/>
      <c r="L37" s="110"/>
      <c r="M37" s="111"/>
      <c r="N37" s="110"/>
      <c r="O37" s="111"/>
      <c r="P37" s="110"/>
      <c r="Q37" s="111"/>
      <c r="R37" s="110"/>
      <c r="S37" s="111"/>
      <c r="T37" s="59"/>
      <c r="U37" s="59"/>
      <c r="V37" s="110"/>
      <c r="W37" s="111"/>
    </row>
    <row r="38" spans="1:23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</sheetData>
  <mergeCells count="319">
    <mergeCell ref="B37:C37"/>
    <mergeCell ref="D37:E37"/>
    <mergeCell ref="H37:I37"/>
    <mergeCell ref="J37:K37"/>
    <mergeCell ref="L37:M37"/>
    <mergeCell ref="N37:O37"/>
    <mergeCell ref="P37:Q37"/>
    <mergeCell ref="R37:S37"/>
    <mergeCell ref="V37:W37"/>
    <mergeCell ref="V35:W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V36:W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V33:W33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V34:W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V31:W31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V32:W32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V29:W29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V30:W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V27:W27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V28:W28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V25:W25"/>
    <mergeCell ref="B26:C26"/>
    <mergeCell ref="D26:E26"/>
    <mergeCell ref="F26:G26"/>
    <mergeCell ref="H26:I26"/>
    <mergeCell ref="J26:K26"/>
    <mergeCell ref="L26:M26"/>
    <mergeCell ref="N26:O26"/>
    <mergeCell ref="P26:Q26"/>
    <mergeCell ref="R26:S26"/>
    <mergeCell ref="V26:W26"/>
    <mergeCell ref="B25:C25"/>
    <mergeCell ref="D25:E25"/>
    <mergeCell ref="F25:G25"/>
    <mergeCell ref="H25:I25"/>
    <mergeCell ref="J25:K25"/>
    <mergeCell ref="L25:M25"/>
    <mergeCell ref="N25:O25"/>
    <mergeCell ref="P25:Q25"/>
    <mergeCell ref="R25:S25"/>
    <mergeCell ref="V23:W23"/>
    <mergeCell ref="B24:C24"/>
    <mergeCell ref="D24:E24"/>
    <mergeCell ref="F24:G24"/>
    <mergeCell ref="H24:I24"/>
    <mergeCell ref="J24:K24"/>
    <mergeCell ref="L24:M24"/>
    <mergeCell ref="N24:O24"/>
    <mergeCell ref="P24:Q24"/>
    <mergeCell ref="R24:S24"/>
    <mergeCell ref="V24:W24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V21:W21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V22:W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V19:W19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V20:W20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V17:W17"/>
    <mergeCell ref="B18:C18"/>
    <mergeCell ref="D18:E18"/>
    <mergeCell ref="F18:G18"/>
    <mergeCell ref="H18:I18"/>
    <mergeCell ref="J18:K18"/>
    <mergeCell ref="L18:M18"/>
    <mergeCell ref="N18:O18"/>
    <mergeCell ref="P18:Q18"/>
    <mergeCell ref="R18:S18"/>
    <mergeCell ref="V18:W18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V15:W15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V16:W16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V13:W13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V14:W14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V11:W11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V12:W12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V9:W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V10:W10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B8:C8"/>
    <mergeCell ref="D8:E8"/>
    <mergeCell ref="H8:I8"/>
    <mergeCell ref="J8:K8"/>
    <mergeCell ref="L8:M8"/>
    <mergeCell ref="N8:O8"/>
    <mergeCell ref="P8:Q8"/>
    <mergeCell ref="R8:S8"/>
    <mergeCell ref="V8:W8"/>
    <mergeCell ref="V6:W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B5:E5"/>
    <mergeCell ref="F5:I5"/>
    <mergeCell ref="J5:K5"/>
    <mergeCell ref="L5:M5"/>
    <mergeCell ref="N5:S5"/>
    <mergeCell ref="B6:C6"/>
    <mergeCell ref="D6:E6"/>
    <mergeCell ref="H6:I6"/>
    <mergeCell ref="J6:K6"/>
    <mergeCell ref="L6:M6"/>
    <mergeCell ref="N6:S6"/>
  </mergeCells>
  <pageMargins left="0.75" right="0.75" top="1" bottom="1" header="0.5" footer="0.5"/>
  <pageSetup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16384" width="8.85546875" style="1"/>
  </cols>
  <sheetData>
    <row r="1" spans="1:21" ht="16.5" x14ac:dyDescent="0.3">
      <c r="A1" s="5" t="s">
        <v>57</v>
      </c>
      <c r="B1" s="5" t="s">
        <v>1</v>
      </c>
      <c r="C1" s="5"/>
      <c r="D1" s="5"/>
      <c r="E1" s="5"/>
      <c r="F1" s="42" t="s">
        <v>112</v>
      </c>
      <c r="G1" s="5"/>
      <c r="H1" s="5"/>
      <c r="N1" s="41" t="str">
        <f>D12</f>
        <v>1 januari 2013</v>
      </c>
      <c r="Q1" s="8" t="s">
        <v>56</v>
      </c>
    </row>
    <row r="2" spans="1:21" ht="16.5" x14ac:dyDescent="0.3">
      <c r="A2" s="5"/>
      <c r="B2" s="5"/>
      <c r="C2" s="5"/>
      <c r="D2" s="5"/>
      <c r="E2" s="5"/>
      <c r="F2" s="5"/>
      <c r="G2" s="5"/>
      <c r="H2" s="5"/>
    </row>
    <row r="3" spans="1:21" ht="17.25" x14ac:dyDescent="0.35">
      <c r="A3" s="5"/>
      <c r="B3" s="5"/>
      <c r="C3" s="11">
        <v>400</v>
      </c>
      <c r="D3" s="11" t="s">
        <v>113</v>
      </c>
      <c r="E3" s="11"/>
      <c r="F3" s="11"/>
      <c r="G3" s="11"/>
      <c r="H3" s="11"/>
      <c r="I3" s="11">
        <v>370</v>
      </c>
      <c r="J3" s="11" t="s">
        <v>137</v>
      </c>
      <c r="K3" s="12"/>
      <c r="O3" s="8">
        <v>375</v>
      </c>
      <c r="P3" s="8" t="s">
        <v>134</v>
      </c>
    </row>
    <row r="4" spans="1:21" ht="17.25" x14ac:dyDescent="0.35">
      <c r="A4" s="5"/>
      <c r="B4" s="5"/>
      <c r="C4" s="11">
        <v>350</v>
      </c>
      <c r="D4" s="11" t="s">
        <v>135</v>
      </c>
      <c r="E4" s="11"/>
      <c r="F4" s="11"/>
      <c r="G4" s="11"/>
      <c r="H4" s="11"/>
      <c r="I4" s="11">
        <v>480</v>
      </c>
      <c r="J4" s="11" t="s">
        <v>138</v>
      </c>
      <c r="K4" s="12"/>
      <c r="P4" s="8" t="s">
        <v>133</v>
      </c>
    </row>
    <row r="5" spans="1:21" ht="17.25" x14ac:dyDescent="0.35">
      <c r="A5" s="5"/>
      <c r="B5" s="5"/>
      <c r="C5" s="11">
        <v>360</v>
      </c>
      <c r="D5" s="11" t="s">
        <v>136</v>
      </c>
      <c r="E5" s="11"/>
      <c r="F5" s="11"/>
      <c r="G5" s="11"/>
      <c r="H5" s="11"/>
      <c r="I5" s="11">
        <v>380</v>
      </c>
      <c r="J5" s="11" t="s">
        <v>139</v>
      </c>
      <c r="K5" s="12"/>
      <c r="O5" s="8">
        <v>355</v>
      </c>
      <c r="P5" s="8" t="s">
        <v>141</v>
      </c>
      <c r="Q5" s="8"/>
      <c r="R5" s="8"/>
      <c r="S5" s="8"/>
      <c r="T5" s="8"/>
    </row>
    <row r="6" spans="1:21" ht="17.25" x14ac:dyDescent="0.35">
      <c r="A6" s="5"/>
      <c r="B6" s="5"/>
      <c r="C6" s="11"/>
      <c r="D6" s="11"/>
      <c r="E6" s="11"/>
      <c r="F6" s="11"/>
      <c r="G6" s="11"/>
      <c r="H6" s="11"/>
      <c r="I6" s="11"/>
      <c r="J6" s="11"/>
      <c r="K6" s="12"/>
      <c r="O6" s="8"/>
      <c r="P6" s="8" t="s">
        <v>140</v>
      </c>
      <c r="Q6" s="8"/>
      <c r="R6" s="8"/>
      <c r="S6" s="8"/>
      <c r="T6" s="8"/>
    </row>
    <row r="7" spans="1:21" ht="17.25" x14ac:dyDescent="0.35">
      <c r="A7" s="5"/>
      <c r="B7" s="5"/>
      <c r="C7" s="11"/>
      <c r="D7" s="11"/>
      <c r="E7" s="11"/>
      <c r="F7" s="11"/>
      <c r="G7" s="11"/>
      <c r="H7" s="11"/>
      <c r="I7" s="11"/>
      <c r="J7" s="11"/>
      <c r="K7" s="12"/>
      <c r="O7" s="8"/>
      <c r="P7" s="8"/>
      <c r="Q7" s="8"/>
      <c r="R7" s="8"/>
      <c r="S7" s="8"/>
      <c r="T7" s="8"/>
    </row>
    <row r="8" spans="1:21" x14ac:dyDescent="0.3">
      <c r="A8" s="8" t="s">
        <v>114</v>
      </c>
      <c r="T8" s="1" t="s">
        <v>7</v>
      </c>
      <c r="U8" s="13">
        <f>'LOG4'!$U$4</f>
        <v>1.2682</v>
      </c>
    </row>
    <row r="9" spans="1:21" ht="17.25" x14ac:dyDescent="0.35">
      <c r="A9" s="5"/>
      <c r="B9" s="5"/>
      <c r="C9" s="5"/>
      <c r="D9" s="5"/>
      <c r="E9" s="10"/>
      <c r="F9" s="11"/>
      <c r="G9" s="5"/>
      <c r="H9" s="5"/>
      <c r="Q9" s="8"/>
      <c r="U9" s="13"/>
    </row>
    <row r="10" spans="1:21" x14ac:dyDescent="0.3">
      <c r="A10" s="14"/>
      <c r="B10" s="64" t="s">
        <v>8</v>
      </c>
      <c r="C10" s="65"/>
      <c r="D10" s="65"/>
      <c r="E10" s="66"/>
      <c r="F10" s="15" t="s">
        <v>9</v>
      </c>
      <c r="G10" s="16"/>
      <c r="H10" s="64" t="s">
        <v>10</v>
      </c>
      <c r="I10" s="80"/>
      <c r="J10" s="64" t="s">
        <v>11</v>
      </c>
      <c r="K10" s="66"/>
      <c r="L10" s="64" t="s">
        <v>12</v>
      </c>
      <c r="M10" s="65"/>
      <c r="N10" s="65"/>
      <c r="O10" s="65"/>
      <c r="P10" s="65"/>
      <c r="Q10" s="66"/>
      <c r="R10" s="17" t="s">
        <v>13</v>
      </c>
      <c r="S10" s="17"/>
      <c r="T10" s="17"/>
      <c r="U10" s="16"/>
    </row>
    <row r="11" spans="1:21" x14ac:dyDescent="0.3">
      <c r="A11" s="18"/>
      <c r="B11" s="70">
        <v>1</v>
      </c>
      <c r="C11" s="71"/>
      <c r="D11" s="70"/>
      <c r="E11" s="71"/>
      <c r="F11" s="70"/>
      <c r="G11" s="71"/>
      <c r="H11" s="70"/>
      <c r="I11" s="71"/>
      <c r="J11" s="83" t="s">
        <v>14</v>
      </c>
      <c r="K11" s="71"/>
      <c r="L11" s="83" t="s">
        <v>15</v>
      </c>
      <c r="M11" s="84"/>
      <c r="N11" s="84"/>
      <c r="O11" s="84"/>
      <c r="P11" s="84"/>
      <c r="Q11" s="71"/>
      <c r="R11" s="19"/>
      <c r="S11" s="19"/>
      <c r="T11" s="82" t="s">
        <v>16</v>
      </c>
      <c r="U11" s="71"/>
    </row>
    <row r="12" spans="1:21" x14ac:dyDescent="0.3">
      <c r="A12" s="18"/>
      <c r="B12" s="67" t="s">
        <v>17</v>
      </c>
      <c r="C12" s="68"/>
      <c r="D12" s="81" t="str">
        <f>[1]Inhoud!$C$3</f>
        <v>1 januari 2013</v>
      </c>
      <c r="E12" s="73"/>
      <c r="F12" s="20" t="str">
        <f>D12</f>
        <v>1 januari 2013</v>
      </c>
      <c r="G12" s="21"/>
      <c r="H12" s="72"/>
      <c r="I12" s="73"/>
      <c r="J12" s="72"/>
      <c r="K12" s="73"/>
      <c r="L12" s="22">
        <v>1</v>
      </c>
      <c r="M12" s="19"/>
      <c r="N12" s="23">
        <v>0.5</v>
      </c>
      <c r="O12" s="19"/>
      <c r="P12" s="69">
        <v>0.2</v>
      </c>
      <c r="Q12" s="68"/>
      <c r="R12" s="19" t="s">
        <v>10</v>
      </c>
      <c r="S12" s="19"/>
      <c r="T12" s="19"/>
      <c r="U12" s="24"/>
    </row>
    <row r="13" spans="1:21" x14ac:dyDescent="0.3">
      <c r="A13" s="18"/>
      <c r="B13" s="64"/>
      <c r="C13" s="66"/>
      <c r="D13" s="79"/>
      <c r="E13" s="80"/>
      <c r="F13" s="79"/>
      <c r="G13" s="80"/>
      <c r="H13" s="79"/>
      <c r="I13" s="80"/>
      <c r="J13" s="79"/>
      <c r="K13" s="80"/>
      <c r="L13" s="79"/>
      <c r="M13" s="80"/>
      <c r="N13" s="79"/>
      <c r="O13" s="80"/>
      <c r="P13" s="79"/>
      <c r="Q13" s="80"/>
      <c r="R13" s="14"/>
      <c r="S13" s="14"/>
      <c r="T13" s="79"/>
      <c r="U13" s="80"/>
    </row>
    <row r="14" spans="1:21" x14ac:dyDescent="0.3">
      <c r="A14" s="18">
        <v>0</v>
      </c>
      <c r="B14" s="62">
        <v>26129.09</v>
      </c>
      <c r="C14" s="63"/>
      <c r="D14" s="62">
        <f>B14*$U$8</f>
        <v>33136.911937999997</v>
      </c>
      <c r="E14" s="76">
        <f t="shared" ref="E14:E41" si="0">D14/40.3399</f>
        <v>821.44259004112553</v>
      </c>
      <c r="F14" s="62">
        <f t="shared" ref="F14:F41" si="1">B14/12*$U$8</f>
        <v>2761.4093281666665</v>
      </c>
      <c r="G14" s="76">
        <f t="shared" ref="G14:G41" si="2">F14/40.3399</f>
        <v>68.453549170093794</v>
      </c>
      <c r="H14" s="62">
        <f t="shared" ref="H14:H41" si="3">((B14&lt;19968.2)*913.03+(B14&gt;19968.2)*(B14&lt;20424.71)*(20424.71-B14+456.51)+(B14&gt;20424.71)*(B14&lt;22659.62)*456.51+(B14&gt;22659.62)*(B14&lt;23116.13)*(23116.13-B14))/12*$U$8</f>
        <v>0</v>
      </c>
      <c r="I14" s="76">
        <f t="shared" ref="I14:I41" si="4">H14/40.3399</f>
        <v>0</v>
      </c>
      <c r="J14" s="62">
        <f t="shared" ref="J14:J41" si="5">((B14&lt;19968.2)*456.51+(B14&gt;19968.2)*(B14&lt;20196.46)*(20196.46-B14+228.26)+(B14&gt;20196.46)*(B14&lt;22659.62)*228.26+(B14&gt;22659.62)*(B14&lt;22887.88)*(22887.88-B14))/12*$U$8</f>
        <v>0</v>
      </c>
      <c r="K14" s="76">
        <f t="shared" ref="K14:K41" si="6">J14/40.3399</f>
        <v>0</v>
      </c>
      <c r="L14" s="74">
        <f t="shared" ref="L14:L41" si="7">D14/1976</f>
        <v>16.769692276315787</v>
      </c>
      <c r="M14" s="75">
        <f t="shared" ref="M14:M41" si="8">L14/40.3399</f>
        <v>0.41570981277384889</v>
      </c>
      <c r="N14" s="74">
        <f t="shared" ref="N14:N41" si="9">L14/2</f>
        <v>8.3848461381578936</v>
      </c>
      <c r="O14" s="75">
        <f t="shared" ref="O14:O41" si="10">N14/40.3399</f>
        <v>0.20785490638692444</v>
      </c>
      <c r="P14" s="74">
        <f t="shared" ref="P14:P41" si="11">L14/5</f>
        <v>3.3539384552631573</v>
      </c>
      <c r="Q14" s="75">
        <f t="shared" ref="Q14:Q41" si="12">P14/40.3399</f>
        <v>8.3141962554769772E-2</v>
      </c>
      <c r="R14" s="25">
        <f t="shared" ref="R14:R41" si="13">(F14+H14)/1976*12</f>
        <v>16.769692276315787</v>
      </c>
      <c r="S14" s="25">
        <f t="shared" ref="S14:S41" si="14">R14/40.3399</f>
        <v>0.41570981277384889</v>
      </c>
      <c r="T14" s="74">
        <f t="shared" ref="T14:T41" si="15">D14/2080</f>
        <v>15.931207662499999</v>
      </c>
      <c r="U14" s="75">
        <f t="shared" ref="U14:U41" si="16">T14/40.3399</f>
        <v>0.39492432213515649</v>
      </c>
    </row>
    <row r="15" spans="1:21" x14ac:dyDescent="0.3">
      <c r="A15" s="18">
        <f t="shared" ref="A15:A41" si="17">+A14+1</f>
        <v>1</v>
      </c>
      <c r="B15" s="62">
        <v>26911.8</v>
      </c>
      <c r="C15" s="63"/>
      <c r="D15" s="62">
        <f t="shared" ref="D15:D41" si="18">B15*$U$8</f>
        <v>34129.544759999997</v>
      </c>
      <c r="E15" s="76">
        <f t="shared" si="0"/>
        <v>846.04931494624418</v>
      </c>
      <c r="F15" s="62">
        <f t="shared" si="1"/>
        <v>2844.1287299999999</v>
      </c>
      <c r="G15" s="76">
        <f t="shared" si="2"/>
        <v>70.504109578853686</v>
      </c>
      <c r="H15" s="62">
        <f t="shared" si="3"/>
        <v>0</v>
      </c>
      <c r="I15" s="76">
        <f t="shared" si="4"/>
        <v>0</v>
      </c>
      <c r="J15" s="62">
        <f t="shared" si="5"/>
        <v>0</v>
      </c>
      <c r="K15" s="76">
        <f t="shared" si="6"/>
        <v>0</v>
      </c>
      <c r="L15" s="74">
        <f t="shared" si="7"/>
        <v>17.272036821862347</v>
      </c>
      <c r="M15" s="75">
        <f t="shared" si="8"/>
        <v>0.42816260877846368</v>
      </c>
      <c r="N15" s="74">
        <f t="shared" si="9"/>
        <v>8.6360184109311735</v>
      </c>
      <c r="O15" s="75">
        <f t="shared" si="10"/>
        <v>0.21408130438923184</v>
      </c>
      <c r="P15" s="74">
        <f t="shared" si="11"/>
        <v>3.4544073643724693</v>
      </c>
      <c r="Q15" s="75">
        <f t="shared" si="12"/>
        <v>8.5632521755692734E-2</v>
      </c>
      <c r="R15" s="25">
        <f t="shared" si="13"/>
        <v>17.272036821862351</v>
      </c>
      <c r="S15" s="25">
        <f t="shared" si="14"/>
        <v>0.42816260877846379</v>
      </c>
      <c r="T15" s="74">
        <f t="shared" si="15"/>
        <v>16.408434980769229</v>
      </c>
      <c r="U15" s="75">
        <f t="shared" si="16"/>
        <v>0.40675447833954048</v>
      </c>
    </row>
    <row r="16" spans="1:21" x14ac:dyDescent="0.3">
      <c r="A16" s="18">
        <f t="shared" si="17"/>
        <v>2</v>
      </c>
      <c r="B16" s="62">
        <v>27694.880000000001</v>
      </c>
      <c r="C16" s="63"/>
      <c r="D16" s="62">
        <f t="shared" si="18"/>
        <v>35122.646816</v>
      </c>
      <c r="E16" s="76">
        <f t="shared" si="0"/>
        <v>870.66767185838341</v>
      </c>
      <c r="F16" s="62">
        <f t="shared" si="1"/>
        <v>2926.8872346666667</v>
      </c>
      <c r="G16" s="76">
        <f t="shared" si="2"/>
        <v>72.555639321531956</v>
      </c>
      <c r="H16" s="62">
        <f t="shared" si="3"/>
        <v>0</v>
      </c>
      <c r="I16" s="76">
        <f t="shared" si="4"/>
        <v>0</v>
      </c>
      <c r="J16" s="62">
        <f t="shared" si="5"/>
        <v>0</v>
      </c>
      <c r="K16" s="76">
        <f t="shared" si="6"/>
        <v>0</v>
      </c>
      <c r="L16" s="74">
        <f t="shared" si="7"/>
        <v>17.774618834008098</v>
      </c>
      <c r="M16" s="75">
        <f t="shared" si="8"/>
        <v>0.4406212914263074</v>
      </c>
      <c r="N16" s="74">
        <f t="shared" si="9"/>
        <v>8.8873094170040492</v>
      </c>
      <c r="O16" s="75">
        <f t="shared" si="10"/>
        <v>0.2203106457131537</v>
      </c>
      <c r="P16" s="74">
        <f t="shared" si="11"/>
        <v>3.5549237668016196</v>
      </c>
      <c r="Q16" s="75">
        <f t="shared" si="12"/>
        <v>8.8124258285261478E-2</v>
      </c>
      <c r="R16" s="25">
        <f t="shared" si="13"/>
        <v>17.774618834008095</v>
      </c>
      <c r="S16" s="25">
        <f t="shared" si="14"/>
        <v>0.44062129142630735</v>
      </c>
      <c r="T16" s="74">
        <f t="shared" si="15"/>
        <v>16.885887892307693</v>
      </c>
      <c r="U16" s="75">
        <f t="shared" si="16"/>
        <v>0.41859022685499203</v>
      </c>
    </row>
    <row r="17" spans="1:21" x14ac:dyDescent="0.3">
      <c r="A17" s="18">
        <f t="shared" si="17"/>
        <v>3</v>
      </c>
      <c r="B17" s="62">
        <v>28477.96</v>
      </c>
      <c r="C17" s="63"/>
      <c r="D17" s="62">
        <f t="shared" si="18"/>
        <v>36115.748871999996</v>
      </c>
      <c r="E17" s="76">
        <f t="shared" si="0"/>
        <v>895.28602877052242</v>
      </c>
      <c r="F17" s="62">
        <f t="shared" si="1"/>
        <v>3009.6457393333335</v>
      </c>
      <c r="G17" s="76">
        <f t="shared" si="2"/>
        <v>74.607169064210211</v>
      </c>
      <c r="H17" s="62">
        <f t="shared" si="3"/>
        <v>0</v>
      </c>
      <c r="I17" s="76">
        <f t="shared" si="4"/>
        <v>0</v>
      </c>
      <c r="J17" s="62">
        <f t="shared" si="5"/>
        <v>0</v>
      </c>
      <c r="K17" s="76">
        <f t="shared" si="6"/>
        <v>0</v>
      </c>
      <c r="L17" s="74">
        <f t="shared" si="7"/>
        <v>18.277200846153843</v>
      </c>
      <c r="M17" s="75">
        <f t="shared" si="8"/>
        <v>0.45307997407415096</v>
      </c>
      <c r="N17" s="74">
        <f t="shared" si="9"/>
        <v>9.1386004230769213</v>
      </c>
      <c r="O17" s="75">
        <f t="shared" si="10"/>
        <v>0.22653998703707548</v>
      </c>
      <c r="P17" s="74">
        <f t="shared" si="11"/>
        <v>3.6554401692307685</v>
      </c>
      <c r="Q17" s="75">
        <f t="shared" si="12"/>
        <v>9.0615994814830195E-2</v>
      </c>
      <c r="R17" s="25">
        <f t="shared" si="13"/>
        <v>18.277200846153846</v>
      </c>
      <c r="S17" s="25">
        <f t="shared" si="14"/>
        <v>0.45307997407415107</v>
      </c>
      <c r="T17" s="74">
        <f t="shared" si="15"/>
        <v>17.363340803846153</v>
      </c>
      <c r="U17" s="75">
        <f t="shared" si="16"/>
        <v>0.43042597537044347</v>
      </c>
    </row>
    <row r="18" spans="1:21" x14ac:dyDescent="0.3">
      <c r="A18" s="18">
        <f t="shared" si="17"/>
        <v>4</v>
      </c>
      <c r="B18" s="62">
        <v>29427.34</v>
      </c>
      <c r="C18" s="63"/>
      <c r="D18" s="62">
        <f t="shared" si="18"/>
        <v>37319.752588000003</v>
      </c>
      <c r="E18" s="76">
        <f t="shared" si="0"/>
        <v>925.13250127045444</v>
      </c>
      <c r="F18" s="62">
        <f t="shared" si="1"/>
        <v>3109.979382333333</v>
      </c>
      <c r="G18" s="76">
        <f t="shared" si="2"/>
        <v>77.09437510587118</v>
      </c>
      <c r="H18" s="62">
        <f t="shared" si="3"/>
        <v>0</v>
      </c>
      <c r="I18" s="76">
        <f t="shared" si="4"/>
        <v>0</v>
      </c>
      <c r="J18" s="62">
        <f t="shared" si="5"/>
        <v>0</v>
      </c>
      <c r="K18" s="76">
        <f t="shared" si="6"/>
        <v>0</v>
      </c>
      <c r="L18" s="74">
        <f t="shared" si="7"/>
        <v>18.886514467611338</v>
      </c>
      <c r="M18" s="75">
        <f t="shared" si="8"/>
        <v>0.46818446420569554</v>
      </c>
      <c r="N18" s="74">
        <f t="shared" si="9"/>
        <v>9.4432572338056691</v>
      </c>
      <c r="O18" s="75">
        <f t="shared" si="10"/>
        <v>0.23409223210284777</v>
      </c>
      <c r="P18" s="74">
        <f t="shared" si="11"/>
        <v>3.7773028935222674</v>
      </c>
      <c r="Q18" s="75">
        <f t="shared" si="12"/>
        <v>9.3636892841139102E-2</v>
      </c>
      <c r="R18" s="25">
        <f t="shared" si="13"/>
        <v>18.886514467611335</v>
      </c>
      <c r="S18" s="25">
        <f t="shared" si="14"/>
        <v>0.46818446420569548</v>
      </c>
      <c r="T18" s="74">
        <f t="shared" si="15"/>
        <v>17.942188744230769</v>
      </c>
      <c r="U18" s="75">
        <f t="shared" si="16"/>
        <v>0.44477524099541071</v>
      </c>
    </row>
    <row r="19" spans="1:21" x14ac:dyDescent="0.3">
      <c r="A19" s="18">
        <f t="shared" si="17"/>
        <v>5</v>
      </c>
      <c r="B19" s="62">
        <v>30630.09</v>
      </c>
      <c r="C19" s="63"/>
      <c r="D19" s="62">
        <f>B19*$U$8</f>
        <v>38845.080137999998</v>
      </c>
      <c r="E19" s="76">
        <f t="shared" si="0"/>
        <v>962.94438355077716</v>
      </c>
      <c r="F19" s="62">
        <f t="shared" si="1"/>
        <v>3237.0900115000004</v>
      </c>
      <c r="G19" s="76">
        <f t="shared" si="2"/>
        <v>80.245365295898111</v>
      </c>
      <c r="H19" s="62">
        <f t="shared" si="3"/>
        <v>0</v>
      </c>
      <c r="I19" s="76">
        <f t="shared" si="4"/>
        <v>0</v>
      </c>
      <c r="J19" s="62">
        <f t="shared" si="5"/>
        <v>0</v>
      </c>
      <c r="K19" s="76">
        <f t="shared" si="6"/>
        <v>0</v>
      </c>
      <c r="L19" s="74">
        <f t="shared" si="7"/>
        <v>19.658441365384615</v>
      </c>
      <c r="M19" s="75">
        <f t="shared" si="8"/>
        <v>0.48732003216132452</v>
      </c>
      <c r="N19" s="74">
        <f t="shared" si="9"/>
        <v>9.8292206826923074</v>
      </c>
      <c r="O19" s="75">
        <f t="shared" si="10"/>
        <v>0.24366001608066226</v>
      </c>
      <c r="P19" s="74">
        <f t="shared" si="11"/>
        <v>3.9316882730769231</v>
      </c>
      <c r="Q19" s="75">
        <f t="shared" si="12"/>
        <v>9.746400643226491E-2</v>
      </c>
      <c r="R19" s="25">
        <f t="shared" si="13"/>
        <v>19.658441365384618</v>
      </c>
      <c r="S19" s="25">
        <f t="shared" si="14"/>
        <v>0.48732003216132458</v>
      </c>
      <c r="T19" s="74">
        <f t="shared" si="15"/>
        <v>18.675519297115382</v>
      </c>
      <c r="U19" s="75">
        <f t="shared" si="16"/>
        <v>0.46295403055325823</v>
      </c>
    </row>
    <row r="20" spans="1:21" x14ac:dyDescent="0.3">
      <c r="A20" s="18">
        <f t="shared" si="17"/>
        <v>6</v>
      </c>
      <c r="B20" s="62">
        <v>30630.09</v>
      </c>
      <c r="C20" s="63"/>
      <c r="D20" s="62">
        <f t="shared" si="18"/>
        <v>38845.080137999998</v>
      </c>
      <c r="E20" s="76">
        <f t="shared" si="0"/>
        <v>962.94438355077716</v>
      </c>
      <c r="F20" s="62">
        <f t="shared" si="1"/>
        <v>3237.0900115000004</v>
      </c>
      <c r="G20" s="76">
        <f t="shared" si="2"/>
        <v>80.245365295898111</v>
      </c>
      <c r="H20" s="62">
        <f t="shared" si="3"/>
        <v>0</v>
      </c>
      <c r="I20" s="76">
        <f t="shared" si="4"/>
        <v>0</v>
      </c>
      <c r="J20" s="62">
        <f t="shared" si="5"/>
        <v>0</v>
      </c>
      <c r="K20" s="76">
        <f t="shared" si="6"/>
        <v>0</v>
      </c>
      <c r="L20" s="74">
        <f t="shared" si="7"/>
        <v>19.658441365384615</v>
      </c>
      <c r="M20" s="75">
        <f t="shared" si="8"/>
        <v>0.48732003216132452</v>
      </c>
      <c r="N20" s="74">
        <f t="shared" si="9"/>
        <v>9.8292206826923074</v>
      </c>
      <c r="O20" s="75">
        <f t="shared" si="10"/>
        <v>0.24366001608066226</v>
      </c>
      <c r="P20" s="74">
        <f t="shared" si="11"/>
        <v>3.9316882730769231</v>
      </c>
      <c r="Q20" s="75">
        <f t="shared" si="12"/>
        <v>9.746400643226491E-2</v>
      </c>
      <c r="R20" s="25">
        <f t="shared" si="13"/>
        <v>19.658441365384618</v>
      </c>
      <c r="S20" s="25">
        <f t="shared" si="14"/>
        <v>0.48732003216132458</v>
      </c>
      <c r="T20" s="74">
        <f t="shared" si="15"/>
        <v>18.675519297115382</v>
      </c>
      <c r="U20" s="75">
        <f t="shared" si="16"/>
        <v>0.46295403055325823</v>
      </c>
    </row>
    <row r="21" spans="1:21" x14ac:dyDescent="0.3">
      <c r="A21" s="18">
        <f t="shared" si="17"/>
        <v>7</v>
      </c>
      <c r="B21" s="62">
        <v>31832.43</v>
      </c>
      <c r="C21" s="63"/>
      <c r="D21" s="62">
        <f t="shared" si="18"/>
        <v>40369.887726000001</v>
      </c>
      <c r="E21" s="76">
        <f t="shared" si="0"/>
        <v>1000.7433763098074</v>
      </c>
      <c r="F21" s="62">
        <f t="shared" si="1"/>
        <v>3364.1573104999998</v>
      </c>
      <c r="G21" s="76">
        <f t="shared" si="2"/>
        <v>83.395281359150616</v>
      </c>
      <c r="H21" s="62">
        <f t="shared" si="3"/>
        <v>0</v>
      </c>
      <c r="I21" s="76">
        <f t="shared" si="4"/>
        <v>0</v>
      </c>
      <c r="J21" s="62">
        <f t="shared" si="5"/>
        <v>0</v>
      </c>
      <c r="K21" s="76">
        <f t="shared" si="6"/>
        <v>0</v>
      </c>
      <c r="L21" s="74">
        <f t="shared" si="7"/>
        <v>20.430105124493927</v>
      </c>
      <c r="M21" s="75">
        <f t="shared" si="8"/>
        <v>0.50644907707986209</v>
      </c>
      <c r="N21" s="74">
        <f t="shared" si="9"/>
        <v>10.215052562246964</v>
      </c>
      <c r="O21" s="75">
        <f t="shared" si="10"/>
        <v>0.25322453853993104</v>
      </c>
      <c r="P21" s="74">
        <f t="shared" si="11"/>
        <v>4.0860210248987858</v>
      </c>
      <c r="Q21" s="75">
        <f t="shared" si="12"/>
        <v>0.10128981541597241</v>
      </c>
      <c r="R21" s="25">
        <f t="shared" si="13"/>
        <v>20.430105124493924</v>
      </c>
      <c r="S21" s="25">
        <f t="shared" si="14"/>
        <v>0.50644907707986198</v>
      </c>
      <c r="T21" s="74">
        <f t="shared" si="15"/>
        <v>19.408599868269231</v>
      </c>
      <c r="U21" s="75">
        <f t="shared" si="16"/>
        <v>0.48112662322586897</v>
      </c>
    </row>
    <row r="22" spans="1:21" x14ac:dyDescent="0.3">
      <c r="A22" s="18">
        <f t="shared" si="17"/>
        <v>8</v>
      </c>
      <c r="B22" s="62">
        <v>31832.43</v>
      </c>
      <c r="C22" s="63"/>
      <c r="D22" s="62">
        <f t="shared" si="18"/>
        <v>40369.887726000001</v>
      </c>
      <c r="E22" s="76">
        <f t="shared" si="0"/>
        <v>1000.7433763098074</v>
      </c>
      <c r="F22" s="62">
        <f t="shared" si="1"/>
        <v>3364.1573104999998</v>
      </c>
      <c r="G22" s="76">
        <f t="shared" si="2"/>
        <v>83.395281359150616</v>
      </c>
      <c r="H22" s="62">
        <f t="shared" si="3"/>
        <v>0</v>
      </c>
      <c r="I22" s="76">
        <f t="shared" si="4"/>
        <v>0</v>
      </c>
      <c r="J22" s="62">
        <f t="shared" si="5"/>
        <v>0</v>
      </c>
      <c r="K22" s="76">
        <f t="shared" si="6"/>
        <v>0</v>
      </c>
      <c r="L22" s="74">
        <f t="shared" si="7"/>
        <v>20.430105124493927</v>
      </c>
      <c r="M22" s="75">
        <f t="shared" si="8"/>
        <v>0.50644907707986209</v>
      </c>
      <c r="N22" s="74">
        <f t="shared" si="9"/>
        <v>10.215052562246964</v>
      </c>
      <c r="O22" s="75">
        <f t="shared" si="10"/>
        <v>0.25322453853993104</v>
      </c>
      <c r="P22" s="74">
        <f t="shared" si="11"/>
        <v>4.0860210248987858</v>
      </c>
      <c r="Q22" s="75">
        <f t="shared" si="12"/>
        <v>0.10128981541597241</v>
      </c>
      <c r="R22" s="25">
        <f t="shared" si="13"/>
        <v>20.430105124493924</v>
      </c>
      <c r="S22" s="25">
        <f t="shared" si="14"/>
        <v>0.50644907707986198</v>
      </c>
      <c r="T22" s="74">
        <f t="shared" si="15"/>
        <v>19.408599868269231</v>
      </c>
      <c r="U22" s="75">
        <f t="shared" si="16"/>
        <v>0.48112662322586897</v>
      </c>
    </row>
    <row r="23" spans="1:21" x14ac:dyDescent="0.3">
      <c r="A23" s="18">
        <f t="shared" si="17"/>
        <v>9</v>
      </c>
      <c r="B23" s="62">
        <v>33034.800000000003</v>
      </c>
      <c r="C23" s="63"/>
      <c r="D23" s="62">
        <f t="shared" si="18"/>
        <v>41894.733360000006</v>
      </c>
      <c r="E23" s="76">
        <f t="shared" si="0"/>
        <v>1038.543312204542</v>
      </c>
      <c r="F23" s="62">
        <f t="shared" si="1"/>
        <v>3491.2277800000002</v>
      </c>
      <c r="G23" s="76">
        <f t="shared" si="2"/>
        <v>86.545276017045168</v>
      </c>
      <c r="H23" s="62">
        <f t="shared" si="3"/>
        <v>0</v>
      </c>
      <c r="I23" s="76">
        <f t="shared" si="4"/>
        <v>0</v>
      </c>
      <c r="J23" s="62">
        <f t="shared" si="5"/>
        <v>0</v>
      </c>
      <c r="K23" s="76">
        <f t="shared" si="6"/>
        <v>0</v>
      </c>
      <c r="L23" s="74">
        <f t="shared" si="7"/>
        <v>21.201788137651825</v>
      </c>
      <c r="M23" s="75">
        <f t="shared" si="8"/>
        <v>0.52557859929379658</v>
      </c>
      <c r="N23" s="74">
        <f t="shared" si="9"/>
        <v>10.600894068825912</v>
      </c>
      <c r="O23" s="75">
        <f t="shared" si="10"/>
        <v>0.26278929964689829</v>
      </c>
      <c r="P23" s="74">
        <f t="shared" si="11"/>
        <v>4.2403576275303649</v>
      </c>
      <c r="Q23" s="75">
        <f t="shared" si="12"/>
        <v>0.10511571985875931</v>
      </c>
      <c r="R23" s="25">
        <f t="shared" si="13"/>
        <v>21.201788137651821</v>
      </c>
      <c r="S23" s="25">
        <f t="shared" si="14"/>
        <v>0.52557859929379647</v>
      </c>
      <c r="T23" s="74">
        <f t="shared" si="15"/>
        <v>20.141698730769235</v>
      </c>
      <c r="U23" s="75">
        <f t="shared" si="16"/>
        <v>0.4992996693291068</v>
      </c>
    </row>
    <row r="24" spans="1:21" x14ac:dyDescent="0.3">
      <c r="A24" s="18">
        <f t="shared" si="17"/>
        <v>10</v>
      </c>
      <c r="B24" s="62">
        <v>33116.01</v>
      </c>
      <c r="C24" s="63"/>
      <c r="D24" s="62">
        <f t="shared" si="18"/>
        <v>41997.723882000006</v>
      </c>
      <c r="E24" s="76">
        <f t="shared" si="0"/>
        <v>1041.0963805562237</v>
      </c>
      <c r="F24" s="62">
        <f t="shared" si="1"/>
        <v>3499.8103234999999</v>
      </c>
      <c r="G24" s="76">
        <f t="shared" si="2"/>
        <v>86.758031713018624</v>
      </c>
      <c r="H24" s="62">
        <f t="shared" si="3"/>
        <v>0</v>
      </c>
      <c r="I24" s="76">
        <f t="shared" si="4"/>
        <v>0</v>
      </c>
      <c r="J24" s="62">
        <f t="shared" si="5"/>
        <v>0</v>
      </c>
      <c r="K24" s="76">
        <f t="shared" si="6"/>
        <v>0</v>
      </c>
      <c r="L24" s="74">
        <f t="shared" si="7"/>
        <v>21.253908847165995</v>
      </c>
      <c r="M24" s="75">
        <f t="shared" si="8"/>
        <v>0.52687063793331157</v>
      </c>
      <c r="N24" s="74">
        <f t="shared" si="9"/>
        <v>10.626954423582998</v>
      </c>
      <c r="O24" s="75">
        <f t="shared" si="10"/>
        <v>0.26343531896665578</v>
      </c>
      <c r="P24" s="74">
        <f t="shared" si="11"/>
        <v>4.2507817694331989</v>
      </c>
      <c r="Q24" s="75">
        <f t="shared" si="12"/>
        <v>0.10537412758666231</v>
      </c>
      <c r="R24" s="25">
        <f t="shared" si="13"/>
        <v>21.253908847165988</v>
      </c>
      <c r="S24" s="25">
        <f t="shared" si="14"/>
        <v>0.52687063793331135</v>
      </c>
      <c r="T24" s="74">
        <f t="shared" si="15"/>
        <v>20.191213404807694</v>
      </c>
      <c r="U24" s="75">
        <f t="shared" si="16"/>
        <v>0.50052710603664596</v>
      </c>
    </row>
    <row r="25" spans="1:21" x14ac:dyDescent="0.3">
      <c r="A25" s="18">
        <f t="shared" si="17"/>
        <v>11</v>
      </c>
      <c r="B25" s="62">
        <v>34237.14</v>
      </c>
      <c r="C25" s="63"/>
      <c r="D25" s="62">
        <f t="shared" si="18"/>
        <v>43419.540948000002</v>
      </c>
      <c r="E25" s="76">
        <f t="shared" si="0"/>
        <v>1076.3423049635721</v>
      </c>
      <c r="F25" s="62">
        <f t="shared" si="1"/>
        <v>3618.2950789999995</v>
      </c>
      <c r="G25" s="76">
        <f t="shared" si="2"/>
        <v>89.695192080297659</v>
      </c>
      <c r="H25" s="62">
        <f t="shared" si="3"/>
        <v>0</v>
      </c>
      <c r="I25" s="76">
        <f t="shared" si="4"/>
        <v>0</v>
      </c>
      <c r="J25" s="62">
        <f t="shared" si="5"/>
        <v>0</v>
      </c>
      <c r="K25" s="76">
        <f t="shared" si="6"/>
        <v>0</v>
      </c>
      <c r="L25" s="74">
        <f t="shared" si="7"/>
        <v>21.973451896761134</v>
      </c>
      <c r="M25" s="75">
        <f t="shared" si="8"/>
        <v>0.54470764421233409</v>
      </c>
      <c r="N25" s="74">
        <f t="shared" si="9"/>
        <v>10.986725948380567</v>
      </c>
      <c r="O25" s="75">
        <f t="shared" si="10"/>
        <v>0.27235382210616704</v>
      </c>
      <c r="P25" s="74">
        <f t="shared" si="11"/>
        <v>4.3946903793522267</v>
      </c>
      <c r="Q25" s="75">
        <f t="shared" si="12"/>
        <v>0.1089415288424668</v>
      </c>
      <c r="R25" s="25">
        <f t="shared" si="13"/>
        <v>21.973451896761134</v>
      </c>
      <c r="S25" s="25">
        <f t="shared" si="14"/>
        <v>0.54470764421233409</v>
      </c>
      <c r="T25" s="74">
        <f t="shared" si="15"/>
        <v>20.874779301923077</v>
      </c>
      <c r="U25" s="75">
        <f t="shared" si="16"/>
        <v>0.51747226200171736</v>
      </c>
    </row>
    <row r="26" spans="1:21" x14ac:dyDescent="0.3">
      <c r="A26" s="18">
        <f t="shared" si="17"/>
        <v>12</v>
      </c>
      <c r="B26" s="62">
        <v>34587.39</v>
      </c>
      <c r="C26" s="63"/>
      <c r="D26" s="62">
        <f t="shared" si="18"/>
        <v>43863.727998000002</v>
      </c>
      <c r="E26" s="76">
        <f t="shared" si="0"/>
        <v>1087.3534143118848</v>
      </c>
      <c r="F26" s="62">
        <f t="shared" si="1"/>
        <v>3655.3106664999996</v>
      </c>
      <c r="G26" s="76">
        <f t="shared" si="2"/>
        <v>90.612784525990392</v>
      </c>
      <c r="H26" s="62">
        <f t="shared" si="3"/>
        <v>0</v>
      </c>
      <c r="I26" s="76">
        <f t="shared" si="4"/>
        <v>0</v>
      </c>
      <c r="J26" s="62">
        <f t="shared" si="5"/>
        <v>0</v>
      </c>
      <c r="K26" s="76">
        <f t="shared" si="6"/>
        <v>0</v>
      </c>
      <c r="L26" s="74">
        <f t="shared" si="7"/>
        <v>22.198242913967611</v>
      </c>
      <c r="M26" s="75">
        <f t="shared" si="8"/>
        <v>0.55028006797160156</v>
      </c>
      <c r="N26" s="74">
        <f t="shared" si="9"/>
        <v>11.099121456983806</v>
      </c>
      <c r="O26" s="75">
        <f t="shared" si="10"/>
        <v>0.27514003398580078</v>
      </c>
      <c r="P26" s="74">
        <f t="shared" si="11"/>
        <v>4.4396485827935219</v>
      </c>
      <c r="Q26" s="75">
        <f t="shared" si="12"/>
        <v>0.11005601359432031</v>
      </c>
      <c r="R26" s="25">
        <f t="shared" si="13"/>
        <v>22.198242913967608</v>
      </c>
      <c r="S26" s="25">
        <f t="shared" si="14"/>
        <v>0.55028006797160156</v>
      </c>
      <c r="T26" s="74">
        <f t="shared" si="15"/>
        <v>21.08833076826923</v>
      </c>
      <c r="U26" s="75">
        <f t="shared" si="16"/>
        <v>0.52276606457302155</v>
      </c>
    </row>
    <row r="27" spans="1:21" x14ac:dyDescent="0.3">
      <c r="A27" s="18">
        <f t="shared" si="17"/>
        <v>13</v>
      </c>
      <c r="B27" s="62">
        <v>35439.480000000003</v>
      </c>
      <c r="C27" s="63"/>
      <c r="D27" s="62">
        <f t="shared" si="18"/>
        <v>44944.348536000005</v>
      </c>
      <c r="E27" s="76">
        <f t="shared" si="0"/>
        <v>1114.1412977226023</v>
      </c>
      <c r="F27" s="62">
        <f t="shared" si="1"/>
        <v>3745.3623780000007</v>
      </c>
      <c r="G27" s="76">
        <f t="shared" si="2"/>
        <v>92.845108143550206</v>
      </c>
      <c r="H27" s="62">
        <f t="shared" si="3"/>
        <v>0</v>
      </c>
      <c r="I27" s="76">
        <f t="shared" si="4"/>
        <v>0</v>
      </c>
      <c r="J27" s="62">
        <f t="shared" si="5"/>
        <v>0</v>
      </c>
      <c r="K27" s="76">
        <f t="shared" si="6"/>
        <v>0</v>
      </c>
      <c r="L27" s="74">
        <f t="shared" si="7"/>
        <v>22.745115655870446</v>
      </c>
      <c r="M27" s="75">
        <f t="shared" si="8"/>
        <v>0.56383668913087159</v>
      </c>
      <c r="N27" s="74">
        <f t="shared" si="9"/>
        <v>11.372557827935223</v>
      </c>
      <c r="O27" s="75">
        <f t="shared" si="10"/>
        <v>0.2819183445654358</v>
      </c>
      <c r="P27" s="74">
        <f t="shared" si="11"/>
        <v>4.5490231311740894</v>
      </c>
      <c r="Q27" s="75">
        <f t="shared" si="12"/>
        <v>0.11276733782617432</v>
      </c>
      <c r="R27" s="25">
        <f t="shared" si="13"/>
        <v>22.74511565587045</v>
      </c>
      <c r="S27" s="25">
        <f t="shared" si="14"/>
        <v>0.5638366891308717</v>
      </c>
      <c r="T27" s="74">
        <f t="shared" si="15"/>
        <v>21.607859873076926</v>
      </c>
      <c r="U27" s="75">
        <f t="shared" si="16"/>
        <v>0.53564485467432799</v>
      </c>
    </row>
    <row r="28" spans="1:21" x14ac:dyDescent="0.3">
      <c r="A28" s="18">
        <f t="shared" si="17"/>
        <v>14</v>
      </c>
      <c r="B28" s="62">
        <v>36058.730000000003</v>
      </c>
      <c r="C28" s="63"/>
      <c r="D28" s="62">
        <f t="shared" si="18"/>
        <v>45729.681386000004</v>
      </c>
      <c r="E28" s="76">
        <f t="shared" si="0"/>
        <v>1133.6091905532737</v>
      </c>
      <c r="F28" s="62">
        <f t="shared" si="1"/>
        <v>3810.8067821666668</v>
      </c>
      <c r="G28" s="76">
        <f t="shared" si="2"/>
        <v>94.467432546106139</v>
      </c>
      <c r="H28" s="62">
        <f t="shared" si="3"/>
        <v>0</v>
      </c>
      <c r="I28" s="76">
        <f t="shared" si="4"/>
        <v>0</v>
      </c>
      <c r="J28" s="62">
        <f t="shared" si="5"/>
        <v>0</v>
      </c>
      <c r="K28" s="76">
        <f t="shared" si="6"/>
        <v>0</v>
      </c>
      <c r="L28" s="74">
        <f t="shared" si="7"/>
        <v>23.142551308704455</v>
      </c>
      <c r="M28" s="75">
        <f t="shared" si="8"/>
        <v>0.57368886161602917</v>
      </c>
      <c r="N28" s="74">
        <f t="shared" si="9"/>
        <v>11.571275654352227</v>
      </c>
      <c r="O28" s="75">
        <f t="shared" si="10"/>
        <v>0.28684443080801458</v>
      </c>
      <c r="P28" s="74">
        <f t="shared" si="11"/>
        <v>4.6285102617408906</v>
      </c>
      <c r="Q28" s="75">
        <f t="shared" si="12"/>
        <v>0.11473777232320582</v>
      </c>
      <c r="R28" s="25">
        <f t="shared" si="13"/>
        <v>23.142551308704455</v>
      </c>
      <c r="S28" s="25">
        <f t="shared" si="14"/>
        <v>0.57368886161602917</v>
      </c>
      <c r="T28" s="74">
        <f t="shared" si="15"/>
        <v>21.985423743269234</v>
      </c>
      <c r="U28" s="75">
        <f t="shared" si="16"/>
        <v>0.54500441853522774</v>
      </c>
    </row>
    <row r="29" spans="1:21" x14ac:dyDescent="0.3">
      <c r="A29" s="18">
        <f t="shared" si="17"/>
        <v>15</v>
      </c>
      <c r="B29" s="62">
        <v>36641.86</v>
      </c>
      <c r="C29" s="63"/>
      <c r="D29" s="62">
        <f t="shared" si="18"/>
        <v>46469.206852000003</v>
      </c>
      <c r="E29" s="76">
        <f t="shared" si="0"/>
        <v>1151.9415479959048</v>
      </c>
      <c r="F29" s="62">
        <f t="shared" si="1"/>
        <v>3872.433904333333</v>
      </c>
      <c r="G29" s="76">
        <f t="shared" si="2"/>
        <v>95.995128999658718</v>
      </c>
      <c r="H29" s="62">
        <f t="shared" si="3"/>
        <v>0</v>
      </c>
      <c r="I29" s="76">
        <f t="shared" si="4"/>
        <v>0</v>
      </c>
      <c r="J29" s="62">
        <f t="shared" si="5"/>
        <v>0</v>
      </c>
      <c r="K29" s="76">
        <f t="shared" si="6"/>
        <v>0</v>
      </c>
      <c r="L29" s="74">
        <f t="shared" si="7"/>
        <v>23.516805087044535</v>
      </c>
      <c r="M29" s="75">
        <f t="shared" si="8"/>
        <v>0.58296637044327171</v>
      </c>
      <c r="N29" s="74">
        <f t="shared" si="9"/>
        <v>11.758402543522267</v>
      </c>
      <c r="O29" s="75">
        <f t="shared" si="10"/>
        <v>0.29148318522163585</v>
      </c>
      <c r="P29" s="74">
        <f t="shared" si="11"/>
        <v>4.7033610174089073</v>
      </c>
      <c r="Q29" s="75">
        <f t="shared" si="12"/>
        <v>0.11659327408865434</v>
      </c>
      <c r="R29" s="25">
        <f t="shared" si="13"/>
        <v>23.516805087044531</v>
      </c>
      <c r="S29" s="25">
        <f t="shared" si="14"/>
        <v>0.5829663704432716</v>
      </c>
      <c r="T29" s="74">
        <f t="shared" si="15"/>
        <v>22.340964832692308</v>
      </c>
      <c r="U29" s="75">
        <f t="shared" si="16"/>
        <v>0.55381805192110811</v>
      </c>
    </row>
    <row r="30" spans="1:21" x14ac:dyDescent="0.3">
      <c r="A30" s="18">
        <f t="shared" si="17"/>
        <v>16</v>
      </c>
      <c r="B30" s="62">
        <v>37530.080000000002</v>
      </c>
      <c r="C30" s="63"/>
      <c r="D30" s="62">
        <f t="shared" si="18"/>
        <v>47595.647455999999</v>
      </c>
      <c r="E30" s="76">
        <f t="shared" si="0"/>
        <v>1179.8652811732304</v>
      </c>
      <c r="F30" s="62">
        <f t="shared" si="1"/>
        <v>3966.3039546666664</v>
      </c>
      <c r="G30" s="76">
        <f t="shared" si="2"/>
        <v>98.322106764435873</v>
      </c>
      <c r="H30" s="62">
        <f t="shared" si="3"/>
        <v>0</v>
      </c>
      <c r="I30" s="76">
        <f t="shared" si="4"/>
        <v>0</v>
      </c>
      <c r="J30" s="62">
        <f t="shared" si="5"/>
        <v>0</v>
      </c>
      <c r="K30" s="76">
        <f t="shared" si="6"/>
        <v>0</v>
      </c>
      <c r="L30" s="74">
        <f t="shared" si="7"/>
        <v>24.08686612145749</v>
      </c>
      <c r="M30" s="75">
        <f t="shared" si="8"/>
        <v>0.59709781435892229</v>
      </c>
      <c r="N30" s="74">
        <f t="shared" si="9"/>
        <v>12.043433060728745</v>
      </c>
      <c r="O30" s="75">
        <f t="shared" si="10"/>
        <v>0.29854890717946114</v>
      </c>
      <c r="P30" s="74">
        <f t="shared" si="11"/>
        <v>4.8173732242914982</v>
      </c>
      <c r="Q30" s="75">
        <f t="shared" si="12"/>
        <v>0.11941956287178447</v>
      </c>
      <c r="R30" s="25">
        <f t="shared" si="13"/>
        <v>24.086866121457486</v>
      </c>
      <c r="S30" s="25">
        <f t="shared" si="14"/>
        <v>0.59709781435892217</v>
      </c>
      <c r="T30" s="74">
        <f t="shared" si="15"/>
        <v>22.882522815384615</v>
      </c>
      <c r="U30" s="75">
        <f t="shared" si="16"/>
        <v>0.56724292364097617</v>
      </c>
    </row>
    <row r="31" spans="1:21" x14ac:dyDescent="0.3">
      <c r="A31" s="18">
        <f t="shared" si="17"/>
        <v>17</v>
      </c>
      <c r="B31" s="62">
        <v>37844.61</v>
      </c>
      <c r="C31" s="63"/>
      <c r="D31" s="62">
        <f t="shared" si="18"/>
        <v>47994.534401999997</v>
      </c>
      <c r="E31" s="76">
        <f t="shared" si="0"/>
        <v>1189.7534302762276</v>
      </c>
      <c r="F31" s="62">
        <f t="shared" si="1"/>
        <v>3999.5445335000004</v>
      </c>
      <c r="G31" s="76">
        <f t="shared" si="2"/>
        <v>99.146119189685649</v>
      </c>
      <c r="H31" s="62">
        <f t="shared" si="3"/>
        <v>0</v>
      </c>
      <c r="I31" s="76">
        <f t="shared" si="4"/>
        <v>0</v>
      </c>
      <c r="J31" s="62">
        <f t="shared" si="5"/>
        <v>0</v>
      </c>
      <c r="K31" s="76">
        <f t="shared" si="6"/>
        <v>0</v>
      </c>
      <c r="L31" s="74">
        <f t="shared" si="7"/>
        <v>24.288731984817812</v>
      </c>
      <c r="M31" s="75">
        <f t="shared" si="8"/>
        <v>0.60210193839890058</v>
      </c>
      <c r="N31" s="74">
        <f t="shared" si="9"/>
        <v>12.144365992408906</v>
      </c>
      <c r="O31" s="75">
        <f t="shared" si="10"/>
        <v>0.30105096919945029</v>
      </c>
      <c r="P31" s="74">
        <f t="shared" si="11"/>
        <v>4.8577463969635621</v>
      </c>
      <c r="Q31" s="75">
        <f t="shared" si="12"/>
        <v>0.12042038767978012</v>
      </c>
      <c r="R31" s="25">
        <f t="shared" si="13"/>
        <v>24.288731984817815</v>
      </c>
      <c r="S31" s="25">
        <f t="shared" si="14"/>
        <v>0.60210193839890069</v>
      </c>
      <c r="T31" s="74">
        <f t="shared" si="15"/>
        <v>23.074295385576921</v>
      </c>
      <c r="U31" s="75">
        <f t="shared" si="16"/>
        <v>0.57199684147895558</v>
      </c>
    </row>
    <row r="32" spans="1:21" x14ac:dyDescent="0.3">
      <c r="A32" s="18">
        <f t="shared" si="17"/>
        <v>18</v>
      </c>
      <c r="B32" s="62">
        <v>39001.449999999997</v>
      </c>
      <c r="C32" s="63"/>
      <c r="D32" s="62">
        <f t="shared" si="18"/>
        <v>49461.638889999995</v>
      </c>
      <c r="E32" s="76">
        <f t="shared" si="0"/>
        <v>1226.1220005503235</v>
      </c>
      <c r="F32" s="62">
        <f t="shared" si="1"/>
        <v>4121.8032408333329</v>
      </c>
      <c r="G32" s="76">
        <f t="shared" si="2"/>
        <v>102.17683337919362</v>
      </c>
      <c r="H32" s="62">
        <f t="shared" si="3"/>
        <v>0</v>
      </c>
      <c r="I32" s="76">
        <f t="shared" si="4"/>
        <v>0</v>
      </c>
      <c r="J32" s="62">
        <f t="shared" si="5"/>
        <v>0</v>
      </c>
      <c r="K32" s="76">
        <f t="shared" si="6"/>
        <v>0</v>
      </c>
      <c r="L32" s="74">
        <f t="shared" si="7"/>
        <v>25.031193770242911</v>
      </c>
      <c r="M32" s="75">
        <f t="shared" si="8"/>
        <v>0.62050708529874665</v>
      </c>
      <c r="N32" s="74">
        <f t="shared" si="9"/>
        <v>12.515596885121456</v>
      </c>
      <c r="O32" s="75">
        <f t="shared" si="10"/>
        <v>0.31025354264937333</v>
      </c>
      <c r="P32" s="74">
        <f t="shared" si="11"/>
        <v>5.0062387540485824</v>
      </c>
      <c r="Q32" s="75">
        <f t="shared" si="12"/>
        <v>0.12410141705974934</v>
      </c>
      <c r="R32" s="25">
        <f t="shared" si="13"/>
        <v>25.031193770242915</v>
      </c>
      <c r="S32" s="25">
        <f t="shared" si="14"/>
        <v>0.62050708529874676</v>
      </c>
      <c r="T32" s="74">
        <f t="shared" si="15"/>
        <v>23.779634081730766</v>
      </c>
      <c r="U32" s="75">
        <f t="shared" si="16"/>
        <v>0.5894817310338093</v>
      </c>
    </row>
    <row r="33" spans="1:21" x14ac:dyDescent="0.3">
      <c r="A33" s="18">
        <f t="shared" si="17"/>
        <v>19</v>
      </c>
      <c r="B33" s="62">
        <v>39046.949999999997</v>
      </c>
      <c r="C33" s="63"/>
      <c r="D33" s="62">
        <f t="shared" si="18"/>
        <v>49519.341989999994</v>
      </c>
      <c r="E33" s="76">
        <f t="shared" si="0"/>
        <v>1227.5524230352578</v>
      </c>
      <c r="F33" s="62">
        <f t="shared" si="1"/>
        <v>4126.6118324999998</v>
      </c>
      <c r="G33" s="76">
        <f t="shared" si="2"/>
        <v>102.29603525293815</v>
      </c>
      <c r="H33" s="62">
        <f t="shared" si="3"/>
        <v>0</v>
      </c>
      <c r="I33" s="76">
        <f t="shared" si="4"/>
        <v>0</v>
      </c>
      <c r="J33" s="62">
        <f t="shared" si="5"/>
        <v>0</v>
      </c>
      <c r="K33" s="76">
        <f t="shared" si="6"/>
        <v>0</v>
      </c>
      <c r="L33" s="74">
        <f t="shared" si="7"/>
        <v>25.060395743927121</v>
      </c>
      <c r="M33" s="75">
        <f t="shared" si="8"/>
        <v>0.62123098331743809</v>
      </c>
      <c r="N33" s="74">
        <f t="shared" si="9"/>
        <v>12.53019787196356</v>
      </c>
      <c r="O33" s="75">
        <f t="shared" si="10"/>
        <v>0.31061549165871905</v>
      </c>
      <c r="P33" s="74">
        <f t="shared" si="11"/>
        <v>5.0120791487854239</v>
      </c>
      <c r="Q33" s="75">
        <f t="shared" si="12"/>
        <v>0.12424619666348762</v>
      </c>
      <c r="R33" s="25">
        <f t="shared" si="13"/>
        <v>25.060395743927124</v>
      </c>
      <c r="S33" s="25">
        <f t="shared" si="14"/>
        <v>0.6212309833174382</v>
      </c>
      <c r="T33" s="74">
        <f t="shared" si="15"/>
        <v>23.807375956730766</v>
      </c>
      <c r="U33" s="75">
        <f t="shared" si="16"/>
        <v>0.5901694341515662</v>
      </c>
    </row>
    <row r="34" spans="1:21" x14ac:dyDescent="0.3">
      <c r="A34" s="18">
        <f t="shared" si="17"/>
        <v>20</v>
      </c>
      <c r="B34" s="62">
        <v>40472.800000000003</v>
      </c>
      <c r="C34" s="63"/>
      <c r="D34" s="62">
        <f t="shared" si="18"/>
        <v>51327.604960000004</v>
      </c>
      <c r="E34" s="76">
        <f t="shared" si="0"/>
        <v>1272.3780911702806</v>
      </c>
      <c r="F34" s="62">
        <f t="shared" si="1"/>
        <v>4277.3004133333334</v>
      </c>
      <c r="G34" s="76">
        <f t="shared" si="2"/>
        <v>106.03150759752337</v>
      </c>
      <c r="H34" s="62">
        <f t="shared" si="3"/>
        <v>0</v>
      </c>
      <c r="I34" s="76">
        <f t="shared" si="4"/>
        <v>0</v>
      </c>
      <c r="J34" s="62">
        <f t="shared" si="5"/>
        <v>0</v>
      </c>
      <c r="K34" s="76">
        <f t="shared" si="6"/>
        <v>0</v>
      </c>
      <c r="L34" s="74">
        <f t="shared" si="7"/>
        <v>25.975508582995953</v>
      </c>
      <c r="M34" s="75">
        <f t="shared" si="8"/>
        <v>0.64391603804163999</v>
      </c>
      <c r="N34" s="74">
        <f t="shared" si="9"/>
        <v>12.987754291497977</v>
      </c>
      <c r="O34" s="75">
        <f t="shared" si="10"/>
        <v>0.32195801902082</v>
      </c>
      <c r="P34" s="74">
        <f t="shared" si="11"/>
        <v>5.1951017165991908</v>
      </c>
      <c r="Q34" s="75">
        <f t="shared" si="12"/>
        <v>0.12878320760832801</v>
      </c>
      <c r="R34" s="25">
        <f t="shared" si="13"/>
        <v>25.97550858299595</v>
      </c>
      <c r="S34" s="25">
        <f t="shared" si="14"/>
        <v>0.64391603804163988</v>
      </c>
      <c r="T34" s="74">
        <f t="shared" si="15"/>
        <v>24.676733153846158</v>
      </c>
      <c r="U34" s="75">
        <f t="shared" si="16"/>
        <v>0.61172023613955806</v>
      </c>
    </row>
    <row r="35" spans="1:21" x14ac:dyDescent="0.3">
      <c r="A35" s="18">
        <f t="shared" si="17"/>
        <v>21</v>
      </c>
      <c r="B35" s="62">
        <v>40506.44</v>
      </c>
      <c r="C35" s="63"/>
      <c r="D35" s="62">
        <f t="shared" si="18"/>
        <v>51370.267208000005</v>
      </c>
      <c r="E35" s="76">
        <f t="shared" si="0"/>
        <v>1273.4356606734277</v>
      </c>
      <c r="F35" s="62">
        <f t="shared" si="1"/>
        <v>4280.8556006666668</v>
      </c>
      <c r="G35" s="76">
        <f t="shared" si="2"/>
        <v>106.11963838945229</v>
      </c>
      <c r="H35" s="62">
        <f t="shared" si="3"/>
        <v>0</v>
      </c>
      <c r="I35" s="76">
        <f t="shared" si="4"/>
        <v>0</v>
      </c>
      <c r="J35" s="62">
        <f t="shared" si="5"/>
        <v>0</v>
      </c>
      <c r="K35" s="76">
        <f t="shared" si="6"/>
        <v>0</v>
      </c>
      <c r="L35" s="74">
        <f t="shared" si="7"/>
        <v>25.997098789473686</v>
      </c>
      <c r="M35" s="75">
        <f t="shared" si="8"/>
        <v>0.64445124528007469</v>
      </c>
      <c r="N35" s="74">
        <f t="shared" si="9"/>
        <v>12.998549394736843</v>
      </c>
      <c r="O35" s="75">
        <f t="shared" si="10"/>
        <v>0.32222562264003735</v>
      </c>
      <c r="P35" s="74">
        <f t="shared" si="11"/>
        <v>5.199419757894737</v>
      </c>
      <c r="Q35" s="75">
        <f t="shared" si="12"/>
        <v>0.12889024905601493</v>
      </c>
      <c r="R35" s="25">
        <f t="shared" si="13"/>
        <v>25.997098789473682</v>
      </c>
      <c r="S35" s="25">
        <f t="shared" si="14"/>
        <v>0.64445124528007458</v>
      </c>
      <c r="T35" s="74">
        <f t="shared" si="15"/>
        <v>24.697243850000003</v>
      </c>
      <c r="U35" s="75">
        <f t="shared" si="16"/>
        <v>0.61222868301607103</v>
      </c>
    </row>
    <row r="36" spans="1:21" x14ac:dyDescent="0.3">
      <c r="A36" s="18">
        <f t="shared" si="17"/>
        <v>22</v>
      </c>
      <c r="B36" s="62">
        <v>41944.17</v>
      </c>
      <c r="C36" s="63"/>
      <c r="D36" s="62">
        <f t="shared" si="18"/>
        <v>53193.596394</v>
      </c>
      <c r="E36" s="76">
        <f t="shared" si="0"/>
        <v>1318.6348105473737</v>
      </c>
      <c r="F36" s="62">
        <f t="shared" si="1"/>
        <v>4432.7996994999994</v>
      </c>
      <c r="G36" s="76">
        <f t="shared" si="2"/>
        <v>109.88623421228112</v>
      </c>
      <c r="H36" s="62">
        <f t="shared" si="3"/>
        <v>0</v>
      </c>
      <c r="I36" s="76">
        <f t="shared" si="4"/>
        <v>0</v>
      </c>
      <c r="J36" s="62">
        <f t="shared" si="5"/>
        <v>0</v>
      </c>
      <c r="K36" s="76">
        <f t="shared" si="6"/>
        <v>0</v>
      </c>
      <c r="L36" s="74">
        <f t="shared" si="7"/>
        <v>26.919836231781378</v>
      </c>
      <c r="M36" s="75">
        <f t="shared" si="8"/>
        <v>0.66732530898146447</v>
      </c>
      <c r="N36" s="74">
        <f t="shared" si="9"/>
        <v>13.459918115890689</v>
      </c>
      <c r="O36" s="75">
        <f t="shared" si="10"/>
        <v>0.33366265449073224</v>
      </c>
      <c r="P36" s="74">
        <f t="shared" si="11"/>
        <v>5.383967246356276</v>
      </c>
      <c r="Q36" s="75">
        <f t="shared" si="12"/>
        <v>0.13346506179629289</v>
      </c>
      <c r="R36" s="25">
        <f t="shared" si="13"/>
        <v>26.919836231781375</v>
      </c>
      <c r="S36" s="25">
        <f t="shared" si="14"/>
        <v>0.66732530898146436</v>
      </c>
      <c r="T36" s="74">
        <f t="shared" si="15"/>
        <v>25.573844420192309</v>
      </c>
      <c r="U36" s="75">
        <f t="shared" si="16"/>
        <v>0.63395904353239119</v>
      </c>
    </row>
    <row r="37" spans="1:21" x14ac:dyDescent="0.3">
      <c r="A37" s="18">
        <f t="shared" si="17"/>
        <v>23</v>
      </c>
      <c r="B37" s="62">
        <v>43415.519999999997</v>
      </c>
      <c r="C37" s="63"/>
      <c r="D37" s="62">
        <f t="shared" si="18"/>
        <v>55059.562463999995</v>
      </c>
      <c r="E37" s="76">
        <f t="shared" si="0"/>
        <v>1364.8909011673304</v>
      </c>
      <c r="F37" s="62">
        <f t="shared" si="1"/>
        <v>4588.2968719999999</v>
      </c>
      <c r="G37" s="76">
        <f t="shared" si="2"/>
        <v>113.74090843061089</v>
      </c>
      <c r="H37" s="62">
        <f t="shared" si="3"/>
        <v>0</v>
      </c>
      <c r="I37" s="76">
        <f t="shared" si="4"/>
        <v>0</v>
      </c>
      <c r="J37" s="62">
        <f t="shared" si="5"/>
        <v>0</v>
      </c>
      <c r="K37" s="76">
        <f t="shared" si="6"/>
        <v>0</v>
      </c>
      <c r="L37" s="74">
        <f t="shared" si="7"/>
        <v>27.86415104453441</v>
      </c>
      <c r="M37" s="75">
        <f t="shared" si="8"/>
        <v>0.69073426172435748</v>
      </c>
      <c r="N37" s="74">
        <f t="shared" si="9"/>
        <v>13.932075522267205</v>
      </c>
      <c r="O37" s="75">
        <f t="shared" si="10"/>
        <v>0.34536713086217874</v>
      </c>
      <c r="P37" s="74">
        <f t="shared" si="11"/>
        <v>5.5728302089068817</v>
      </c>
      <c r="Q37" s="75">
        <f t="shared" si="12"/>
        <v>0.13814685234487151</v>
      </c>
      <c r="R37" s="25">
        <f t="shared" si="13"/>
        <v>27.86415104453441</v>
      </c>
      <c r="S37" s="25">
        <f t="shared" si="14"/>
        <v>0.69073426172435748</v>
      </c>
      <c r="T37" s="74">
        <f t="shared" si="15"/>
        <v>26.47094349230769</v>
      </c>
      <c r="U37" s="75">
        <f t="shared" si="16"/>
        <v>0.65619754863813962</v>
      </c>
    </row>
    <row r="38" spans="1:21" x14ac:dyDescent="0.3">
      <c r="A38" s="18">
        <f t="shared" si="17"/>
        <v>24</v>
      </c>
      <c r="B38" s="62">
        <v>44853.25</v>
      </c>
      <c r="C38" s="63"/>
      <c r="D38" s="62">
        <f t="shared" si="18"/>
        <v>56882.891649999998</v>
      </c>
      <c r="E38" s="76">
        <f t="shared" si="0"/>
        <v>1410.0900510412766</v>
      </c>
      <c r="F38" s="62">
        <f t="shared" si="1"/>
        <v>4740.2409708333334</v>
      </c>
      <c r="G38" s="76">
        <f t="shared" si="2"/>
        <v>117.50750425343973</v>
      </c>
      <c r="H38" s="62">
        <f t="shared" si="3"/>
        <v>0</v>
      </c>
      <c r="I38" s="76">
        <f t="shared" si="4"/>
        <v>0</v>
      </c>
      <c r="J38" s="62">
        <f t="shared" si="5"/>
        <v>0</v>
      </c>
      <c r="K38" s="76">
        <f t="shared" si="6"/>
        <v>0</v>
      </c>
      <c r="L38" s="74">
        <f t="shared" si="7"/>
        <v>28.786888486842106</v>
      </c>
      <c r="M38" s="75">
        <f t="shared" si="8"/>
        <v>0.71360832542574737</v>
      </c>
      <c r="N38" s="74">
        <f t="shared" si="9"/>
        <v>14.393444243421053</v>
      </c>
      <c r="O38" s="75">
        <f t="shared" si="10"/>
        <v>0.35680416271287368</v>
      </c>
      <c r="P38" s="74">
        <f t="shared" si="11"/>
        <v>5.7573776973684208</v>
      </c>
      <c r="Q38" s="75">
        <f t="shared" si="12"/>
        <v>0.14272166508514947</v>
      </c>
      <c r="R38" s="25">
        <f t="shared" si="13"/>
        <v>28.786888486842109</v>
      </c>
      <c r="S38" s="25">
        <f t="shared" si="14"/>
        <v>0.71360832542574748</v>
      </c>
      <c r="T38" s="74">
        <f t="shared" si="15"/>
        <v>27.347544062499999</v>
      </c>
      <c r="U38" s="75">
        <f t="shared" si="16"/>
        <v>0.67792790915446</v>
      </c>
    </row>
    <row r="39" spans="1:21" x14ac:dyDescent="0.3">
      <c r="A39" s="18">
        <f t="shared" si="17"/>
        <v>25</v>
      </c>
      <c r="B39" s="62">
        <v>44853.25</v>
      </c>
      <c r="C39" s="63"/>
      <c r="D39" s="62">
        <f t="shared" si="18"/>
        <v>56882.891649999998</v>
      </c>
      <c r="E39" s="76">
        <f t="shared" si="0"/>
        <v>1410.0900510412766</v>
      </c>
      <c r="F39" s="62">
        <f t="shared" si="1"/>
        <v>4740.2409708333334</v>
      </c>
      <c r="G39" s="76">
        <f t="shared" si="2"/>
        <v>117.50750425343973</v>
      </c>
      <c r="H39" s="62">
        <f t="shared" si="3"/>
        <v>0</v>
      </c>
      <c r="I39" s="76">
        <f t="shared" si="4"/>
        <v>0</v>
      </c>
      <c r="J39" s="62">
        <f t="shared" si="5"/>
        <v>0</v>
      </c>
      <c r="K39" s="76">
        <f t="shared" si="6"/>
        <v>0</v>
      </c>
      <c r="L39" s="74">
        <f t="shared" si="7"/>
        <v>28.786888486842106</v>
      </c>
      <c r="M39" s="75">
        <f t="shared" si="8"/>
        <v>0.71360832542574737</v>
      </c>
      <c r="N39" s="74">
        <f t="shared" si="9"/>
        <v>14.393444243421053</v>
      </c>
      <c r="O39" s="75">
        <f t="shared" si="10"/>
        <v>0.35680416271287368</v>
      </c>
      <c r="P39" s="74">
        <f t="shared" si="11"/>
        <v>5.7573776973684208</v>
      </c>
      <c r="Q39" s="75">
        <f t="shared" si="12"/>
        <v>0.14272166508514947</v>
      </c>
      <c r="R39" s="25">
        <f t="shared" si="13"/>
        <v>28.786888486842109</v>
      </c>
      <c r="S39" s="25">
        <f t="shared" si="14"/>
        <v>0.71360832542574748</v>
      </c>
      <c r="T39" s="74">
        <f t="shared" si="15"/>
        <v>27.347544062499999</v>
      </c>
      <c r="U39" s="75">
        <f t="shared" si="16"/>
        <v>0.67792790915446</v>
      </c>
    </row>
    <row r="40" spans="1:21" x14ac:dyDescent="0.3">
      <c r="A40" s="18">
        <f t="shared" si="17"/>
        <v>26</v>
      </c>
      <c r="B40" s="62">
        <v>44853.25</v>
      </c>
      <c r="C40" s="63"/>
      <c r="D40" s="62">
        <f t="shared" si="18"/>
        <v>56882.891649999998</v>
      </c>
      <c r="E40" s="76">
        <f t="shared" si="0"/>
        <v>1410.0900510412766</v>
      </c>
      <c r="F40" s="62">
        <f t="shared" si="1"/>
        <v>4740.2409708333334</v>
      </c>
      <c r="G40" s="76">
        <f t="shared" si="2"/>
        <v>117.50750425343973</v>
      </c>
      <c r="H40" s="62">
        <f t="shared" si="3"/>
        <v>0</v>
      </c>
      <c r="I40" s="76">
        <f t="shared" si="4"/>
        <v>0</v>
      </c>
      <c r="J40" s="62">
        <f t="shared" si="5"/>
        <v>0</v>
      </c>
      <c r="K40" s="76">
        <f t="shared" si="6"/>
        <v>0</v>
      </c>
      <c r="L40" s="74">
        <f t="shared" si="7"/>
        <v>28.786888486842106</v>
      </c>
      <c r="M40" s="75">
        <f t="shared" si="8"/>
        <v>0.71360832542574737</v>
      </c>
      <c r="N40" s="74">
        <f t="shared" si="9"/>
        <v>14.393444243421053</v>
      </c>
      <c r="O40" s="75">
        <f t="shared" si="10"/>
        <v>0.35680416271287368</v>
      </c>
      <c r="P40" s="74">
        <f t="shared" si="11"/>
        <v>5.7573776973684208</v>
      </c>
      <c r="Q40" s="75">
        <f t="shared" si="12"/>
        <v>0.14272166508514947</v>
      </c>
      <c r="R40" s="25">
        <f t="shared" si="13"/>
        <v>28.786888486842109</v>
      </c>
      <c r="S40" s="25">
        <f t="shared" si="14"/>
        <v>0.71360832542574748</v>
      </c>
      <c r="T40" s="74">
        <f t="shared" si="15"/>
        <v>27.347544062499999</v>
      </c>
      <c r="U40" s="75">
        <f t="shared" si="16"/>
        <v>0.67792790915446</v>
      </c>
    </row>
    <row r="41" spans="1:21" x14ac:dyDescent="0.3">
      <c r="A41" s="18">
        <f t="shared" si="17"/>
        <v>27</v>
      </c>
      <c r="B41" s="62">
        <v>44853.25</v>
      </c>
      <c r="C41" s="63"/>
      <c r="D41" s="62">
        <f t="shared" si="18"/>
        <v>56882.891649999998</v>
      </c>
      <c r="E41" s="76">
        <f t="shared" si="0"/>
        <v>1410.0900510412766</v>
      </c>
      <c r="F41" s="62">
        <f t="shared" si="1"/>
        <v>4740.2409708333334</v>
      </c>
      <c r="G41" s="76">
        <f t="shared" si="2"/>
        <v>117.50750425343973</v>
      </c>
      <c r="H41" s="62">
        <f t="shared" si="3"/>
        <v>0</v>
      </c>
      <c r="I41" s="76">
        <f t="shared" si="4"/>
        <v>0</v>
      </c>
      <c r="J41" s="62">
        <f t="shared" si="5"/>
        <v>0</v>
      </c>
      <c r="K41" s="76">
        <f t="shared" si="6"/>
        <v>0</v>
      </c>
      <c r="L41" s="74">
        <f t="shared" si="7"/>
        <v>28.786888486842106</v>
      </c>
      <c r="M41" s="75">
        <f t="shared" si="8"/>
        <v>0.71360832542574737</v>
      </c>
      <c r="N41" s="74">
        <f t="shared" si="9"/>
        <v>14.393444243421053</v>
      </c>
      <c r="O41" s="75">
        <f t="shared" si="10"/>
        <v>0.35680416271287368</v>
      </c>
      <c r="P41" s="74">
        <f t="shared" si="11"/>
        <v>5.7573776973684208</v>
      </c>
      <c r="Q41" s="75">
        <f t="shared" si="12"/>
        <v>0.14272166508514947</v>
      </c>
      <c r="R41" s="25">
        <f t="shared" si="13"/>
        <v>28.786888486842109</v>
      </c>
      <c r="S41" s="25">
        <f t="shared" si="14"/>
        <v>0.71360832542574748</v>
      </c>
      <c r="T41" s="74">
        <f t="shared" si="15"/>
        <v>27.347544062499999</v>
      </c>
      <c r="U41" s="75">
        <f t="shared" si="16"/>
        <v>0.67792790915446</v>
      </c>
    </row>
    <row r="42" spans="1:21" x14ac:dyDescent="0.3">
      <c r="A42" s="26"/>
      <c r="B42" s="77"/>
      <c r="C42" s="78"/>
      <c r="D42" s="77"/>
      <c r="E42" s="78"/>
      <c r="F42" s="77"/>
      <c r="G42" s="78"/>
      <c r="H42" s="77"/>
      <c r="I42" s="78"/>
      <c r="J42" s="77"/>
      <c r="K42" s="78"/>
      <c r="L42" s="77"/>
      <c r="M42" s="78"/>
      <c r="N42" s="77"/>
      <c r="O42" s="78"/>
      <c r="P42" s="77"/>
      <c r="Q42" s="78"/>
      <c r="R42" s="26"/>
      <c r="S42" s="26"/>
      <c r="T42" s="77"/>
      <c r="U42" s="78"/>
    </row>
  </sheetData>
  <dataConsolidate/>
  <mergeCells count="286">
    <mergeCell ref="T35:U35"/>
    <mergeCell ref="T36:U36"/>
    <mergeCell ref="T37:U37"/>
    <mergeCell ref="T38:U38"/>
    <mergeCell ref="T29:U29"/>
    <mergeCell ref="T30:U30"/>
    <mergeCell ref="T39:U39"/>
    <mergeCell ref="T40:U40"/>
    <mergeCell ref="T41:U41"/>
    <mergeCell ref="T31:U31"/>
    <mergeCell ref="T32:U32"/>
    <mergeCell ref="T33:U33"/>
    <mergeCell ref="T34:U34"/>
    <mergeCell ref="P35:Q35"/>
    <mergeCell ref="P36:Q36"/>
    <mergeCell ref="P37:Q37"/>
    <mergeCell ref="P38:Q38"/>
    <mergeCell ref="P39:Q39"/>
    <mergeCell ref="P40:Q40"/>
    <mergeCell ref="P41:Q41"/>
    <mergeCell ref="P42:Q42"/>
    <mergeCell ref="T14:U14"/>
    <mergeCell ref="T15:U15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26:U26"/>
    <mergeCell ref="T27:U27"/>
    <mergeCell ref="T28:U28"/>
    <mergeCell ref="T42:U42"/>
    <mergeCell ref="N40:O40"/>
    <mergeCell ref="N41:O41"/>
    <mergeCell ref="N42:O42"/>
    <mergeCell ref="P14:Q14"/>
    <mergeCell ref="P15:Q15"/>
    <mergeCell ref="P16:Q16"/>
    <mergeCell ref="P17:Q17"/>
    <mergeCell ref="P18:Q18"/>
    <mergeCell ref="P19:Q19"/>
    <mergeCell ref="P20:Q20"/>
    <mergeCell ref="P21:Q21"/>
    <mergeCell ref="P22:Q22"/>
    <mergeCell ref="P23:Q23"/>
    <mergeCell ref="P24:Q24"/>
    <mergeCell ref="P25:Q25"/>
    <mergeCell ref="P26:Q26"/>
    <mergeCell ref="P27:Q27"/>
    <mergeCell ref="P28:Q28"/>
    <mergeCell ref="P29:Q29"/>
    <mergeCell ref="P30:Q30"/>
    <mergeCell ref="P31:Q31"/>
    <mergeCell ref="P32:Q32"/>
    <mergeCell ref="P33:Q33"/>
    <mergeCell ref="P34:Q34"/>
    <mergeCell ref="N31:O31"/>
    <mergeCell ref="N32:O32"/>
    <mergeCell ref="N33:O33"/>
    <mergeCell ref="N34:O34"/>
    <mergeCell ref="N35:O35"/>
    <mergeCell ref="N36:O36"/>
    <mergeCell ref="N37:O37"/>
    <mergeCell ref="N38:O38"/>
    <mergeCell ref="N39:O39"/>
    <mergeCell ref="L36:M36"/>
    <mergeCell ref="L37:M37"/>
    <mergeCell ref="L38:M38"/>
    <mergeCell ref="L39:M39"/>
    <mergeCell ref="L40:M40"/>
    <mergeCell ref="L41:M41"/>
    <mergeCell ref="L42:M42"/>
    <mergeCell ref="N14:O14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J39:K39"/>
    <mergeCell ref="J40:K40"/>
    <mergeCell ref="J41:K41"/>
    <mergeCell ref="J42:K42"/>
    <mergeCell ref="L14:M14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H38:I38"/>
    <mergeCell ref="H39:I39"/>
    <mergeCell ref="H40:I40"/>
    <mergeCell ref="H41:I41"/>
    <mergeCell ref="H42:I42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T13:U13"/>
    <mergeCell ref="H20:I20"/>
    <mergeCell ref="H21:I21"/>
    <mergeCell ref="H22:I22"/>
    <mergeCell ref="J14:K14"/>
    <mergeCell ref="J15:K15"/>
    <mergeCell ref="J16:K16"/>
    <mergeCell ref="J17:K17"/>
    <mergeCell ref="J18:K18"/>
    <mergeCell ref="J19:K19"/>
    <mergeCell ref="F40:G40"/>
    <mergeCell ref="F41:G41"/>
    <mergeCell ref="F42:G42"/>
    <mergeCell ref="F13:G13"/>
    <mergeCell ref="H13:I13"/>
    <mergeCell ref="H14:I14"/>
    <mergeCell ref="H15:I15"/>
    <mergeCell ref="H16:I16"/>
    <mergeCell ref="H17:I17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D37:E37"/>
    <mergeCell ref="D38:E38"/>
    <mergeCell ref="D39:E39"/>
    <mergeCell ref="D40:E40"/>
    <mergeCell ref="D41:E41"/>
    <mergeCell ref="D42:E42"/>
    <mergeCell ref="T11:U11"/>
    <mergeCell ref="H10:I10"/>
    <mergeCell ref="J10:K10"/>
    <mergeCell ref="J11:K11"/>
    <mergeCell ref="L11:Q11"/>
    <mergeCell ref="J12:K12"/>
    <mergeCell ref="L13:M13"/>
    <mergeCell ref="N13:O13"/>
    <mergeCell ref="P13:Q13"/>
    <mergeCell ref="J13:K13"/>
    <mergeCell ref="F17:G17"/>
    <mergeCell ref="F18:G18"/>
    <mergeCell ref="F19:G19"/>
    <mergeCell ref="F20:G20"/>
    <mergeCell ref="H18:I18"/>
    <mergeCell ref="H19:I19"/>
    <mergeCell ref="L16:M16"/>
    <mergeCell ref="F21:G21"/>
    <mergeCell ref="B42:C42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B17:C17"/>
    <mergeCell ref="B31:C31"/>
    <mergeCell ref="B18:C18"/>
    <mergeCell ref="B23:C23"/>
    <mergeCell ref="B24:C24"/>
    <mergeCell ref="B25:C25"/>
    <mergeCell ref="B32:C32"/>
    <mergeCell ref="B33:C33"/>
    <mergeCell ref="B26:C26"/>
    <mergeCell ref="B27:C27"/>
    <mergeCell ref="B28:C28"/>
    <mergeCell ref="B29:C29"/>
    <mergeCell ref="B30:C30"/>
    <mergeCell ref="B39:C39"/>
    <mergeCell ref="B40:C40"/>
    <mergeCell ref="B41:C41"/>
    <mergeCell ref="B34:C34"/>
    <mergeCell ref="B35:C35"/>
    <mergeCell ref="B36:C36"/>
    <mergeCell ref="B37:C37"/>
    <mergeCell ref="B38:C38"/>
    <mergeCell ref="B19:C19"/>
    <mergeCell ref="B20:C20"/>
    <mergeCell ref="B21:C21"/>
    <mergeCell ref="B22:C22"/>
    <mergeCell ref="B16:C16"/>
    <mergeCell ref="F14:G14"/>
    <mergeCell ref="F15:G15"/>
    <mergeCell ref="F16:G16"/>
    <mergeCell ref="L10:Q10"/>
    <mergeCell ref="B10:E10"/>
    <mergeCell ref="B12:C12"/>
    <mergeCell ref="P12:Q12"/>
    <mergeCell ref="F11:G11"/>
    <mergeCell ref="H11:I11"/>
    <mergeCell ref="D13:E13"/>
    <mergeCell ref="B11:C11"/>
    <mergeCell ref="D11:E11"/>
    <mergeCell ref="D12:E12"/>
    <mergeCell ref="B13:C13"/>
    <mergeCell ref="L15:M15"/>
    <mergeCell ref="B14:C14"/>
    <mergeCell ref="B15:C15"/>
    <mergeCell ref="H12:I12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16384" width="8.85546875" style="1"/>
  </cols>
  <sheetData>
    <row r="1" spans="1:21" ht="16.5" x14ac:dyDescent="0.3">
      <c r="A1" s="5" t="s">
        <v>60</v>
      </c>
      <c r="B1" s="5" t="s">
        <v>1</v>
      </c>
      <c r="C1" s="5"/>
      <c r="D1" s="5"/>
      <c r="E1" s="35" t="s">
        <v>115</v>
      </c>
      <c r="F1" s="42" t="s">
        <v>116</v>
      </c>
      <c r="G1" s="7"/>
      <c r="H1" s="5"/>
      <c r="N1" s="41" t="str">
        <f>D6</f>
        <v>1 januari 2013</v>
      </c>
      <c r="Q1" s="8" t="s">
        <v>59</v>
      </c>
    </row>
    <row r="2" spans="1:21" x14ac:dyDescent="0.3">
      <c r="A2" s="8" t="s">
        <v>114</v>
      </c>
      <c r="T2" s="1" t="s">
        <v>7</v>
      </c>
      <c r="U2" s="13">
        <f>'LOG4'!$U$4</f>
        <v>1.2682</v>
      </c>
    </row>
    <row r="3" spans="1:21" ht="17.25" x14ac:dyDescent="0.35">
      <c r="A3" s="5"/>
      <c r="B3" s="5"/>
      <c r="C3" s="5"/>
      <c r="D3" s="5"/>
      <c r="E3" s="10"/>
      <c r="F3" s="11"/>
      <c r="G3" s="5"/>
      <c r="H3" s="5"/>
      <c r="Q3" s="8"/>
      <c r="U3" s="13"/>
    </row>
    <row r="4" spans="1:21" x14ac:dyDescent="0.3">
      <c r="A4" s="14"/>
      <c r="B4" s="64" t="s">
        <v>8</v>
      </c>
      <c r="C4" s="65"/>
      <c r="D4" s="65"/>
      <c r="E4" s="66"/>
      <c r="F4" s="15" t="s">
        <v>9</v>
      </c>
      <c r="G4" s="16"/>
      <c r="H4" s="64" t="s">
        <v>10</v>
      </c>
      <c r="I4" s="80"/>
      <c r="J4" s="64" t="s">
        <v>11</v>
      </c>
      <c r="K4" s="66"/>
      <c r="L4" s="64" t="s">
        <v>12</v>
      </c>
      <c r="M4" s="65"/>
      <c r="N4" s="65"/>
      <c r="O4" s="65"/>
      <c r="P4" s="65"/>
      <c r="Q4" s="66"/>
      <c r="R4" s="17" t="s">
        <v>13</v>
      </c>
      <c r="S4" s="17"/>
      <c r="T4" s="17"/>
      <c r="U4" s="16"/>
    </row>
    <row r="5" spans="1:21" x14ac:dyDescent="0.3">
      <c r="A5" s="18"/>
      <c r="B5" s="70">
        <v>1</v>
      </c>
      <c r="C5" s="71"/>
      <c r="D5" s="70"/>
      <c r="E5" s="71"/>
      <c r="F5" s="70"/>
      <c r="G5" s="71"/>
      <c r="H5" s="70"/>
      <c r="I5" s="71"/>
      <c r="J5" s="83" t="s">
        <v>14</v>
      </c>
      <c r="K5" s="71"/>
      <c r="L5" s="83" t="s">
        <v>15</v>
      </c>
      <c r="M5" s="84"/>
      <c r="N5" s="84"/>
      <c r="O5" s="84"/>
      <c r="P5" s="84"/>
      <c r="Q5" s="71"/>
      <c r="R5" s="19"/>
      <c r="S5" s="19"/>
      <c r="T5" s="82" t="s">
        <v>16</v>
      </c>
      <c r="U5" s="71"/>
    </row>
    <row r="6" spans="1:21" x14ac:dyDescent="0.3">
      <c r="A6" s="18"/>
      <c r="B6" s="67" t="s">
        <v>17</v>
      </c>
      <c r="C6" s="68"/>
      <c r="D6" s="81" t="str">
        <f>[1]Inhoud!$C$3</f>
        <v>1 januari 2013</v>
      </c>
      <c r="E6" s="73"/>
      <c r="F6" s="20" t="str">
        <f>D6</f>
        <v>1 januari 2013</v>
      </c>
      <c r="G6" s="21"/>
      <c r="H6" s="72"/>
      <c r="I6" s="73"/>
      <c r="J6" s="72"/>
      <c r="K6" s="73"/>
      <c r="L6" s="22">
        <v>1</v>
      </c>
      <c r="M6" s="19"/>
      <c r="N6" s="23">
        <v>0.5</v>
      </c>
      <c r="O6" s="19"/>
      <c r="P6" s="69">
        <v>0.2</v>
      </c>
      <c r="Q6" s="68"/>
      <c r="R6" s="19" t="s">
        <v>10</v>
      </c>
      <c r="S6" s="19"/>
      <c r="T6" s="19"/>
      <c r="U6" s="24"/>
    </row>
    <row r="7" spans="1:21" x14ac:dyDescent="0.3">
      <c r="A7" s="18"/>
      <c r="B7" s="64"/>
      <c r="C7" s="66"/>
      <c r="D7" s="79"/>
      <c r="E7" s="80"/>
      <c r="F7" s="79"/>
      <c r="G7" s="80"/>
      <c r="H7" s="79"/>
      <c r="I7" s="80"/>
      <c r="J7" s="79"/>
      <c r="K7" s="80"/>
      <c r="L7" s="79"/>
      <c r="M7" s="80"/>
      <c r="N7" s="79"/>
      <c r="O7" s="80"/>
      <c r="P7" s="79"/>
      <c r="Q7" s="80"/>
      <c r="R7" s="14"/>
      <c r="S7" s="14"/>
      <c r="T7" s="79"/>
      <c r="U7" s="80"/>
    </row>
    <row r="8" spans="1:21" x14ac:dyDescent="0.3">
      <c r="A8" s="18">
        <v>0</v>
      </c>
      <c r="B8" s="62">
        <v>27164.45</v>
      </c>
      <c r="C8" s="63"/>
      <c r="D8" s="62">
        <f t="shared" ref="D8:D35" si="0">B8*$U$2</f>
        <v>34449.95549</v>
      </c>
      <c r="E8" s="76">
        <f t="shared" ref="E8:E35" si="1">D8/40.3399</f>
        <v>853.99208946973101</v>
      </c>
      <c r="F8" s="62">
        <f t="shared" ref="F8:F35" si="2">B8/12*$U$2</f>
        <v>2870.8296241666671</v>
      </c>
      <c r="G8" s="76">
        <f t="shared" ref="G8:G35" si="3">F8/40.3399</f>
        <v>71.166007455810927</v>
      </c>
      <c r="H8" s="62">
        <f t="shared" ref="H8:H35" si="4">((B8&lt;19968.2)*913.03+(B8&gt;19968.2)*(B8&lt;20424.71)*(20424.71-B8+456.51)+(B8&gt;20424.71)*(B8&lt;22659.62)*456.51+(B8&gt;22659.62)*(B8&lt;23116.13)*(23116.13-B8))/12*$U$2</f>
        <v>0</v>
      </c>
      <c r="I8" s="76">
        <f t="shared" ref="I8:I35" si="5">H8/40.3399</f>
        <v>0</v>
      </c>
      <c r="J8" s="62">
        <f t="shared" ref="J8:J35" si="6">((B8&lt;19968.2)*456.51+(B8&gt;19968.2)*(B8&lt;20196.46)*(20196.46-B8+228.26)+(B8&gt;20196.46)*(B8&lt;22659.62)*228.26+(B8&gt;22659.62)*(B8&lt;22887.88)*(22887.88-B8))/12*$U$2</f>
        <v>0</v>
      </c>
      <c r="K8" s="76">
        <f t="shared" ref="K8:K35" si="7">J8/40.3399</f>
        <v>0</v>
      </c>
      <c r="L8" s="74">
        <f t="shared" ref="L8:L35" si="8">D8/1976</f>
        <v>17.434188001012146</v>
      </c>
      <c r="M8" s="75">
        <f t="shared" ref="M8:M35" si="9">L8/40.3399</f>
        <v>0.43218223151302176</v>
      </c>
      <c r="N8" s="74">
        <f t="shared" ref="N8:N35" si="10">L8/2</f>
        <v>8.7170940005060729</v>
      </c>
      <c r="O8" s="75">
        <f t="shared" ref="O8:O35" si="11">N8/40.3399</f>
        <v>0.21609111575651088</v>
      </c>
      <c r="P8" s="74">
        <f t="shared" ref="P8:P35" si="12">L8/5</f>
        <v>3.4868376002024291</v>
      </c>
      <c r="Q8" s="75">
        <f t="shared" ref="Q8:Q35" si="13">P8/40.3399</f>
        <v>8.6436446302604344E-2</v>
      </c>
      <c r="R8" s="25">
        <f t="shared" ref="R8:R35" si="14">(F8+H8)/1976*12</f>
        <v>17.434188001012149</v>
      </c>
      <c r="S8" s="25">
        <f t="shared" ref="S8:S35" si="15">R8/40.3399</f>
        <v>0.43218223151302182</v>
      </c>
      <c r="T8" s="74">
        <f t="shared" ref="T8:T35" si="16">D8/2080</f>
        <v>16.562478600961537</v>
      </c>
      <c r="U8" s="75">
        <f t="shared" ref="U8:U35" si="17">T8/40.3399</f>
        <v>0.41057311993737061</v>
      </c>
    </row>
    <row r="9" spans="1:21" x14ac:dyDescent="0.3">
      <c r="A9" s="18">
        <f t="shared" ref="A9:A35" si="18">+A8+1</f>
        <v>1</v>
      </c>
      <c r="B9" s="62">
        <v>27948.04</v>
      </c>
      <c r="C9" s="63"/>
      <c r="D9" s="62">
        <f t="shared" si="0"/>
        <v>35443.704328</v>
      </c>
      <c r="E9" s="76">
        <f t="shared" si="1"/>
        <v>878.62647968884403</v>
      </c>
      <c r="F9" s="62">
        <f t="shared" si="2"/>
        <v>2953.6420273333338</v>
      </c>
      <c r="G9" s="76">
        <f t="shared" si="3"/>
        <v>73.218873307403683</v>
      </c>
      <c r="H9" s="62">
        <f t="shared" si="4"/>
        <v>0</v>
      </c>
      <c r="I9" s="76">
        <f t="shared" si="5"/>
        <v>0</v>
      </c>
      <c r="J9" s="62">
        <f t="shared" si="6"/>
        <v>0</v>
      </c>
      <c r="K9" s="76">
        <f t="shared" si="7"/>
        <v>0</v>
      </c>
      <c r="L9" s="74">
        <f t="shared" si="8"/>
        <v>17.937097331983807</v>
      </c>
      <c r="M9" s="75">
        <f t="shared" si="9"/>
        <v>0.44464902818261343</v>
      </c>
      <c r="N9" s="74">
        <f t="shared" si="10"/>
        <v>8.9685486659919036</v>
      </c>
      <c r="O9" s="75">
        <f t="shared" si="11"/>
        <v>0.22232451409130671</v>
      </c>
      <c r="P9" s="74">
        <f t="shared" si="12"/>
        <v>3.5874194663967613</v>
      </c>
      <c r="Q9" s="75">
        <f t="shared" si="13"/>
        <v>8.8929805636522682E-2</v>
      </c>
      <c r="R9" s="25">
        <f t="shared" si="14"/>
        <v>17.937097331983807</v>
      </c>
      <c r="S9" s="25">
        <f t="shared" si="15"/>
        <v>0.44464902818261343</v>
      </c>
      <c r="T9" s="74">
        <f t="shared" si="16"/>
        <v>17.040242465384615</v>
      </c>
      <c r="U9" s="75">
        <f t="shared" si="17"/>
        <v>0.42241657677348271</v>
      </c>
    </row>
    <row r="10" spans="1:21" x14ac:dyDescent="0.3">
      <c r="A10" s="18">
        <f t="shared" si="18"/>
        <v>2</v>
      </c>
      <c r="B10" s="62">
        <v>28764.29</v>
      </c>
      <c r="C10" s="63"/>
      <c r="D10" s="62">
        <f t="shared" si="0"/>
        <v>36478.872578000002</v>
      </c>
      <c r="E10" s="76">
        <f t="shared" si="1"/>
        <v>904.28763031142864</v>
      </c>
      <c r="F10" s="62">
        <f t="shared" si="2"/>
        <v>3039.9060481666666</v>
      </c>
      <c r="G10" s="76">
        <f t="shared" si="3"/>
        <v>75.357302525952377</v>
      </c>
      <c r="H10" s="62">
        <f t="shared" si="4"/>
        <v>0</v>
      </c>
      <c r="I10" s="76">
        <f t="shared" si="5"/>
        <v>0</v>
      </c>
      <c r="J10" s="62">
        <f t="shared" si="6"/>
        <v>0</v>
      </c>
      <c r="K10" s="76">
        <f t="shared" si="7"/>
        <v>0</v>
      </c>
      <c r="L10" s="74">
        <f t="shared" si="8"/>
        <v>18.460967903846154</v>
      </c>
      <c r="M10" s="75">
        <f t="shared" si="9"/>
        <v>0.4576354404410064</v>
      </c>
      <c r="N10" s="74">
        <f t="shared" si="10"/>
        <v>9.2304839519230768</v>
      </c>
      <c r="O10" s="75">
        <f t="shared" si="11"/>
        <v>0.2288177202205032</v>
      </c>
      <c r="P10" s="74">
        <f t="shared" si="12"/>
        <v>3.6921935807692305</v>
      </c>
      <c r="Q10" s="75">
        <f t="shared" si="13"/>
        <v>9.1527088088201272E-2</v>
      </c>
      <c r="R10" s="25">
        <f t="shared" si="14"/>
        <v>18.460967903846154</v>
      </c>
      <c r="S10" s="25">
        <f t="shared" si="15"/>
        <v>0.4576354404410064</v>
      </c>
      <c r="T10" s="74">
        <f t="shared" si="16"/>
        <v>17.537919508653847</v>
      </c>
      <c r="U10" s="75">
        <f t="shared" si="17"/>
        <v>0.43475366841895607</v>
      </c>
    </row>
    <row r="11" spans="1:21" x14ac:dyDescent="0.3">
      <c r="A11" s="18">
        <f t="shared" si="18"/>
        <v>3</v>
      </c>
      <c r="B11" s="62">
        <v>29580.51</v>
      </c>
      <c r="C11" s="63"/>
      <c r="D11" s="62">
        <f t="shared" si="0"/>
        <v>37514.002781999996</v>
      </c>
      <c r="E11" s="76">
        <f t="shared" si="1"/>
        <v>929.9478377983088</v>
      </c>
      <c r="F11" s="62">
        <f t="shared" si="2"/>
        <v>3126.1668985000001</v>
      </c>
      <c r="G11" s="76">
        <f t="shared" si="3"/>
        <v>77.495653149859081</v>
      </c>
      <c r="H11" s="62">
        <f t="shared" si="4"/>
        <v>0</v>
      </c>
      <c r="I11" s="76">
        <f t="shared" si="5"/>
        <v>0</v>
      </c>
      <c r="J11" s="62">
        <f t="shared" si="6"/>
        <v>0</v>
      </c>
      <c r="K11" s="76">
        <f t="shared" si="7"/>
        <v>0</v>
      </c>
      <c r="L11" s="74">
        <f t="shared" si="8"/>
        <v>18.984819221659915</v>
      </c>
      <c r="M11" s="75">
        <f t="shared" si="9"/>
        <v>0.4706213754040024</v>
      </c>
      <c r="N11" s="74">
        <f t="shared" si="10"/>
        <v>9.4924096108299576</v>
      </c>
      <c r="O11" s="75">
        <f t="shared" si="11"/>
        <v>0.2353106877020012</v>
      </c>
      <c r="P11" s="74">
        <f t="shared" si="12"/>
        <v>3.7969638443319829</v>
      </c>
      <c r="Q11" s="75">
        <f t="shared" si="13"/>
        <v>9.4124275080800471E-2</v>
      </c>
      <c r="R11" s="25">
        <f t="shared" si="14"/>
        <v>18.984819221659919</v>
      </c>
      <c r="S11" s="25">
        <f t="shared" si="15"/>
        <v>0.47062137540400245</v>
      </c>
      <c r="T11" s="74">
        <f t="shared" si="16"/>
        <v>18.035578260576923</v>
      </c>
      <c r="U11" s="75">
        <f t="shared" si="17"/>
        <v>0.44709030663380234</v>
      </c>
    </row>
    <row r="12" spans="1:21" x14ac:dyDescent="0.3">
      <c r="A12" s="18">
        <f t="shared" si="18"/>
        <v>4</v>
      </c>
      <c r="B12" s="62">
        <v>30560.01</v>
      </c>
      <c r="C12" s="63"/>
      <c r="D12" s="62">
        <f t="shared" si="0"/>
        <v>38756.204681999996</v>
      </c>
      <c r="E12" s="76">
        <f t="shared" si="1"/>
        <v>960.74121854541022</v>
      </c>
      <c r="F12" s="62">
        <f t="shared" si="2"/>
        <v>3229.6837234999998</v>
      </c>
      <c r="G12" s="76">
        <f t="shared" si="3"/>
        <v>80.061768212117528</v>
      </c>
      <c r="H12" s="62">
        <f t="shared" si="4"/>
        <v>0</v>
      </c>
      <c r="I12" s="76">
        <f t="shared" si="5"/>
        <v>0</v>
      </c>
      <c r="J12" s="62">
        <f t="shared" si="6"/>
        <v>0</v>
      </c>
      <c r="K12" s="76">
        <f t="shared" si="7"/>
        <v>0</v>
      </c>
      <c r="L12" s="74">
        <f t="shared" si="8"/>
        <v>19.613463907894733</v>
      </c>
      <c r="M12" s="75">
        <f t="shared" si="9"/>
        <v>0.48620507011407399</v>
      </c>
      <c r="N12" s="74">
        <f t="shared" si="10"/>
        <v>9.8067319539473665</v>
      </c>
      <c r="O12" s="75">
        <f t="shared" si="11"/>
        <v>0.24310253505703699</v>
      </c>
      <c r="P12" s="74">
        <f t="shared" si="12"/>
        <v>3.9226927815789465</v>
      </c>
      <c r="Q12" s="75">
        <f t="shared" si="13"/>
        <v>9.7241014022814792E-2</v>
      </c>
      <c r="R12" s="25">
        <f t="shared" si="14"/>
        <v>19.613463907894737</v>
      </c>
      <c r="S12" s="25">
        <f t="shared" si="15"/>
        <v>0.48620507011407404</v>
      </c>
      <c r="T12" s="74">
        <f t="shared" si="16"/>
        <v>18.632790712499997</v>
      </c>
      <c r="U12" s="75">
        <f t="shared" si="17"/>
        <v>0.46189481660837028</v>
      </c>
    </row>
    <row r="13" spans="1:21" x14ac:dyDescent="0.3">
      <c r="A13" s="18">
        <f t="shared" si="18"/>
        <v>5</v>
      </c>
      <c r="B13" s="62">
        <v>31833.34</v>
      </c>
      <c r="C13" s="63"/>
      <c r="D13" s="62">
        <f t="shared" si="0"/>
        <v>40371.041788000002</v>
      </c>
      <c r="E13" s="76">
        <f t="shared" si="1"/>
        <v>1000.7719847595062</v>
      </c>
      <c r="F13" s="62">
        <f t="shared" si="2"/>
        <v>3364.2534823333331</v>
      </c>
      <c r="G13" s="76">
        <f t="shared" si="3"/>
        <v>83.397665396625499</v>
      </c>
      <c r="H13" s="62">
        <f t="shared" si="4"/>
        <v>0</v>
      </c>
      <c r="I13" s="76">
        <f t="shared" si="5"/>
        <v>0</v>
      </c>
      <c r="J13" s="62">
        <f t="shared" si="6"/>
        <v>0</v>
      </c>
      <c r="K13" s="76">
        <f t="shared" si="7"/>
        <v>0</v>
      </c>
      <c r="L13" s="74">
        <f t="shared" si="8"/>
        <v>20.430689163967614</v>
      </c>
      <c r="M13" s="75">
        <f t="shared" si="9"/>
        <v>0.50646355504023599</v>
      </c>
      <c r="N13" s="74">
        <f t="shared" si="10"/>
        <v>10.215344581983807</v>
      </c>
      <c r="O13" s="75">
        <f t="shared" si="11"/>
        <v>0.253231777520118</v>
      </c>
      <c r="P13" s="74">
        <f t="shared" si="12"/>
        <v>4.0861378327935229</v>
      </c>
      <c r="Q13" s="75">
        <f t="shared" si="13"/>
        <v>0.1012927110080472</v>
      </c>
      <c r="R13" s="25">
        <f t="shared" si="14"/>
        <v>20.43068916396761</v>
      </c>
      <c r="S13" s="25">
        <f t="shared" si="15"/>
        <v>0.50646355504023588</v>
      </c>
      <c r="T13" s="74">
        <f t="shared" si="16"/>
        <v>19.409154705769232</v>
      </c>
      <c r="U13" s="75">
        <f t="shared" si="17"/>
        <v>0.48114037728822412</v>
      </c>
    </row>
    <row r="14" spans="1:21" x14ac:dyDescent="0.3">
      <c r="A14" s="18">
        <f t="shared" si="18"/>
        <v>6</v>
      </c>
      <c r="B14" s="62">
        <v>31833.34</v>
      </c>
      <c r="C14" s="63"/>
      <c r="D14" s="62">
        <f t="shared" si="0"/>
        <v>40371.041788000002</v>
      </c>
      <c r="E14" s="76">
        <f t="shared" si="1"/>
        <v>1000.7719847595062</v>
      </c>
      <c r="F14" s="62">
        <f t="shared" si="2"/>
        <v>3364.2534823333331</v>
      </c>
      <c r="G14" s="76">
        <f t="shared" si="3"/>
        <v>83.397665396625499</v>
      </c>
      <c r="H14" s="62">
        <f t="shared" si="4"/>
        <v>0</v>
      </c>
      <c r="I14" s="76">
        <f t="shared" si="5"/>
        <v>0</v>
      </c>
      <c r="J14" s="62">
        <f t="shared" si="6"/>
        <v>0</v>
      </c>
      <c r="K14" s="76">
        <f t="shared" si="7"/>
        <v>0</v>
      </c>
      <c r="L14" s="74">
        <f t="shared" si="8"/>
        <v>20.430689163967614</v>
      </c>
      <c r="M14" s="75">
        <f t="shared" si="9"/>
        <v>0.50646355504023599</v>
      </c>
      <c r="N14" s="74">
        <f t="shared" si="10"/>
        <v>10.215344581983807</v>
      </c>
      <c r="O14" s="75">
        <f t="shared" si="11"/>
        <v>0.253231777520118</v>
      </c>
      <c r="P14" s="74">
        <f t="shared" si="12"/>
        <v>4.0861378327935229</v>
      </c>
      <c r="Q14" s="75">
        <f t="shared" si="13"/>
        <v>0.1012927110080472</v>
      </c>
      <c r="R14" s="25">
        <f t="shared" si="14"/>
        <v>20.43068916396761</v>
      </c>
      <c r="S14" s="25">
        <f t="shared" si="15"/>
        <v>0.50646355504023588</v>
      </c>
      <c r="T14" s="74">
        <f t="shared" si="16"/>
        <v>19.409154705769232</v>
      </c>
      <c r="U14" s="75">
        <f t="shared" si="17"/>
        <v>0.48114037728822412</v>
      </c>
    </row>
    <row r="15" spans="1:21" x14ac:dyDescent="0.3">
      <c r="A15" s="18">
        <f t="shared" si="18"/>
        <v>7</v>
      </c>
      <c r="B15" s="62">
        <v>33139.31</v>
      </c>
      <c r="C15" s="63"/>
      <c r="D15" s="62">
        <f t="shared" si="0"/>
        <v>42027.272941999996</v>
      </c>
      <c r="E15" s="76">
        <f t="shared" si="1"/>
        <v>1041.8288826199371</v>
      </c>
      <c r="F15" s="62">
        <f t="shared" si="2"/>
        <v>3502.2727451666665</v>
      </c>
      <c r="G15" s="76">
        <f t="shared" si="3"/>
        <v>86.819073551661418</v>
      </c>
      <c r="H15" s="62">
        <f t="shared" si="4"/>
        <v>0</v>
      </c>
      <c r="I15" s="76">
        <f t="shared" si="5"/>
        <v>0</v>
      </c>
      <c r="J15" s="62">
        <f t="shared" si="6"/>
        <v>0</v>
      </c>
      <c r="K15" s="76">
        <f t="shared" si="7"/>
        <v>0</v>
      </c>
      <c r="L15" s="74">
        <f t="shared" si="8"/>
        <v>21.268862824898783</v>
      </c>
      <c r="M15" s="75">
        <f t="shared" si="9"/>
        <v>0.52724133735826773</v>
      </c>
      <c r="N15" s="74">
        <f t="shared" si="10"/>
        <v>10.634431412449391</v>
      </c>
      <c r="O15" s="75">
        <f t="shared" si="11"/>
        <v>0.26362066867913386</v>
      </c>
      <c r="P15" s="74">
        <f t="shared" si="12"/>
        <v>4.2537725649797569</v>
      </c>
      <c r="Q15" s="75">
        <f t="shared" si="13"/>
        <v>0.10544826747165355</v>
      </c>
      <c r="R15" s="25">
        <f t="shared" si="14"/>
        <v>21.268862824898783</v>
      </c>
      <c r="S15" s="25">
        <f t="shared" si="15"/>
        <v>0.52724133735826773</v>
      </c>
      <c r="T15" s="74">
        <f t="shared" si="16"/>
        <v>20.205419683653844</v>
      </c>
      <c r="U15" s="75">
        <f t="shared" si="17"/>
        <v>0.5008792704903543</v>
      </c>
    </row>
    <row r="16" spans="1:21" x14ac:dyDescent="0.3">
      <c r="A16" s="18">
        <f t="shared" si="18"/>
        <v>8</v>
      </c>
      <c r="B16" s="62">
        <v>33139.31</v>
      </c>
      <c r="C16" s="63"/>
      <c r="D16" s="62">
        <f t="shared" si="0"/>
        <v>42027.272941999996</v>
      </c>
      <c r="E16" s="76">
        <f t="shared" si="1"/>
        <v>1041.8288826199371</v>
      </c>
      <c r="F16" s="62">
        <f t="shared" si="2"/>
        <v>3502.2727451666665</v>
      </c>
      <c r="G16" s="76">
        <f t="shared" si="3"/>
        <v>86.819073551661418</v>
      </c>
      <c r="H16" s="62">
        <f t="shared" si="4"/>
        <v>0</v>
      </c>
      <c r="I16" s="76">
        <f t="shared" si="5"/>
        <v>0</v>
      </c>
      <c r="J16" s="62">
        <f t="shared" si="6"/>
        <v>0</v>
      </c>
      <c r="K16" s="76">
        <f t="shared" si="7"/>
        <v>0</v>
      </c>
      <c r="L16" s="74">
        <f t="shared" si="8"/>
        <v>21.268862824898783</v>
      </c>
      <c r="M16" s="75">
        <f t="shared" si="9"/>
        <v>0.52724133735826773</v>
      </c>
      <c r="N16" s="74">
        <f t="shared" si="10"/>
        <v>10.634431412449391</v>
      </c>
      <c r="O16" s="75">
        <f t="shared" si="11"/>
        <v>0.26362066867913386</v>
      </c>
      <c r="P16" s="74">
        <f t="shared" si="12"/>
        <v>4.2537725649797569</v>
      </c>
      <c r="Q16" s="75">
        <f t="shared" si="13"/>
        <v>0.10544826747165355</v>
      </c>
      <c r="R16" s="25">
        <f t="shared" si="14"/>
        <v>21.268862824898783</v>
      </c>
      <c r="S16" s="25">
        <f t="shared" si="15"/>
        <v>0.52724133735826773</v>
      </c>
      <c r="T16" s="74">
        <f t="shared" si="16"/>
        <v>20.205419683653844</v>
      </c>
      <c r="U16" s="75">
        <f t="shared" si="17"/>
        <v>0.5008792704903543</v>
      </c>
    </row>
    <row r="17" spans="1:21" x14ac:dyDescent="0.3">
      <c r="A17" s="18">
        <f t="shared" si="18"/>
        <v>9</v>
      </c>
      <c r="B17" s="62">
        <v>34445.31</v>
      </c>
      <c r="C17" s="63"/>
      <c r="D17" s="62">
        <f t="shared" si="0"/>
        <v>43683.542141999998</v>
      </c>
      <c r="E17" s="76">
        <f t="shared" si="1"/>
        <v>1082.8867236160725</v>
      </c>
      <c r="F17" s="62">
        <f t="shared" si="2"/>
        <v>3640.2951784999996</v>
      </c>
      <c r="G17" s="76">
        <f t="shared" si="3"/>
        <v>90.240560301339357</v>
      </c>
      <c r="H17" s="62">
        <f t="shared" si="4"/>
        <v>0</v>
      </c>
      <c r="I17" s="76">
        <f t="shared" si="5"/>
        <v>0</v>
      </c>
      <c r="J17" s="62">
        <f t="shared" si="6"/>
        <v>0</v>
      </c>
      <c r="K17" s="76">
        <f t="shared" si="7"/>
        <v>0</v>
      </c>
      <c r="L17" s="74">
        <f t="shared" si="8"/>
        <v>22.107055739878543</v>
      </c>
      <c r="M17" s="75">
        <f t="shared" si="9"/>
        <v>0.54801959697169655</v>
      </c>
      <c r="N17" s="74">
        <f t="shared" si="10"/>
        <v>11.053527869939272</v>
      </c>
      <c r="O17" s="75">
        <f t="shared" si="11"/>
        <v>0.27400979848584828</v>
      </c>
      <c r="P17" s="74">
        <f t="shared" si="12"/>
        <v>4.421411147975709</v>
      </c>
      <c r="Q17" s="75">
        <f t="shared" si="13"/>
        <v>0.10960391939433933</v>
      </c>
      <c r="R17" s="25">
        <f t="shared" si="14"/>
        <v>22.10705573987854</v>
      </c>
      <c r="S17" s="25">
        <f t="shared" si="15"/>
        <v>0.54801959697169655</v>
      </c>
      <c r="T17" s="74">
        <f t="shared" si="16"/>
        <v>21.001702952884614</v>
      </c>
      <c r="U17" s="75">
        <f t="shared" si="17"/>
        <v>0.52061861712311175</v>
      </c>
    </row>
    <row r="18" spans="1:21" x14ac:dyDescent="0.3">
      <c r="A18" s="18">
        <f t="shared" si="18"/>
        <v>10</v>
      </c>
      <c r="B18" s="62">
        <v>34445.31</v>
      </c>
      <c r="C18" s="63"/>
      <c r="D18" s="62">
        <f t="shared" si="0"/>
        <v>43683.542141999998</v>
      </c>
      <c r="E18" s="76">
        <f t="shared" si="1"/>
        <v>1082.8867236160725</v>
      </c>
      <c r="F18" s="62">
        <f t="shared" si="2"/>
        <v>3640.2951784999996</v>
      </c>
      <c r="G18" s="76">
        <f t="shared" si="3"/>
        <v>90.240560301339357</v>
      </c>
      <c r="H18" s="62">
        <f t="shared" si="4"/>
        <v>0</v>
      </c>
      <c r="I18" s="76">
        <f t="shared" si="5"/>
        <v>0</v>
      </c>
      <c r="J18" s="62">
        <f t="shared" si="6"/>
        <v>0</v>
      </c>
      <c r="K18" s="76">
        <f t="shared" si="7"/>
        <v>0</v>
      </c>
      <c r="L18" s="74">
        <f t="shared" si="8"/>
        <v>22.107055739878543</v>
      </c>
      <c r="M18" s="75">
        <f t="shared" si="9"/>
        <v>0.54801959697169655</v>
      </c>
      <c r="N18" s="74">
        <f t="shared" si="10"/>
        <v>11.053527869939272</v>
      </c>
      <c r="O18" s="75">
        <f t="shared" si="11"/>
        <v>0.27400979848584828</v>
      </c>
      <c r="P18" s="74">
        <f t="shared" si="12"/>
        <v>4.421411147975709</v>
      </c>
      <c r="Q18" s="75">
        <f t="shared" si="13"/>
        <v>0.10960391939433933</v>
      </c>
      <c r="R18" s="25">
        <f t="shared" si="14"/>
        <v>22.10705573987854</v>
      </c>
      <c r="S18" s="25">
        <f t="shared" si="15"/>
        <v>0.54801959697169655</v>
      </c>
      <c r="T18" s="74">
        <f t="shared" si="16"/>
        <v>21.001702952884614</v>
      </c>
      <c r="U18" s="75">
        <f t="shared" si="17"/>
        <v>0.52061861712311175</v>
      </c>
    </row>
    <row r="19" spans="1:21" x14ac:dyDescent="0.3">
      <c r="A19" s="18">
        <f t="shared" si="18"/>
        <v>11</v>
      </c>
      <c r="B19" s="62">
        <v>36077.79</v>
      </c>
      <c r="C19" s="63"/>
      <c r="D19" s="62">
        <f t="shared" si="0"/>
        <v>45753.853278000002</v>
      </c>
      <c r="E19" s="76">
        <f t="shared" si="1"/>
        <v>1134.2083961041055</v>
      </c>
      <c r="F19" s="62">
        <f t="shared" si="2"/>
        <v>3812.8211065</v>
      </c>
      <c r="G19" s="76">
        <f t="shared" si="3"/>
        <v>94.517366342008785</v>
      </c>
      <c r="H19" s="62">
        <f t="shared" si="4"/>
        <v>0</v>
      </c>
      <c r="I19" s="76">
        <f t="shared" si="5"/>
        <v>0</v>
      </c>
      <c r="J19" s="62">
        <f t="shared" si="6"/>
        <v>0</v>
      </c>
      <c r="K19" s="76">
        <f t="shared" si="7"/>
        <v>0</v>
      </c>
      <c r="L19" s="74">
        <f t="shared" si="8"/>
        <v>23.15478404757085</v>
      </c>
      <c r="M19" s="75">
        <f t="shared" si="9"/>
        <v>0.57399210329155126</v>
      </c>
      <c r="N19" s="74">
        <f t="shared" si="10"/>
        <v>11.577392023785425</v>
      </c>
      <c r="O19" s="75">
        <f t="shared" si="11"/>
        <v>0.28699605164577563</v>
      </c>
      <c r="P19" s="74">
        <f t="shared" si="12"/>
        <v>4.6309568095141698</v>
      </c>
      <c r="Q19" s="75">
        <f t="shared" si="13"/>
        <v>0.11479842065831025</v>
      </c>
      <c r="R19" s="25">
        <f t="shared" si="14"/>
        <v>23.15478404757085</v>
      </c>
      <c r="S19" s="25">
        <f t="shared" si="15"/>
        <v>0.57399210329155126</v>
      </c>
      <c r="T19" s="74">
        <f t="shared" si="16"/>
        <v>21.99704484519231</v>
      </c>
      <c r="U19" s="75">
        <f t="shared" si="17"/>
        <v>0.54529249812697378</v>
      </c>
    </row>
    <row r="20" spans="1:21" x14ac:dyDescent="0.3">
      <c r="A20" s="18">
        <f t="shared" si="18"/>
        <v>12</v>
      </c>
      <c r="B20" s="62">
        <v>36077.79</v>
      </c>
      <c r="C20" s="63"/>
      <c r="D20" s="62">
        <f t="shared" si="0"/>
        <v>45753.853278000002</v>
      </c>
      <c r="E20" s="76">
        <f t="shared" si="1"/>
        <v>1134.2083961041055</v>
      </c>
      <c r="F20" s="62">
        <f t="shared" si="2"/>
        <v>3812.8211065</v>
      </c>
      <c r="G20" s="76">
        <f t="shared" si="3"/>
        <v>94.517366342008785</v>
      </c>
      <c r="H20" s="62">
        <f t="shared" si="4"/>
        <v>0</v>
      </c>
      <c r="I20" s="76">
        <f t="shared" si="5"/>
        <v>0</v>
      </c>
      <c r="J20" s="62">
        <f t="shared" si="6"/>
        <v>0</v>
      </c>
      <c r="K20" s="76">
        <f t="shared" si="7"/>
        <v>0</v>
      </c>
      <c r="L20" s="74">
        <f t="shared" si="8"/>
        <v>23.15478404757085</v>
      </c>
      <c r="M20" s="75">
        <f t="shared" si="9"/>
        <v>0.57399210329155126</v>
      </c>
      <c r="N20" s="74">
        <f t="shared" si="10"/>
        <v>11.577392023785425</v>
      </c>
      <c r="O20" s="75">
        <f t="shared" si="11"/>
        <v>0.28699605164577563</v>
      </c>
      <c r="P20" s="74">
        <f t="shared" si="12"/>
        <v>4.6309568095141698</v>
      </c>
      <c r="Q20" s="75">
        <f t="shared" si="13"/>
        <v>0.11479842065831025</v>
      </c>
      <c r="R20" s="25">
        <f t="shared" si="14"/>
        <v>23.15478404757085</v>
      </c>
      <c r="S20" s="25">
        <f t="shared" si="15"/>
        <v>0.57399210329155126</v>
      </c>
      <c r="T20" s="74">
        <f t="shared" si="16"/>
        <v>21.99704484519231</v>
      </c>
      <c r="U20" s="75">
        <f t="shared" si="17"/>
        <v>0.54529249812697378</v>
      </c>
    </row>
    <row r="21" spans="1:21" x14ac:dyDescent="0.3">
      <c r="A21" s="18">
        <f t="shared" si="18"/>
        <v>13</v>
      </c>
      <c r="B21" s="62">
        <v>37547.019999999997</v>
      </c>
      <c r="C21" s="63"/>
      <c r="D21" s="62">
        <f t="shared" si="0"/>
        <v>47617.130763999994</v>
      </c>
      <c r="E21" s="76">
        <f t="shared" si="1"/>
        <v>1180.3978384676213</v>
      </c>
      <c r="F21" s="62">
        <f t="shared" si="2"/>
        <v>3968.0942303333331</v>
      </c>
      <c r="G21" s="76">
        <f t="shared" si="3"/>
        <v>98.366486538968445</v>
      </c>
      <c r="H21" s="62">
        <f t="shared" si="4"/>
        <v>0</v>
      </c>
      <c r="I21" s="76">
        <f t="shared" si="5"/>
        <v>0</v>
      </c>
      <c r="J21" s="62">
        <f t="shared" si="6"/>
        <v>0</v>
      </c>
      <c r="K21" s="76">
        <f t="shared" si="7"/>
        <v>0</v>
      </c>
      <c r="L21" s="74">
        <f t="shared" si="8"/>
        <v>24.097738240890685</v>
      </c>
      <c r="M21" s="75">
        <f t="shared" si="9"/>
        <v>0.59736732715972729</v>
      </c>
      <c r="N21" s="74">
        <f t="shared" si="10"/>
        <v>12.048869120445342</v>
      </c>
      <c r="O21" s="75">
        <f t="shared" si="11"/>
        <v>0.29868366357986365</v>
      </c>
      <c r="P21" s="74">
        <f t="shared" si="12"/>
        <v>4.819547648178137</v>
      </c>
      <c r="Q21" s="75">
        <f t="shared" si="13"/>
        <v>0.11947346543194547</v>
      </c>
      <c r="R21" s="25">
        <f t="shared" si="14"/>
        <v>24.097738240890685</v>
      </c>
      <c r="S21" s="25">
        <f t="shared" si="15"/>
        <v>0.59736732715972729</v>
      </c>
      <c r="T21" s="74">
        <f t="shared" si="16"/>
        <v>22.892851328846152</v>
      </c>
      <c r="U21" s="75">
        <f t="shared" si="17"/>
        <v>0.567498960801741</v>
      </c>
    </row>
    <row r="22" spans="1:21" x14ac:dyDescent="0.3">
      <c r="A22" s="18">
        <f t="shared" si="18"/>
        <v>14</v>
      </c>
      <c r="B22" s="62">
        <v>37547.019999999997</v>
      </c>
      <c r="C22" s="63"/>
      <c r="D22" s="62">
        <f t="shared" si="0"/>
        <v>47617.130763999994</v>
      </c>
      <c r="E22" s="76">
        <f t="shared" si="1"/>
        <v>1180.3978384676213</v>
      </c>
      <c r="F22" s="62">
        <f t="shared" si="2"/>
        <v>3968.0942303333331</v>
      </c>
      <c r="G22" s="76">
        <f t="shared" si="3"/>
        <v>98.366486538968445</v>
      </c>
      <c r="H22" s="62">
        <f t="shared" si="4"/>
        <v>0</v>
      </c>
      <c r="I22" s="76">
        <f t="shared" si="5"/>
        <v>0</v>
      </c>
      <c r="J22" s="62">
        <f t="shared" si="6"/>
        <v>0</v>
      </c>
      <c r="K22" s="76">
        <f t="shared" si="7"/>
        <v>0</v>
      </c>
      <c r="L22" s="74">
        <f t="shared" si="8"/>
        <v>24.097738240890685</v>
      </c>
      <c r="M22" s="75">
        <f t="shared" si="9"/>
        <v>0.59736732715972729</v>
      </c>
      <c r="N22" s="74">
        <f t="shared" si="10"/>
        <v>12.048869120445342</v>
      </c>
      <c r="O22" s="75">
        <f t="shared" si="11"/>
        <v>0.29868366357986365</v>
      </c>
      <c r="P22" s="74">
        <f t="shared" si="12"/>
        <v>4.819547648178137</v>
      </c>
      <c r="Q22" s="75">
        <f t="shared" si="13"/>
        <v>0.11947346543194547</v>
      </c>
      <c r="R22" s="25">
        <f t="shared" si="14"/>
        <v>24.097738240890685</v>
      </c>
      <c r="S22" s="25">
        <f t="shared" si="15"/>
        <v>0.59736732715972729</v>
      </c>
      <c r="T22" s="74">
        <f t="shared" si="16"/>
        <v>22.892851328846152</v>
      </c>
      <c r="U22" s="75">
        <f t="shared" si="17"/>
        <v>0.567498960801741</v>
      </c>
    </row>
    <row r="23" spans="1:21" x14ac:dyDescent="0.3">
      <c r="A23" s="18">
        <f t="shared" si="18"/>
        <v>15</v>
      </c>
      <c r="B23" s="62">
        <v>39016.26</v>
      </c>
      <c r="C23" s="63"/>
      <c r="D23" s="62">
        <f t="shared" si="0"/>
        <v>49480.420932000001</v>
      </c>
      <c r="E23" s="76">
        <f t="shared" si="1"/>
        <v>1226.5875952097056</v>
      </c>
      <c r="F23" s="62">
        <f t="shared" si="2"/>
        <v>4123.3684110000004</v>
      </c>
      <c r="G23" s="76">
        <f t="shared" si="3"/>
        <v>102.21563293414214</v>
      </c>
      <c r="H23" s="62">
        <f t="shared" si="4"/>
        <v>0</v>
      </c>
      <c r="I23" s="76">
        <f t="shared" si="5"/>
        <v>0</v>
      </c>
      <c r="J23" s="62">
        <f t="shared" si="6"/>
        <v>0</v>
      </c>
      <c r="K23" s="76">
        <f t="shared" si="7"/>
        <v>0</v>
      </c>
      <c r="L23" s="74">
        <f t="shared" si="8"/>
        <v>25.040698852226722</v>
      </c>
      <c r="M23" s="75">
        <f t="shared" si="9"/>
        <v>0.62074271012636928</v>
      </c>
      <c r="N23" s="74">
        <f t="shared" si="10"/>
        <v>12.520349426113361</v>
      </c>
      <c r="O23" s="75">
        <f t="shared" si="11"/>
        <v>0.31037135506318464</v>
      </c>
      <c r="P23" s="74">
        <f t="shared" si="12"/>
        <v>5.0081397704453448</v>
      </c>
      <c r="Q23" s="75">
        <f t="shared" si="13"/>
        <v>0.12414854202527385</v>
      </c>
      <c r="R23" s="25">
        <f t="shared" si="14"/>
        <v>25.040698852226726</v>
      </c>
      <c r="S23" s="25">
        <f t="shared" si="15"/>
        <v>0.62074271012636928</v>
      </c>
      <c r="T23" s="74">
        <f t="shared" si="16"/>
        <v>23.788663909615384</v>
      </c>
      <c r="U23" s="75">
        <f t="shared" si="17"/>
        <v>0.58970557462005069</v>
      </c>
    </row>
    <row r="24" spans="1:21" x14ac:dyDescent="0.3">
      <c r="A24" s="18">
        <f t="shared" si="18"/>
        <v>16</v>
      </c>
      <c r="B24" s="62">
        <v>39016.26</v>
      </c>
      <c r="C24" s="63"/>
      <c r="D24" s="62">
        <f t="shared" si="0"/>
        <v>49480.420932000001</v>
      </c>
      <c r="E24" s="76">
        <f t="shared" si="1"/>
        <v>1226.5875952097056</v>
      </c>
      <c r="F24" s="62">
        <f t="shared" si="2"/>
        <v>4123.3684110000004</v>
      </c>
      <c r="G24" s="76">
        <f t="shared" si="3"/>
        <v>102.21563293414214</v>
      </c>
      <c r="H24" s="62">
        <f t="shared" si="4"/>
        <v>0</v>
      </c>
      <c r="I24" s="76">
        <f t="shared" si="5"/>
        <v>0</v>
      </c>
      <c r="J24" s="62">
        <f t="shared" si="6"/>
        <v>0</v>
      </c>
      <c r="K24" s="76">
        <f t="shared" si="7"/>
        <v>0</v>
      </c>
      <c r="L24" s="74">
        <f t="shared" si="8"/>
        <v>25.040698852226722</v>
      </c>
      <c r="M24" s="75">
        <f t="shared" si="9"/>
        <v>0.62074271012636928</v>
      </c>
      <c r="N24" s="74">
        <f t="shared" si="10"/>
        <v>12.520349426113361</v>
      </c>
      <c r="O24" s="75">
        <f t="shared" si="11"/>
        <v>0.31037135506318464</v>
      </c>
      <c r="P24" s="74">
        <f t="shared" si="12"/>
        <v>5.0081397704453448</v>
      </c>
      <c r="Q24" s="75">
        <f t="shared" si="13"/>
        <v>0.12414854202527385</v>
      </c>
      <c r="R24" s="25">
        <f t="shared" si="14"/>
        <v>25.040698852226726</v>
      </c>
      <c r="S24" s="25">
        <f t="shared" si="15"/>
        <v>0.62074271012636928</v>
      </c>
      <c r="T24" s="74">
        <f t="shared" si="16"/>
        <v>23.788663909615384</v>
      </c>
      <c r="U24" s="75">
        <f t="shared" si="17"/>
        <v>0.58970557462005069</v>
      </c>
    </row>
    <row r="25" spans="1:21" x14ac:dyDescent="0.3">
      <c r="A25" s="18">
        <f t="shared" si="18"/>
        <v>17</v>
      </c>
      <c r="B25" s="62">
        <v>40648.74</v>
      </c>
      <c r="C25" s="63"/>
      <c r="D25" s="62">
        <f t="shared" si="0"/>
        <v>51550.732067999998</v>
      </c>
      <c r="E25" s="76">
        <f t="shared" si="1"/>
        <v>1277.9092676977384</v>
      </c>
      <c r="F25" s="62">
        <f t="shared" si="2"/>
        <v>4295.8943390000004</v>
      </c>
      <c r="G25" s="76">
        <f t="shared" si="3"/>
        <v>106.49243897481155</v>
      </c>
      <c r="H25" s="62">
        <f t="shared" si="4"/>
        <v>0</v>
      </c>
      <c r="I25" s="76">
        <f t="shared" si="5"/>
        <v>0</v>
      </c>
      <c r="J25" s="62">
        <f t="shared" si="6"/>
        <v>0</v>
      </c>
      <c r="K25" s="76">
        <f t="shared" si="7"/>
        <v>0</v>
      </c>
      <c r="L25" s="74">
        <f t="shared" si="8"/>
        <v>26.088427159919028</v>
      </c>
      <c r="M25" s="75">
        <f t="shared" si="9"/>
        <v>0.64671521644622387</v>
      </c>
      <c r="N25" s="74">
        <f t="shared" si="10"/>
        <v>13.044213579959514</v>
      </c>
      <c r="O25" s="75">
        <f t="shared" si="11"/>
        <v>0.32335760822311194</v>
      </c>
      <c r="P25" s="74">
        <f t="shared" si="12"/>
        <v>5.2176854319838055</v>
      </c>
      <c r="Q25" s="75">
        <f t="shared" si="13"/>
        <v>0.12934304328924479</v>
      </c>
      <c r="R25" s="25">
        <f t="shared" si="14"/>
        <v>26.088427159919028</v>
      </c>
      <c r="S25" s="25">
        <f t="shared" si="15"/>
        <v>0.64671521644622387</v>
      </c>
      <c r="T25" s="74">
        <f t="shared" si="16"/>
        <v>24.784005801923076</v>
      </c>
      <c r="U25" s="75">
        <f t="shared" si="17"/>
        <v>0.61437945562391272</v>
      </c>
    </row>
    <row r="26" spans="1:21" x14ac:dyDescent="0.3">
      <c r="A26" s="18">
        <f t="shared" si="18"/>
        <v>18</v>
      </c>
      <c r="B26" s="62">
        <v>40648.74</v>
      </c>
      <c r="C26" s="63"/>
      <c r="D26" s="62">
        <f t="shared" si="0"/>
        <v>51550.732067999998</v>
      </c>
      <c r="E26" s="76">
        <f t="shared" si="1"/>
        <v>1277.9092676977384</v>
      </c>
      <c r="F26" s="62">
        <f t="shared" si="2"/>
        <v>4295.8943390000004</v>
      </c>
      <c r="G26" s="76">
        <f t="shared" si="3"/>
        <v>106.49243897481155</v>
      </c>
      <c r="H26" s="62">
        <f t="shared" si="4"/>
        <v>0</v>
      </c>
      <c r="I26" s="76">
        <f t="shared" si="5"/>
        <v>0</v>
      </c>
      <c r="J26" s="62">
        <f t="shared" si="6"/>
        <v>0</v>
      </c>
      <c r="K26" s="76">
        <f t="shared" si="7"/>
        <v>0</v>
      </c>
      <c r="L26" s="74">
        <f t="shared" si="8"/>
        <v>26.088427159919028</v>
      </c>
      <c r="M26" s="75">
        <f t="shared" si="9"/>
        <v>0.64671521644622387</v>
      </c>
      <c r="N26" s="74">
        <f t="shared" si="10"/>
        <v>13.044213579959514</v>
      </c>
      <c r="O26" s="75">
        <f t="shared" si="11"/>
        <v>0.32335760822311194</v>
      </c>
      <c r="P26" s="74">
        <f t="shared" si="12"/>
        <v>5.2176854319838055</v>
      </c>
      <c r="Q26" s="75">
        <f t="shared" si="13"/>
        <v>0.12934304328924479</v>
      </c>
      <c r="R26" s="25">
        <f t="shared" si="14"/>
        <v>26.088427159919028</v>
      </c>
      <c r="S26" s="25">
        <f t="shared" si="15"/>
        <v>0.64671521644622387</v>
      </c>
      <c r="T26" s="74">
        <f t="shared" si="16"/>
        <v>24.784005801923076</v>
      </c>
      <c r="U26" s="75">
        <f t="shared" si="17"/>
        <v>0.61437945562391272</v>
      </c>
    </row>
    <row r="27" spans="1:21" x14ac:dyDescent="0.3">
      <c r="A27" s="18">
        <f t="shared" si="18"/>
        <v>19</v>
      </c>
      <c r="B27" s="62">
        <v>40648.74</v>
      </c>
      <c r="C27" s="63"/>
      <c r="D27" s="62">
        <f t="shared" si="0"/>
        <v>51550.732067999998</v>
      </c>
      <c r="E27" s="76">
        <f t="shared" si="1"/>
        <v>1277.9092676977384</v>
      </c>
      <c r="F27" s="62">
        <f t="shared" si="2"/>
        <v>4295.8943390000004</v>
      </c>
      <c r="G27" s="76">
        <f t="shared" si="3"/>
        <v>106.49243897481155</v>
      </c>
      <c r="H27" s="62">
        <f t="shared" si="4"/>
        <v>0</v>
      </c>
      <c r="I27" s="76">
        <f t="shared" si="5"/>
        <v>0</v>
      </c>
      <c r="J27" s="62">
        <f t="shared" si="6"/>
        <v>0</v>
      </c>
      <c r="K27" s="76">
        <f t="shared" si="7"/>
        <v>0</v>
      </c>
      <c r="L27" s="74">
        <f t="shared" si="8"/>
        <v>26.088427159919028</v>
      </c>
      <c r="M27" s="75">
        <f t="shared" si="9"/>
        <v>0.64671521644622387</v>
      </c>
      <c r="N27" s="74">
        <f t="shared" si="10"/>
        <v>13.044213579959514</v>
      </c>
      <c r="O27" s="75">
        <f t="shared" si="11"/>
        <v>0.32335760822311194</v>
      </c>
      <c r="P27" s="74">
        <f t="shared" si="12"/>
        <v>5.2176854319838055</v>
      </c>
      <c r="Q27" s="75">
        <f t="shared" si="13"/>
        <v>0.12934304328924479</v>
      </c>
      <c r="R27" s="25">
        <f t="shared" si="14"/>
        <v>26.088427159919028</v>
      </c>
      <c r="S27" s="25">
        <f t="shared" si="15"/>
        <v>0.64671521644622387</v>
      </c>
      <c r="T27" s="74">
        <f t="shared" si="16"/>
        <v>24.784005801923076</v>
      </c>
      <c r="U27" s="75">
        <f t="shared" si="17"/>
        <v>0.61437945562391272</v>
      </c>
    </row>
    <row r="28" spans="1:21" x14ac:dyDescent="0.3">
      <c r="A28" s="18">
        <f t="shared" si="18"/>
        <v>20</v>
      </c>
      <c r="B28" s="62">
        <v>42117.95</v>
      </c>
      <c r="C28" s="63"/>
      <c r="D28" s="62">
        <f t="shared" si="0"/>
        <v>53413.984189999996</v>
      </c>
      <c r="E28" s="76">
        <f t="shared" si="1"/>
        <v>1324.0980813041181</v>
      </c>
      <c r="F28" s="62">
        <f t="shared" si="2"/>
        <v>4451.1653491666666</v>
      </c>
      <c r="G28" s="76">
        <f t="shared" si="3"/>
        <v>110.34150677534319</v>
      </c>
      <c r="H28" s="62">
        <f t="shared" si="4"/>
        <v>0</v>
      </c>
      <c r="I28" s="76">
        <f t="shared" si="5"/>
        <v>0</v>
      </c>
      <c r="J28" s="62">
        <f t="shared" si="6"/>
        <v>0</v>
      </c>
      <c r="K28" s="76">
        <f t="shared" si="7"/>
        <v>0</v>
      </c>
      <c r="L28" s="74">
        <f t="shared" si="8"/>
        <v>27.031368517206477</v>
      </c>
      <c r="M28" s="75">
        <f t="shared" si="9"/>
        <v>0.67009012211746877</v>
      </c>
      <c r="N28" s="74">
        <f t="shared" si="10"/>
        <v>13.515684258603239</v>
      </c>
      <c r="O28" s="75">
        <f t="shared" si="11"/>
        <v>0.33504506105873438</v>
      </c>
      <c r="P28" s="74">
        <f t="shared" si="12"/>
        <v>5.4062737034412951</v>
      </c>
      <c r="Q28" s="75">
        <f t="shared" si="13"/>
        <v>0.13401802442349373</v>
      </c>
      <c r="R28" s="25">
        <f t="shared" si="14"/>
        <v>27.031368517206481</v>
      </c>
      <c r="S28" s="25">
        <f t="shared" si="15"/>
        <v>0.67009012211746888</v>
      </c>
      <c r="T28" s="74">
        <f t="shared" si="16"/>
        <v>25.679800091346152</v>
      </c>
      <c r="U28" s="75">
        <f t="shared" si="17"/>
        <v>0.63658561601159525</v>
      </c>
    </row>
    <row r="29" spans="1:21" x14ac:dyDescent="0.3">
      <c r="A29" s="18">
        <f t="shared" si="18"/>
        <v>21</v>
      </c>
      <c r="B29" s="62">
        <v>42117.95</v>
      </c>
      <c r="C29" s="63"/>
      <c r="D29" s="62">
        <f t="shared" si="0"/>
        <v>53413.984189999996</v>
      </c>
      <c r="E29" s="76">
        <f t="shared" si="1"/>
        <v>1324.0980813041181</v>
      </c>
      <c r="F29" s="62">
        <f t="shared" si="2"/>
        <v>4451.1653491666666</v>
      </c>
      <c r="G29" s="76">
        <f t="shared" si="3"/>
        <v>110.34150677534319</v>
      </c>
      <c r="H29" s="62">
        <f t="shared" si="4"/>
        <v>0</v>
      </c>
      <c r="I29" s="76">
        <f t="shared" si="5"/>
        <v>0</v>
      </c>
      <c r="J29" s="62">
        <f t="shared" si="6"/>
        <v>0</v>
      </c>
      <c r="K29" s="76">
        <f t="shared" si="7"/>
        <v>0</v>
      </c>
      <c r="L29" s="74">
        <f t="shared" si="8"/>
        <v>27.031368517206477</v>
      </c>
      <c r="M29" s="75">
        <f t="shared" si="9"/>
        <v>0.67009012211746877</v>
      </c>
      <c r="N29" s="74">
        <f t="shared" si="10"/>
        <v>13.515684258603239</v>
      </c>
      <c r="O29" s="75">
        <f t="shared" si="11"/>
        <v>0.33504506105873438</v>
      </c>
      <c r="P29" s="74">
        <f t="shared" si="12"/>
        <v>5.4062737034412951</v>
      </c>
      <c r="Q29" s="75">
        <f t="shared" si="13"/>
        <v>0.13401802442349373</v>
      </c>
      <c r="R29" s="25">
        <f t="shared" si="14"/>
        <v>27.031368517206481</v>
      </c>
      <c r="S29" s="25">
        <f t="shared" si="15"/>
        <v>0.67009012211746888</v>
      </c>
      <c r="T29" s="74">
        <f t="shared" si="16"/>
        <v>25.679800091346152</v>
      </c>
      <c r="U29" s="75">
        <f t="shared" si="17"/>
        <v>0.63658561601159525</v>
      </c>
    </row>
    <row r="30" spans="1:21" x14ac:dyDescent="0.3">
      <c r="A30" s="18">
        <f t="shared" si="18"/>
        <v>22</v>
      </c>
      <c r="B30" s="62">
        <v>43750.42</v>
      </c>
      <c r="C30" s="63"/>
      <c r="D30" s="62">
        <f t="shared" si="0"/>
        <v>55484.282643999999</v>
      </c>
      <c r="E30" s="76">
        <f t="shared" si="1"/>
        <v>1375.4194394135829</v>
      </c>
      <c r="F30" s="62">
        <f t="shared" si="2"/>
        <v>4623.6902203333329</v>
      </c>
      <c r="G30" s="76">
        <f t="shared" si="3"/>
        <v>114.61828661779857</v>
      </c>
      <c r="H30" s="62">
        <f t="shared" si="4"/>
        <v>0</v>
      </c>
      <c r="I30" s="76">
        <f t="shared" si="5"/>
        <v>0</v>
      </c>
      <c r="J30" s="62">
        <f t="shared" si="6"/>
        <v>0</v>
      </c>
      <c r="K30" s="76">
        <f t="shared" si="7"/>
        <v>0</v>
      </c>
      <c r="L30" s="74">
        <f t="shared" si="8"/>
        <v>28.079090406882589</v>
      </c>
      <c r="M30" s="75">
        <f t="shared" si="9"/>
        <v>0.69606246933885774</v>
      </c>
      <c r="N30" s="74">
        <f t="shared" si="10"/>
        <v>14.039545203441294</v>
      </c>
      <c r="O30" s="75">
        <f t="shared" si="11"/>
        <v>0.34803123466942887</v>
      </c>
      <c r="P30" s="74">
        <f t="shared" si="12"/>
        <v>5.6158180813765179</v>
      </c>
      <c r="Q30" s="75">
        <f t="shared" si="13"/>
        <v>0.13921249386777157</v>
      </c>
      <c r="R30" s="25">
        <f t="shared" si="14"/>
        <v>28.079090406882592</v>
      </c>
      <c r="S30" s="25">
        <f t="shared" si="15"/>
        <v>0.69606246933885785</v>
      </c>
      <c r="T30" s="74">
        <f t="shared" si="16"/>
        <v>26.67513588653846</v>
      </c>
      <c r="U30" s="75">
        <f t="shared" si="17"/>
        <v>0.66125934587191493</v>
      </c>
    </row>
    <row r="31" spans="1:21" x14ac:dyDescent="0.3">
      <c r="A31" s="18">
        <f t="shared" si="18"/>
        <v>23</v>
      </c>
      <c r="B31" s="62">
        <v>45382.93</v>
      </c>
      <c r="C31" s="63"/>
      <c r="D31" s="62">
        <f t="shared" si="0"/>
        <v>57554.631825999997</v>
      </c>
      <c r="E31" s="76">
        <f t="shared" si="1"/>
        <v>1426.7420550373204</v>
      </c>
      <c r="F31" s="62">
        <f t="shared" si="2"/>
        <v>4796.2193188333331</v>
      </c>
      <c r="G31" s="76">
        <f t="shared" si="3"/>
        <v>118.89517125311002</v>
      </c>
      <c r="H31" s="62">
        <f t="shared" si="4"/>
        <v>0</v>
      </c>
      <c r="I31" s="76">
        <f t="shared" si="5"/>
        <v>0</v>
      </c>
      <c r="J31" s="62">
        <f t="shared" si="6"/>
        <v>0</v>
      </c>
      <c r="K31" s="76">
        <f t="shared" si="7"/>
        <v>0</v>
      </c>
      <c r="L31" s="74">
        <f t="shared" si="8"/>
        <v>29.12683796862348</v>
      </c>
      <c r="M31" s="75">
        <f t="shared" si="9"/>
        <v>0.72203545295410942</v>
      </c>
      <c r="N31" s="74">
        <f t="shared" si="10"/>
        <v>14.56341898431174</v>
      </c>
      <c r="O31" s="75">
        <f t="shared" si="11"/>
        <v>0.36101772647705471</v>
      </c>
      <c r="P31" s="74">
        <f t="shared" si="12"/>
        <v>5.825367593724696</v>
      </c>
      <c r="Q31" s="75">
        <f t="shared" si="13"/>
        <v>0.14440709059082188</v>
      </c>
      <c r="R31" s="25">
        <f t="shared" si="14"/>
        <v>29.12683796862348</v>
      </c>
      <c r="S31" s="25">
        <f t="shared" si="15"/>
        <v>0.72203545295410942</v>
      </c>
      <c r="T31" s="74">
        <f t="shared" si="16"/>
        <v>27.670496070192307</v>
      </c>
      <c r="U31" s="75">
        <f t="shared" si="17"/>
        <v>0.685933680306404</v>
      </c>
    </row>
    <row r="32" spans="1:21" x14ac:dyDescent="0.3">
      <c r="A32" s="18">
        <f t="shared" si="18"/>
        <v>24</v>
      </c>
      <c r="B32" s="62">
        <v>46688.9</v>
      </c>
      <c r="C32" s="63"/>
      <c r="D32" s="62">
        <f t="shared" si="0"/>
        <v>59210.862979999998</v>
      </c>
      <c r="E32" s="76">
        <f t="shared" si="1"/>
        <v>1467.7989528977514</v>
      </c>
      <c r="F32" s="62">
        <f t="shared" si="2"/>
        <v>4934.2385816666665</v>
      </c>
      <c r="G32" s="76">
        <f t="shared" si="3"/>
        <v>122.31657940814594</v>
      </c>
      <c r="H32" s="62">
        <f t="shared" si="4"/>
        <v>0</v>
      </c>
      <c r="I32" s="76">
        <f t="shared" si="5"/>
        <v>0</v>
      </c>
      <c r="J32" s="62">
        <f t="shared" si="6"/>
        <v>0</v>
      </c>
      <c r="K32" s="76">
        <f t="shared" si="7"/>
        <v>0</v>
      </c>
      <c r="L32" s="74">
        <f t="shared" si="8"/>
        <v>29.965011629554656</v>
      </c>
      <c r="M32" s="75">
        <f t="shared" si="9"/>
        <v>0.74281323527214138</v>
      </c>
      <c r="N32" s="74">
        <f t="shared" si="10"/>
        <v>14.982505814777328</v>
      </c>
      <c r="O32" s="75">
        <f t="shared" si="11"/>
        <v>0.37140661763607069</v>
      </c>
      <c r="P32" s="74">
        <f t="shared" si="12"/>
        <v>5.9930023259109308</v>
      </c>
      <c r="Q32" s="75">
        <f t="shared" si="13"/>
        <v>0.14856264705442826</v>
      </c>
      <c r="R32" s="25">
        <f t="shared" si="14"/>
        <v>29.965011629554652</v>
      </c>
      <c r="S32" s="25">
        <f t="shared" si="15"/>
        <v>0.74281323527214127</v>
      </c>
      <c r="T32" s="74">
        <f t="shared" si="16"/>
        <v>28.466761048076922</v>
      </c>
      <c r="U32" s="75">
        <f t="shared" si="17"/>
        <v>0.7056725735085343</v>
      </c>
    </row>
    <row r="33" spans="1:21" x14ac:dyDescent="0.3">
      <c r="A33" s="18">
        <f t="shared" si="18"/>
        <v>25</v>
      </c>
      <c r="B33" s="62">
        <v>46688.9</v>
      </c>
      <c r="C33" s="63"/>
      <c r="D33" s="62">
        <f t="shared" si="0"/>
        <v>59210.862979999998</v>
      </c>
      <c r="E33" s="76">
        <f t="shared" si="1"/>
        <v>1467.7989528977514</v>
      </c>
      <c r="F33" s="62">
        <f t="shared" si="2"/>
        <v>4934.2385816666665</v>
      </c>
      <c r="G33" s="76">
        <f t="shared" si="3"/>
        <v>122.31657940814594</v>
      </c>
      <c r="H33" s="62">
        <f t="shared" si="4"/>
        <v>0</v>
      </c>
      <c r="I33" s="76">
        <f t="shared" si="5"/>
        <v>0</v>
      </c>
      <c r="J33" s="62">
        <f t="shared" si="6"/>
        <v>0</v>
      </c>
      <c r="K33" s="76">
        <f t="shared" si="7"/>
        <v>0</v>
      </c>
      <c r="L33" s="74">
        <f t="shared" si="8"/>
        <v>29.965011629554656</v>
      </c>
      <c r="M33" s="75">
        <f t="shared" si="9"/>
        <v>0.74281323527214138</v>
      </c>
      <c r="N33" s="74">
        <f t="shared" si="10"/>
        <v>14.982505814777328</v>
      </c>
      <c r="O33" s="75">
        <f t="shared" si="11"/>
        <v>0.37140661763607069</v>
      </c>
      <c r="P33" s="74">
        <f t="shared" si="12"/>
        <v>5.9930023259109308</v>
      </c>
      <c r="Q33" s="75">
        <f t="shared" si="13"/>
        <v>0.14856264705442826</v>
      </c>
      <c r="R33" s="25">
        <f t="shared" si="14"/>
        <v>29.965011629554652</v>
      </c>
      <c r="S33" s="25">
        <f t="shared" si="15"/>
        <v>0.74281323527214127</v>
      </c>
      <c r="T33" s="74">
        <f t="shared" si="16"/>
        <v>28.466761048076922</v>
      </c>
      <c r="U33" s="75">
        <f t="shared" si="17"/>
        <v>0.7056725735085343</v>
      </c>
    </row>
    <row r="34" spans="1:21" x14ac:dyDescent="0.3">
      <c r="A34" s="18">
        <f t="shared" si="18"/>
        <v>26</v>
      </c>
      <c r="B34" s="62">
        <v>46688.9</v>
      </c>
      <c r="C34" s="63"/>
      <c r="D34" s="62">
        <f t="shared" si="0"/>
        <v>59210.862979999998</v>
      </c>
      <c r="E34" s="76">
        <f t="shared" si="1"/>
        <v>1467.7989528977514</v>
      </c>
      <c r="F34" s="62">
        <f t="shared" si="2"/>
        <v>4934.2385816666665</v>
      </c>
      <c r="G34" s="76">
        <f t="shared" si="3"/>
        <v>122.31657940814594</v>
      </c>
      <c r="H34" s="62">
        <f t="shared" si="4"/>
        <v>0</v>
      </c>
      <c r="I34" s="76">
        <f t="shared" si="5"/>
        <v>0</v>
      </c>
      <c r="J34" s="62">
        <f t="shared" si="6"/>
        <v>0</v>
      </c>
      <c r="K34" s="76">
        <f t="shared" si="7"/>
        <v>0</v>
      </c>
      <c r="L34" s="74">
        <f t="shared" si="8"/>
        <v>29.965011629554656</v>
      </c>
      <c r="M34" s="75">
        <f t="shared" si="9"/>
        <v>0.74281323527214138</v>
      </c>
      <c r="N34" s="74">
        <f t="shared" si="10"/>
        <v>14.982505814777328</v>
      </c>
      <c r="O34" s="75">
        <f t="shared" si="11"/>
        <v>0.37140661763607069</v>
      </c>
      <c r="P34" s="74">
        <f t="shared" si="12"/>
        <v>5.9930023259109308</v>
      </c>
      <c r="Q34" s="75">
        <f t="shared" si="13"/>
        <v>0.14856264705442826</v>
      </c>
      <c r="R34" s="25">
        <f t="shared" si="14"/>
        <v>29.965011629554652</v>
      </c>
      <c r="S34" s="25">
        <f t="shared" si="15"/>
        <v>0.74281323527214127</v>
      </c>
      <c r="T34" s="74">
        <f t="shared" si="16"/>
        <v>28.466761048076922</v>
      </c>
      <c r="U34" s="75">
        <f t="shared" si="17"/>
        <v>0.7056725735085343</v>
      </c>
    </row>
    <row r="35" spans="1:21" x14ac:dyDescent="0.3">
      <c r="A35" s="18">
        <f t="shared" si="18"/>
        <v>27</v>
      </c>
      <c r="B35" s="62">
        <v>46688.9</v>
      </c>
      <c r="C35" s="63"/>
      <c r="D35" s="62">
        <f t="shared" si="0"/>
        <v>59210.862979999998</v>
      </c>
      <c r="E35" s="76">
        <f t="shared" si="1"/>
        <v>1467.7989528977514</v>
      </c>
      <c r="F35" s="62">
        <f t="shared" si="2"/>
        <v>4934.2385816666665</v>
      </c>
      <c r="G35" s="76">
        <f t="shared" si="3"/>
        <v>122.31657940814594</v>
      </c>
      <c r="H35" s="62">
        <f t="shared" si="4"/>
        <v>0</v>
      </c>
      <c r="I35" s="76">
        <f t="shared" si="5"/>
        <v>0</v>
      </c>
      <c r="J35" s="62">
        <f t="shared" si="6"/>
        <v>0</v>
      </c>
      <c r="K35" s="76">
        <f t="shared" si="7"/>
        <v>0</v>
      </c>
      <c r="L35" s="74">
        <f t="shared" si="8"/>
        <v>29.965011629554656</v>
      </c>
      <c r="M35" s="75">
        <f t="shared" si="9"/>
        <v>0.74281323527214138</v>
      </c>
      <c r="N35" s="74">
        <f t="shared" si="10"/>
        <v>14.982505814777328</v>
      </c>
      <c r="O35" s="75">
        <f t="shared" si="11"/>
        <v>0.37140661763607069</v>
      </c>
      <c r="P35" s="74">
        <f t="shared" si="12"/>
        <v>5.9930023259109308</v>
      </c>
      <c r="Q35" s="75">
        <f t="shared" si="13"/>
        <v>0.14856264705442826</v>
      </c>
      <c r="R35" s="25">
        <f t="shared" si="14"/>
        <v>29.965011629554652</v>
      </c>
      <c r="S35" s="25">
        <f t="shared" si="15"/>
        <v>0.74281323527214127</v>
      </c>
      <c r="T35" s="74">
        <f t="shared" si="16"/>
        <v>28.466761048076922</v>
      </c>
      <c r="U35" s="75">
        <f t="shared" si="17"/>
        <v>0.7056725735085343</v>
      </c>
    </row>
    <row r="36" spans="1:21" x14ac:dyDescent="0.3">
      <c r="A36" s="26"/>
      <c r="B36" s="77"/>
      <c r="C36" s="78"/>
      <c r="D36" s="77"/>
      <c r="E36" s="78"/>
      <c r="F36" s="77"/>
      <c r="G36" s="78"/>
      <c r="H36" s="77"/>
      <c r="I36" s="78"/>
      <c r="J36" s="77"/>
      <c r="K36" s="78"/>
      <c r="L36" s="77"/>
      <c r="M36" s="78"/>
      <c r="N36" s="77"/>
      <c r="O36" s="78"/>
      <c r="P36" s="77"/>
      <c r="Q36" s="78"/>
      <c r="R36" s="26"/>
      <c r="S36" s="26"/>
      <c r="T36" s="77"/>
      <c r="U36" s="78"/>
    </row>
  </sheetData>
  <dataConsolidate/>
  <mergeCells count="286">
    <mergeCell ref="T29:U29"/>
    <mergeCell ref="T30:U30"/>
    <mergeCell ref="T31:U31"/>
    <mergeCell ref="T32:U32"/>
    <mergeCell ref="T23:U23"/>
    <mergeCell ref="T24:U24"/>
    <mergeCell ref="T33:U33"/>
    <mergeCell ref="T34:U34"/>
    <mergeCell ref="T35:U35"/>
    <mergeCell ref="T25:U25"/>
    <mergeCell ref="T26:U26"/>
    <mergeCell ref="T27:U27"/>
    <mergeCell ref="T28:U28"/>
    <mergeCell ref="P29:Q29"/>
    <mergeCell ref="P30:Q30"/>
    <mergeCell ref="P31:Q31"/>
    <mergeCell ref="P32:Q32"/>
    <mergeCell ref="P33:Q33"/>
    <mergeCell ref="P34:Q34"/>
    <mergeCell ref="P35:Q35"/>
    <mergeCell ref="P36:Q36"/>
    <mergeCell ref="T8:U8"/>
    <mergeCell ref="T9:U9"/>
    <mergeCell ref="T10:U10"/>
    <mergeCell ref="T11:U11"/>
    <mergeCell ref="T12:U12"/>
    <mergeCell ref="T13:U13"/>
    <mergeCell ref="T14:U14"/>
    <mergeCell ref="T15:U15"/>
    <mergeCell ref="T16:U16"/>
    <mergeCell ref="T17:U17"/>
    <mergeCell ref="T18:U18"/>
    <mergeCell ref="T19:U19"/>
    <mergeCell ref="T20:U20"/>
    <mergeCell ref="T21:U21"/>
    <mergeCell ref="T22:U22"/>
    <mergeCell ref="T36:U36"/>
    <mergeCell ref="N34:O34"/>
    <mergeCell ref="N35:O35"/>
    <mergeCell ref="N36:O36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17:Q17"/>
    <mergeCell ref="P18:Q18"/>
    <mergeCell ref="P19:Q19"/>
    <mergeCell ref="P20:Q20"/>
    <mergeCell ref="P21:Q21"/>
    <mergeCell ref="P22:Q22"/>
    <mergeCell ref="P23:Q23"/>
    <mergeCell ref="P24:Q24"/>
    <mergeCell ref="P25:Q25"/>
    <mergeCell ref="P26:Q26"/>
    <mergeCell ref="P27:Q27"/>
    <mergeCell ref="P28:Q28"/>
    <mergeCell ref="N25:O25"/>
    <mergeCell ref="N26:O26"/>
    <mergeCell ref="N27:O27"/>
    <mergeCell ref="N28:O28"/>
    <mergeCell ref="N29:O29"/>
    <mergeCell ref="N30:O30"/>
    <mergeCell ref="N31:O31"/>
    <mergeCell ref="N32:O32"/>
    <mergeCell ref="N33:O33"/>
    <mergeCell ref="L30:M30"/>
    <mergeCell ref="L31:M31"/>
    <mergeCell ref="L32:M32"/>
    <mergeCell ref="L33:M33"/>
    <mergeCell ref="L34:M34"/>
    <mergeCell ref="L35:M35"/>
    <mergeCell ref="L36:M36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J33:K33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H32:I32"/>
    <mergeCell ref="H33:I33"/>
    <mergeCell ref="H34:I34"/>
    <mergeCell ref="H35:I35"/>
    <mergeCell ref="H36:I36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T7:U7"/>
    <mergeCell ref="H14:I14"/>
    <mergeCell ref="H15:I15"/>
    <mergeCell ref="H16:I16"/>
    <mergeCell ref="J8:K8"/>
    <mergeCell ref="J9:K9"/>
    <mergeCell ref="J10:K10"/>
    <mergeCell ref="J11:K11"/>
    <mergeCell ref="J12:K12"/>
    <mergeCell ref="J13:K13"/>
    <mergeCell ref="F34:G34"/>
    <mergeCell ref="F35:G35"/>
    <mergeCell ref="F36:G36"/>
    <mergeCell ref="F7:G7"/>
    <mergeCell ref="H7:I7"/>
    <mergeCell ref="H8:I8"/>
    <mergeCell ref="H9:I9"/>
    <mergeCell ref="H10:I10"/>
    <mergeCell ref="H11:I11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D31:E31"/>
    <mergeCell ref="D32:E32"/>
    <mergeCell ref="D33:E33"/>
    <mergeCell ref="D34:E34"/>
    <mergeCell ref="D35:E35"/>
    <mergeCell ref="D36:E36"/>
    <mergeCell ref="T5:U5"/>
    <mergeCell ref="H4:I4"/>
    <mergeCell ref="J4:K4"/>
    <mergeCell ref="J5:K5"/>
    <mergeCell ref="L5:Q5"/>
    <mergeCell ref="J6:K6"/>
    <mergeCell ref="L7:M7"/>
    <mergeCell ref="N7:O7"/>
    <mergeCell ref="P7:Q7"/>
    <mergeCell ref="J7:K7"/>
    <mergeCell ref="F11:G11"/>
    <mergeCell ref="F12:G12"/>
    <mergeCell ref="F13:G13"/>
    <mergeCell ref="F14:G14"/>
    <mergeCell ref="H12:I12"/>
    <mergeCell ref="H13:I13"/>
    <mergeCell ref="L10:M10"/>
    <mergeCell ref="F15:G15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B11:C11"/>
    <mergeCell ref="B25:C25"/>
    <mergeCell ref="B12:C12"/>
    <mergeCell ref="B17:C17"/>
    <mergeCell ref="B18:C18"/>
    <mergeCell ref="B19:C19"/>
    <mergeCell ref="B26:C26"/>
    <mergeCell ref="B27:C27"/>
    <mergeCell ref="B20:C20"/>
    <mergeCell ref="B21:C21"/>
    <mergeCell ref="B22:C22"/>
    <mergeCell ref="B23:C23"/>
    <mergeCell ref="B24:C24"/>
    <mergeCell ref="B33:C33"/>
    <mergeCell ref="B34:C34"/>
    <mergeCell ref="B35:C35"/>
    <mergeCell ref="B28:C28"/>
    <mergeCell ref="B29:C29"/>
    <mergeCell ref="B30:C30"/>
    <mergeCell ref="B31:C31"/>
    <mergeCell ref="B32:C32"/>
    <mergeCell ref="B13:C13"/>
    <mergeCell ref="B14:C14"/>
    <mergeCell ref="B15:C15"/>
    <mergeCell ref="B16:C16"/>
    <mergeCell ref="B10:C10"/>
    <mergeCell ref="F8:G8"/>
    <mergeCell ref="F9:G9"/>
    <mergeCell ref="F10:G10"/>
    <mergeCell ref="L4:Q4"/>
    <mergeCell ref="B4:E4"/>
    <mergeCell ref="B6:C6"/>
    <mergeCell ref="P6:Q6"/>
    <mergeCell ref="F5:G5"/>
    <mergeCell ref="H5:I5"/>
    <mergeCell ref="D7:E7"/>
    <mergeCell ref="B5:C5"/>
    <mergeCell ref="D5:E5"/>
    <mergeCell ref="D6:E6"/>
    <mergeCell ref="B7:C7"/>
    <mergeCell ref="L9:M9"/>
    <mergeCell ref="B8:C8"/>
    <mergeCell ref="B9:C9"/>
    <mergeCell ref="H6:I6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16384" width="8.85546875" style="1"/>
  </cols>
  <sheetData>
    <row r="1" spans="1:21" ht="16.5" x14ac:dyDescent="0.3">
      <c r="A1" s="5" t="s">
        <v>63</v>
      </c>
      <c r="B1" s="5" t="s">
        <v>1</v>
      </c>
      <c r="C1" s="5"/>
      <c r="D1" s="5"/>
      <c r="E1" s="34" t="s">
        <v>117</v>
      </c>
      <c r="F1" s="42" t="s">
        <v>118</v>
      </c>
      <c r="G1" s="7"/>
      <c r="H1" s="5"/>
      <c r="N1" s="41" t="str">
        <f>D6</f>
        <v>1 januari 2013</v>
      </c>
      <c r="Q1" s="8" t="s">
        <v>62</v>
      </c>
    </row>
    <row r="2" spans="1:21" x14ac:dyDescent="0.3">
      <c r="A2" s="8" t="s">
        <v>119</v>
      </c>
      <c r="T2" s="1" t="s">
        <v>7</v>
      </c>
      <c r="U2" s="13">
        <f>'LOG4'!$U$4</f>
        <v>1.2682</v>
      </c>
    </row>
    <row r="3" spans="1:21" ht="17.25" x14ac:dyDescent="0.35">
      <c r="A3" s="5"/>
      <c r="B3" s="5"/>
      <c r="C3" s="5"/>
      <c r="D3" s="5"/>
      <c r="E3" s="10"/>
      <c r="F3" s="11"/>
      <c r="G3" s="5"/>
      <c r="H3" s="5"/>
      <c r="Q3" s="8"/>
      <c r="U3" s="13"/>
    </row>
    <row r="4" spans="1:21" x14ac:dyDescent="0.3">
      <c r="A4" s="14"/>
      <c r="B4" s="64" t="s">
        <v>8</v>
      </c>
      <c r="C4" s="65"/>
      <c r="D4" s="65"/>
      <c r="E4" s="66"/>
      <c r="F4" s="15" t="s">
        <v>9</v>
      </c>
      <c r="G4" s="16"/>
      <c r="H4" s="64" t="s">
        <v>10</v>
      </c>
      <c r="I4" s="80"/>
      <c r="J4" s="64" t="s">
        <v>11</v>
      </c>
      <c r="K4" s="66"/>
      <c r="L4" s="64" t="s">
        <v>12</v>
      </c>
      <c r="M4" s="65"/>
      <c r="N4" s="65"/>
      <c r="O4" s="65"/>
      <c r="P4" s="65"/>
      <c r="Q4" s="66"/>
      <c r="R4" s="17" t="s">
        <v>13</v>
      </c>
      <c r="S4" s="17"/>
      <c r="T4" s="17"/>
      <c r="U4" s="16"/>
    </row>
    <row r="5" spans="1:21" x14ac:dyDescent="0.3">
      <c r="A5" s="18"/>
      <c r="B5" s="70">
        <v>1</v>
      </c>
      <c r="C5" s="71"/>
      <c r="D5" s="70"/>
      <c r="E5" s="71"/>
      <c r="F5" s="70"/>
      <c r="G5" s="71"/>
      <c r="H5" s="70"/>
      <c r="I5" s="71"/>
      <c r="J5" s="83" t="s">
        <v>14</v>
      </c>
      <c r="K5" s="71"/>
      <c r="L5" s="83" t="s">
        <v>15</v>
      </c>
      <c r="M5" s="84"/>
      <c r="N5" s="84"/>
      <c r="O5" s="84"/>
      <c r="P5" s="84"/>
      <c r="Q5" s="71"/>
      <c r="R5" s="19"/>
      <c r="S5" s="19"/>
      <c r="T5" s="82" t="s">
        <v>16</v>
      </c>
      <c r="U5" s="71"/>
    </row>
    <row r="6" spans="1:21" x14ac:dyDescent="0.3">
      <c r="A6" s="18"/>
      <c r="B6" s="67" t="s">
        <v>17</v>
      </c>
      <c r="C6" s="68"/>
      <c r="D6" s="81" t="str">
        <f>[1]Inhoud!$C$3</f>
        <v>1 januari 2013</v>
      </c>
      <c r="E6" s="73"/>
      <c r="F6" s="20" t="str">
        <f>D6</f>
        <v>1 januari 2013</v>
      </c>
      <c r="G6" s="21"/>
      <c r="H6" s="72"/>
      <c r="I6" s="73"/>
      <c r="J6" s="72"/>
      <c r="K6" s="73"/>
      <c r="L6" s="22">
        <v>1</v>
      </c>
      <c r="M6" s="19"/>
      <c r="N6" s="23">
        <v>0.5</v>
      </c>
      <c r="O6" s="19"/>
      <c r="P6" s="69">
        <v>0.2</v>
      </c>
      <c r="Q6" s="68"/>
      <c r="R6" s="19" t="s">
        <v>10</v>
      </c>
      <c r="S6" s="19"/>
      <c r="T6" s="19"/>
      <c r="U6" s="24"/>
    </row>
    <row r="7" spans="1:21" x14ac:dyDescent="0.3">
      <c r="A7" s="18"/>
      <c r="B7" s="64"/>
      <c r="C7" s="66"/>
      <c r="D7" s="79"/>
      <c r="E7" s="80"/>
      <c r="F7" s="79"/>
      <c r="G7" s="80"/>
      <c r="H7" s="79"/>
      <c r="I7" s="80"/>
      <c r="J7" s="79"/>
      <c r="K7" s="80"/>
      <c r="L7" s="79"/>
      <c r="M7" s="80"/>
      <c r="N7" s="79"/>
      <c r="O7" s="80"/>
      <c r="P7" s="79"/>
      <c r="Q7" s="80"/>
      <c r="R7" s="14"/>
      <c r="S7" s="14"/>
      <c r="T7" s="79"/>
      <c r="U7" s="80"/>
    </row>
    <row r="8" spans="1:21" x14ac:dyDescent="0.3">
      <c r="A8" s="18">
        <v>0</v>
      </c>
      <c r="B8" s="62">
        <v>31377.86</v>
      </c>
      <c r="C8" s="63"/>
      <c r="D8" s="62">
        <f t="shared" ref="D8:D35" si="0">B8*$U$2</f>
        <v>39793.402051999998</v>
      </c>
      <c r="E8" s="76">
        <f t="shared" ref="E8:E35" si="1">D8/40.3399</f>
        <v>986.45266973889375</v>
      </c>
      <c r="F8" s="62">
        <f t="shared" ref="F8:F35" si="2">B8/12*$U$2</f>
        <v>3316.1168376666669</v>
      </c>
      <c r="G8" s="76">
        <f t="shared" ref="G8:G35" si="3">F8/40.3399</f>
        <v>82.204389144907822</v>
      </c>
      <c r="H8" s="62">
        <f t="shared" ref="H8:H35" si="4">((B8&lt;19968.2)*913.03+(B8&gt;19968.2)*(B8&lt;20424.71)*(20424.71-B8+456.51)+(B8&gt;20424.71)*(B8&lt;22659.62)*456.51+(B8&gt;22659.62)*(B8&lt;23116.13)*(23116.13-B8))/12*$U$2</f>
        <v>0</v>
      </c>
      <c r="I8" s="76">
        <f t="shared" ref="I8:I35" si="5">H8/40.3399</f>
        <v>0</v>
      </c>
      <c r="J8" s="62">
        <f t="shared" ref="J8:J35" si="6">((B8&lt;19968.2)*456.51+(B8&gt;19968.2)*(B8&lt;20196.46)*(20196.46-B8+228.26)+(B8&gt;20196.46)*(B8&lt;22659.62)*228.26+(B8&gt;22659.62)*(B8&lt;22887.88)*(22887.88-B8))/12*$U$2</f>
        <v>0</v>
      </c>
      <c r="K8" s="76">
        <f t="shared" ref="K8:K35" si="7">J8/40.3399</f>
        <v>0</v>
      </c>
      <c r="L8" s="74">
        <f t="shared" ref="L8:L35" si="8">D8/1976</f>
        <v>20.138361362348178</v>
      </c>
      <c r="M8" s="75">
        <f t="shared" ref="M8:M35" si="9">L8/40.3399</f>
        <v>0.49921693812697049</v>
      </c>
      <c r="N8" s="74">
        <f t="shared" ref="N8:N35" si="10">L8/2</f>
        <v>10.069180681174089</v>
      </c>
      <c r="O8" s="75">
        <f t="shared" ref="O8:O35" si="11">N8/40.3399</f>
        <v>0.24960846906348524</v>
      </c>
      <c r="P8" s="74">
        <f t="shared" ref="P8:P35" si="12">L8/5</f>
        <v>4.0276722724696352</v>
      </c>
      <c r="Q8" s="75">
        <f t="shared" ref="Q8:Q35" si="13">P8/40.3399</f>
        <v>9.9843387625394089E-2</v>
      </c>
      <c r="R8" s="25">
        <f t="shared" ref="R8:R35" si="14">(F8+H8)/1976*12</f>
        <v>20.138361362348178</v>
      </c>
      <c r="S8" s="25">
        <f t="shared" ref="S8:S35" si="15">R8/40.3399</f>
        <v>0.49921693812697049</v>
      </c>
      <c r="T8" s="74">
        <f t="shared" ref="T8:T35" si="16">D8/2080</f>
        <v>19.131443294230767</v>
      </c>
      <c r="U8" s="75">
        <f t="shared" ref="U8:U35" si="17">T8/40.3399</f>
        <v>0.47425609122062196</v>
      </c>
    </row>
    <row r="9" spans="1:21" x14ac:dyDescent="0.3">
      <c r="A9" s="18">
        <f t="shared" ref="A9:A35" si="18">+A8+1</f>
        <v>1</v>
      </c>
      <c r="B9" s="62">
        <v>32139.07</v>
      </c>
      <c r="C9" s="63"/>
      <c r="D9" s="62">
        <f t="shared" si="0"/>
        <v>40758.768574000002</v>
      </c>
      <c r="E9" s="76">
        <f t="shared" si="1"/>
        <v>1010.3834807225601</v>
      </c>
      <c r="F9" s="62">
        <f t="shared" si="2"/>
        <v>3396.564047833333</v>
      </c>
      <c r="G9" s="76">
        <f t="shared" si="3"/>
        <v>84.198623393546669</v>
      </c>
      <c r="H9" s="62">
        <f t="shared" si="4"/>
        <v>0</v>
      </c>
      <c r="I9" s="76">
        <f t="shared" si="5"/>
        <v>0</v>
      </c>
      <c r="J9" s="62">
        <f t="shared" si="6"/>
        <v>0</v>
      </c>
      <c r="K9" s="76">
        <f t="shared" si="7"/>
        <v>0</v>
      </c>
      <c r="L9" s="74">
        <f t="shared" si="8"/>
        <v>20.626907173076923</v>
      </c>
      <c r="M9" s="75">
        <f t="shared" si="9"/>
        <v>0.5113276724304453</v>
      </c>
      <c r="N9" s="74">
        <f t="shared" si="10"/>
        <v>10.313453586538461</v>
      </c>
      <c r="O9" s="75">
        <f t="shared" si="11"/>
        <v>0.25566383621522265</v>
      </c>
      <c r="P9" s="74">
        <f t="shared" si="12"/>
        <v>4.1253814346153845</v>
      </c>
      <c r="Q9" s="75">
        <f t="shared" si="13"/>
        <v>0.10226553448608908</v>
      </c>
      <c r="R9" s="25">
        <f t="shared" si="14"/>
        <v>20.626907173076923</v>
      </c>
      <c r="S9" s="25">
        <f t="shared" si="15"/>
        <v>0.5113276724304453</v>
      </c>
      <c r="T9" s="74">
        <f t="shared" si="16"/>
        <v>19.595561814423078</v>
      </c>
      <c r="U9" s="75">
        <f t="shared" si="17"/>
        <v>0.48576128880892311</v>
      </c>
    </row>
    <row r="10" spans="1:21" x14ac:dyDescent="0.3">
      <c r="A10" s="18">
        <f t="shared" si="18"/>
        <v>2</v>
      </c>
      <c r="B10" s="62">
        <v>32900.239999999998</v>
      </c>
      <c r="C10" s="63"/>
      <c r="D10" s="62">
        <f t="shared" si="0"/>
        <v>41724.084367999996</v>
      </c>
      <c r="E10" s="76">
        <f t="shared" si="1"/>
        <v>1034.3130341919539</v>
      </c>
      <c r="F10" s="62">
        <f t="shared" si="2"/>
        <v>3477.0070306666667</v>
      </c>
      <c r="G10" s="76">
        <f t="shared" si="3"/>
        <v>86.192752849329494</v>
      </c>
      <c r="H10" s="62">
        <f t="shared" si="4"/>
        <v>0</v>
      </c>
      <c r="I10" s="76">
        <f t="shared" si="5"/>
        <v>0</v>
      </c>
      <c r="J10" s="62">
        <f t="shared" si="6"/>
        <v>0</v>
      </c>
      <c r="K10" s="76">
        <f t="shared" si="7"/>
        <v>0</v>
      </c>
      <c r="L10" s="74">
        <f t="shared" si="8"/>
        <v>21.115427311740888</v>
      </c>
      <c r="M10" s="75">
        <f t="shared" si="9"/>
        <v>0.52343777034005756</v>
      </c>
      <c r="N10" s="74">
        <f t="shared" si="10"/>
        <v>10.557713655870444</v>
      </c>
      <c r="O10" s="75">
        <f t="shared" si="11"/>
        <v>0.26171888517002878</v>
      </c>
      <c r="P10" s="74">
        <f t="shared" si="12"/>
        <v>4.2230854623481777</v>
      </c>
      <c r="Q10" s="75">
        <f t="shared" si="13"/>
        <v>0.10468755406801152</v>
      </c>
      <c r="R10" s="25">
        <f t="shared" si="14"/>
        <v>21.115427311740888</v>
      </c>
      <c r="S10" s="25">
        <f t="shared" si="15"/>
        <v>0.52343777034005756</v>
      </c>
      <c r="T10" s="74">
        <f t="shared" si="16"/>
        <v>20.059655946153843</v>
      </c>
      <c r="U10" s="75">
        <f t="shared" si="17"/>
        <v>0.49726588182305465</v>
      </c>
    </row>
    <row r="11" spans="1:21" x14ac:dyDescent="0.3">
      <c r="A11" s="18">
        <f t="shared" si="18"/>
        <v>3</v>
      </c>
      <c r="B11" s="62">
        <v>33661.06</v>
      </c>
      <c r="C11" s="63"/>
      <c r="D11" s="62">
        <f t="shared" si="0"/>
        <v>42688.956291999995</v>
      </c>
      <c r="E11" s="76">
        <f t="shared" si="1"/>
        <v>1058.2315844114635</v>
      </c>
      <c r="F11" s="62">
        <f t="shared" si="2"/>
        <v>3557.4130243333329</v>
      </c>
      <c r="G11" s="76">
        <f t="shared" si="3"/>
        <v>88.185965367621961</v>
      </c>
      <c r="H11" s="62">
        <f t="shared" si="4"/>
        <v>0</v>
      </c>
      <c r="I11" s="76">
        <f t="shared" si="5"/>
        <v>0</v>
      </c>
      <c r="J11" s="62">
        <f t="shared" si="6"/>
        <v>0</v>
      </c>
      <c r="K11" s="76">
        <f t="shared" si="7"/>
        <v>0</v>
      </c>
      <c r="L11" s="74">
        <f t="shared" si="8"/>
        <v>21.603722819838055</v>
      </c>
      <c r="M11" s="75">
        <f t="shared" si="9"/>
        <v>0.5355422998033722</v>
      </c>
      <c r="N11" s="74">
        <f t="shared" si="10"/>
        <v>10.801861409919027</v>
      </c>
      <c r="O11" s="75">
        <f t="shared" si="11"/>
        <v>0.2677711499016861</v>
      </c>
      <c r="P11" s="74">
        <f t="shared" si="12"/>
        <v>4.3207445639676108</v>
      </c>
      <c r="Q11" s="75">
        <f t="shared" si="13"/>
        <v>0.10710845996067443</v>
      </c>
      <c r="R11" s="25">
        <f t="shared" si="14"/>
        <v>21.603722819838055</v>
      </c>
      <c r="S11" s="25">
        <f t="shared" si="15"/>
        <v>0.5355422998033722</v>
      </c>
      <c r="T11" s="74">
        <f t="shared" si="16"/>
        <v>20.523536678846153</v>
      </c>
      <c r="U11" s="75">
        <f t="shared" si="17"/>
        <v>0.50876518481320365</v>
      </c>
    </row>
    <row r="12" spans="1:21" x14ac:dyDescent="0.3">
      <c r="A12" s="18">
        <f t="shared" si="18"/>
        <v>4</v>
      </c>
      <c r="B12" s="62">
        <v>33661.06</v>
      </c>
      <c r="C12" s="63"/>
      <c r="D12" s="62">
        <f t="shared" si="0"/>
        <v>42688.956291999995</v>
      </c>
      <c r="E12" s="76">
        <f t="shared" si="1"/>
        <v>1058.2315844114635</v>
      </c>
      <c r="F12" s="62">
        <f t="shared" si="2"/>
        <v>3557.4130243333329</v>
      </c>
      <c r="G12" s="76">
        <f t="shared" si="3"/>
        <v>88.185965367621961</v>
      </c>
      <c r="H12" s="62">
        <f t="shared" si="4"/>
        <v>0</v>
      </c>
      <c r="I12" s="76">
        <f t="shared" si="5"/>
        <v>0</v>
      </c>
      <c r="J12" s="62">
        <f t="shared" si="6"/>
        <v>0</v>
      </c>
      <c r="K12" s="76">
        <f t="shared" si="7"/>
        <v>0</v>
      </c>
      <c r="L12" s="74">
        <f t="shared" si="8"/>
        <v>21.603722819838055</v>
      </c>
      <c r="M12" s="75">
        <f t="shared" si="9"/>
        <v>0.5355422998033722</v>
      </c>
      <c r="N12" s="74">
        <f t="shared" si="10"/>
        <v>10.801861409919027</v>
      </c>
      <c r="O12" s="75">
        <f t="shared" si="11"/>
        <v>0.2677711499016861</v>
      </c>
      <c r="P12" s="74">
        <f t="shared" si="12"/>
        <v>4.3207445639676108</v>
      </c>
      <c r="Q12" s="75">
        <f t="shared" si="13"/>
        <v>0.10710845996067443</v>
      </c>
      <c r="R12" s="25">
        <f t="shared" si="14"/>
        <v>21.603722819838055</v>
      </c>
      <c r="S12" s="25">
        <f t="shared" si="15"/>
        <v>0.5355422998033722</v>
      </c>
      <c r="T12" s="74">
        <f t="shared" si="16"/>
        <v>20.523536678846153</v>
      </c>
      <c r="U12" s="75">
        <f t="shared" si="17"/>
        <v>0.50876518481320365</v>
      </c>
    </row>
    <row r="13" spans="1:21" x14ac:dyDescent="0.3">
      <c r="A13" s="18">
        <f t="shared" si="18"/>
        <v>5</v>
      </c>
      <c r="B13" s="62">
        <v>34992.94</v>
      </c>
      <c r="C13" s="63"/>
      <c r="D13" s="62">
        <f t="shared" si="0"/>
        <v>44378.046507999999</v>
      </c>
      <c r="E13" s="76">
        <f t="shared" si="1"/>
        <v>1100.1030371418867</v>
      </c>
      <c r="F13" s="62">
        <f t="shared" si="2"/>
        <v>3698.1705423333333</v>
      </c>
      <c r="G13" s="76">
        <f t="shared" si="3"/>
        <v>91.675253095157231</v>
      </c>
      <c r="H13" s="62">
        <f t="shared" si="4"/>
        <v>0</v>
      </c>
      <c r="I13" s="76">
        <f t="shared" si="5"/>
        <v>0</v>
      </c>
      <c r="J13" s="62">
        <f t="shared" si="6"/>
        <v>0</v>
      </c>
      <c r="K13" s="76">
        <f t="shared" si="7"/>
        <v>0</v>
      </c>
      <c r="L13" s="74">
        <f t="shared" si="8"/>
        <v>22.458525560728745</v>
      </c>
      <c r="M13" s="75">
        <f t="shared" si="9"/>
        <v>0.55673230624589409</v>
      </c>
      <c r="N13" s="74">
        <f t="shared" si="10"/>
        <v>11.229262780364373</v>
      </c>
      <c r="O13" s="75">
        <f t="shared" si="11"/>
        <v>0.27836615312294705</v>
      </c>
      <c r="P13" s="74">
        <f t="shared" si="12"/>
        <v>4.4917051121457492</v>
      </c>
      <c r="Q13" s="75">
        <f t="shared" si="13"/>
        <v>0.11134646124917884</v>
      </c>
      <c r="R13" s="25">
        <f t="shared" si="14"/>
        <v>22.458525560728745</v>
      </c>
      <c r="S13" s="25">
        <f t="shared" si="15"/>
        <v>0.55673230624589409</v>
      </c>
      <c r="T13" s="74">
        <f t="shared" si="16"/>
        <v>21.335599282692307</v>
      </c>
      <c r="U13" s="75">
        <f t="shared" si="17"/>
        <v>0.52889569093359945</v>
      </c>
    </row>
    <row r="14" spans="1:21" x14ac:dyDescent="0.3">
      <c r="A14" s="18">
        <f t="shared" si="18"/>
        <v>6</v>
      </c>
      <c r="B14" s="62">
        <v>34992.94</v>
      </c>
      <c r="C14" s="63"/>
      <c r="D14" s="62">
        <f t="shared" si="0"/>
        <v>44378.046507999999</v>
      </c>
      <c r="E14" s="76">
        <f t="shared" si="1"/>
        <v>1100.1030371418867</v>
      </c>
      <c r="F14" s="62">
        <f t="shared" si="2"/>
        <v>3698.1705423333333</v>
      </c>
      <c r="G14" s="76">
        <f t="shared" si="3"/>
        <v>91.675253095157231</v>
      </c>
      <c r="H14" s="62">
        <f t="shared" si="4"/>
        <v>0</v>
      </c>
      <c r="I14" s="76">
        <f t="shared" si="5"/>
        <v>0</v>
      </c>
      <c r="J14" s="62">
        <f t="shared" si="6"/>
        <v>0</v>
      </c>
      <c r="K14" s="76">
        <f t="shared" si="7"/>
        <v>0</v>
      </c>
      <c r="L14" s="74">
        <f t="shared" si="8"/>
        <v>22.458525560728745</v>
      </c>
      <c r="M14" s="75">
        <f t="shared" si="9"/>
        <v>0.55673230624589409</v>
      </c>
      <c r="N14" s="74">
        <f t="shared" si="10"/>
        <v>11.229262780364373</v>
      </c>
      <c r="O14" s="75">
        <f t="shared" si="11"/>
        <v>0.27836615312294705</v>
      </c>
      <c r="P14" s="74">
        <f t="shared" si="12"/>
        <v>4.4917051121457492</v>
      </c>
      <c r="Q14" s="75">
        <f t="shared" si="13"/>
        <v>0.11134646124917884</v>
      </c>
      <c r="R14" s="25">
        <f t="shared" si="14"/>
        <v>22.458525560728745</v>
      </c>
      <c r="S14" s="25">
        <f t="shared" si="15"/>
        <v>0.55673230624589409</v>
      </c>
      <c r="T14" s="74">
        <f t="shared" si="16"/>
        <v>21.335599282692307</v>
      </c>
      <c r="U14" s="75">
        <f t="shared" si="17"/>
        <v>0.52889569093359945</v>
      </c>
    </row>
    <row r="15" spans="1:21" x14ac:dyDescent="0.3">
      <c r="A15" s="18">
        <f t="shared" si="18"/>
        <v>7</v>
      </c>
      <c r="B15" s="62">
        <v>36324.839999999997</v>
      </c>
      <c r="C15" s="63"/>
      <c r="D15" s="62">
        <f t="shared" si="0"/>
        <v>46067.162087999997</v>
      </c>
      <c r="E15" s="76">
        <f t="shared" si="1"/>
        <v>1141.9751186294461</v>
      </c>
      <c r="F15" s="62">
        <f t="shared" si="2"/>
        <v>3838.9301739999996</v>
      </c>
      <c r="G15" s="76">
        <f t="shared" si="3"/>
        <v>95.164593219120519</v>
      </c>
      <c r="H15" s="62">
        <f t="shared" si="4"/>
        <v>0</v>
      </c>
      <c r="I15" s="76">
        <f t="shared" si="5"/>
        <v>0</v>
      </c>
      <c r="J15" s="62">
        <f t="shared" si="6"/>
        <v>0</v>
      </c>
      <c r="K15" s="76">
        <f t="shared" si="7"/>
        <v>0</v>
      </c>
      <c r="L15" s="74">
        <f t="shared" si="8"/>
        <v>23.313341137651822</v>
      </c>
      <c r="M15" s="75">
        <f t="shared" si="9"/>
        <v>0.57792263088534734</v>
      </c>
      <c r="N15" s="74">
        <f t="shared" si="10"/>
        <v>11.656670568825911</v>
      </c>
      <c r="O15" s="75">
        <f t="shared" si="11"/>
        <v>0.28896131544267367</v>
      </c>
      <c r="P15" s="74">
        <f t="shared" si="12"/>
        <v>4.6626682275303644</v>
      </c>
      <c r="Q15" s="75">
        <f t="shared" si="13"/>
        <v>0.11558452617706946</v>
      </c>
      <c r="R15" s="25">
        <f t="shared" si="14"/>
        <v>23.313341137651818</v>
      </c>
      <c r="S15" s="25">
        <f t="shared" si="15"/>
        <v>0.57792263088534723</v>
      </c>
      <c r="T15" s="74">
        <f t="shared" si="16"/>
        <v>22.147674080769228</v>
      </c>
      <c r="U15" s="75">
        <f t="shared" si="17"/>
        <v>0.54902649934107983</v>
      </c>
    </row>
    <row r="16" spans="1:21" x14ac:dyDescent="0.3">
      <c r="A16" s="18">
        <f t="shared" si="18"/>
        <v>8</v>
      </c>
      <c r="B16" s="62">
        <v>36324.839999999997</v>
      </c>
      <c r="C16" s="63"/>
      <c r="D16" s="62">
        <f t="shared" si="0"/>
        <v>46067.162087999997</v>
      </c>
      <c r="E16" s="76">
        <f t="shared" si="1"/>
        <v>1141.9751186294461</v>
      </c>
      <c r="F16" s="62">
        <f t="shared" si="2"/>
        <v>3838.9301739999996</v>
      </c>
      <c r="G16" s="76">
        <f t="shared" si="3"/>
        <v>95.164593219120519</v>
      </c>
      <c r="H16" s="62">
        <f t="shared" si="4"/>
        <v>0</v>
      </c>
      <c r="I16" s="76">
        <f t="shared" si="5"/>
        <v>0</v>
      </c>
      <c r="J16" s="62">
        <f t="shared" si="6"/>
        <v>0</v>
      </c>
      <c r="K16" s="76">
        <f t="shared" si="7"/>
        <v>0</v>
      </c>
      <c r="L16" s="74">
        <f t="shared" si="8"/>
        <v>23.313341137651822</v>
      </c>
      <c r="M16" s="75">
        <f t="shared" si="9"/>
        <v>0.57792263088534734</v>
      </c>
      <c r="N16" s="74">
        <f t="shared" si="10"/>
        <v>11.656670568825911</v>
      </c>
      <c r="O16" s="75">
        <f t="shared" si="11"/>
        <v>0.28896131544267367</v>
      </c>
      <c r="P16" s="74">
        <f t="shared" si="12"/>
        <v>4.6626682275303644</v>
      </c>
      <c r="Q16" s="75">
        <f t="shared" si="13"/>
        <v>0.11558452617706946</v>
      </c>
      <c r="R16" s="25">
        <f t="shared" si="14"/>
        <v>23.313341137651818</v>
      </c>
      <c r="S16" s="25">
        <f t="shared" si="15"/>
        <v>0.57792263088534723</v>
      </c>
      <c r="T16" s="74">
        <f t="shared" si="16"/>
        <v>22.147674080769228</v>
      </c>
      <c r="U16" s="75">
        <f t="shared" si="17"/>
        <v>0.54902649934107983</v>
      </c>
    </row>
    <row r="17" spans="1:21" x14ac:dyDescent="0.3">
      <c r="A17" s="18">
        <f t="shared" si="18"/>
        <v>9</v>
      </c>
      <c r="B17" s="62">
        <v>37656.75</v>
      </c>
      <c r="C17" s="63"/>
      <c r="D17" s="62">
        <f t="shared" si="0"/>
        <v>47756.290350000003</v>
      </c>
      <c r="E17" s="76">
        <f t="shared" si="1"/>
        <v>1183.8475144955739</v>
      </c>
      <c r="F17" s="62">
        <f t="shared" si="2"/>
        <v>3979.6908625000001</v>
      </c>
      <c r="G17" s="76">
        <f t="shared" si="3"/>
        <v>98.653959541297823</v>
      </c>
      <c r="H17" s="62">
        <f t="shared" si="4"/>
        <v>0</v>
      </c>
      <c r="I17" s="76">
        <f t="shared" si="5"/>
        <v>0</v>
      </c>
      <c r="J17" s="62">
        <f t="shared" si="6"/>
        <v>0</v>
      </c>
      <c r="K17" s="76">
        <f t="shared" si="7"/>
        <v>0</v>
      </c>
      <c r="L17" s="74">
        <f t="shared" si="8"/>
        <v>24.168163132591094</v>
      </c>
      <c r="M17" s="75">
        <f t="shared" si="9"/>
        <v>0.59911311462326611</v>
      </c>
      <c r="N17" s="74">
        <f t="shared" si="10"/>
        <v>12.084081566295547</v>
      </c>
      <c r="O17" s="75">
        <f t="shared" si="11"/>
        <v>0.29955655731163305</v>
      </c>
      <c r="P17" s="74">
        <f t="shared" si="12"/>
        <v>4.8336326265182183</v>
      </c>
      <c r="Q17" s="75">
        <f t="shared" si="13"/>
        <v>0.11982262292465322</v>
      </c>
      <c r="R17" s="25">
        <f t="shared" si="14"/>
        <v>24.16816313259109</v>
      </c>
      <c r="S17" s="25">
        <f t="shared" si="15"/>
        <v>0.599113114623266</v>
      </c>
      <c r="T17" s="74">
        <f t="shared" si="16"/>
        <v>22.959754975961541</v>
      </c>
      <c r="U17" s="75">
        <f t="shared" si="17"/>
        <v>0.5691574588921029</v>
      </c>
    </row>
    <row r="18" spans="1:21" x14ac:dyDescent="0.3">
      <c r="A18" s="18">
        <f t="shared" si="18"/>
        <v>10</v>
      </c>
      <c r="B18" s="62">
        <v>37656.75</v>
      </c>
      <c r="C18" s="63"/>
      <c r="D18" s="62">
        <f t="shared" si="0"/>
        <v>47756.290350000003</v>
      </c>
      <c r="E18" s="76">
        <f t="shared" si="1"/>
        <v>1183.8475144955739</v>
      </c>
      <c r="F18" s="62">
        <f t="shared" si="2"/>
        <v>3979.6908625000001</v>
      </c>
      <c r="G18" s="76">
        <f t="shared" si="3"/>
        <v>98.653959541297823</v>
      </c>
      <c r="H18" s="62">
        <f t="shared" si="4"/>
        <v>0</v>
      </c>
      <c r="I18" s="76">
        <f t="shared" si="5"/>
        <v>0</v>
      </c>
      <c r="J18" s="62">
        <f t="shared" si="6"/>
        <v>0</v>
      </c>
      <c r="K18" s="76">
        <f t="shared" si="7"/>
        <v>0</v>
      </c>
      <c r="L18" s="74">
        <f t="shared" si="8"/>
        <v>24.168163132591094</v>
      </c>
      <c r="M18" s="75">
        <f t="shared" si="9"/>
        <v>0.59911311462326611</v>
      </c>
      <c r="N18" s="74">
        <f t="shared" si="10"/>
        <v>12.084081566295547</v>
      </c>
      <c r="O18" s="75">
        <f t="shared" si="11"/>
        <v>0.29955655731163305</v>
      </c>
      <c r="P18" s="74">
        <f t="shared" si="12"/>
        <v>4.8336326265182183</v>
      </c>
      <c r="Q18" s="75">
        <f t="shared" si="13"/>
        <v>0.11982262292465322</v>
      </c>
      <c r="R18" s="25">
        <f t="shared" si="14"/>
        <v>24.16816313259109</v>
      </c>
      <c r="S18" s="25">
        <f t="shared" si="15"/>
        <v>0.599113114623266</v>
      </c>
      <c r="T18" s="74">
        <f t="shared" si="16"/>
        <v>22.959754975961541</v>
      </c>
      <c r="U18" s="75">
        <f t="shared" si="17"/>
        <v>0.5691574588921029</v>
      </c>
    </row>
    <row r="19" spans="1:21" x14ac:dyDescent="0.3">
      <c r="A19" s="18">
        <f t="shared" si="18"/>
        <v>11</v>
      </c>
      <c r="B19" s="62">
        <v>38988.629999999997</v>
      </c>
      <c r="C19" s="63"/>
      <c r="D19" s="62">
        <f t="shared" si="0"/>
        <v>49445.380566</v>
      </c>
      <c r="E19" s="76">
        <f t="shared" si="1"/>
        <v>1225.7189672259972</v>
      </c>
      <c r="F19" s="62">
        <f t="shared" si="2"/>
        <v>4120.4483805</v>
      </c>
      <c r="G19" s="76">
        <f t="shared" si="3"/>
        <v>102.14324726883309</v>
      </c>
      <c r="H19" s="62">
        <f t="shared" si="4"/>
        <v>0</v>
      </c>
      <c r="I19" s="76">
        <f t="shared" si="5"/>
        <v>0</v>
      </c>
      <c r="J19" s="62">
        <f t="shared" si="6"/>
        <v>0</v>
      </c>
      <c r="K19" s="76">
        <f t="shared" si="7"/>
        <v>0</v>
      </c>
      <c r="L19" s="74">
        <f t="shared" si="8"/>
        <v>25.02296587348178</v>
      </c>
      <c r="M19" s="75">
        <f t="shared" si="9"/>
        <v>0.620303121065788</v>
      </c>
      <c r="N19" s="74">
        <f t="shared" si="10"/>
        <v>12.51148293674089</v>
      </c>
      <c r="O19" s="75">
        <f t="shared" si="11"/>
        <v>0.310151560532894</v>
      </c>
      <c r="P19" s="74">
        <f t="shared" si="12"/>
        <v>5.0045931746963559</v>
      </c>
      <c r="Q19" s="75">
        <f t="shared" si="13"/>
        <v>0.1240606242131576</v>
      </c>
      <c r="R19" s="25">
        <f t="shared" si="14"/>
        <v>25.022965873481784</v>
      </c>
      <c r="S19" s="25">
        <f t="shared" si="15"/>
        <v>0.62030312106578811</v>
      </c>
      <c r="T19" s="74">
        <f t="shared" si="16"/>
        <v>23.771817579807692</v>
      </c>
      <c r="U19" s="75">
        <f t="shared" si="17"/>
        <v>0.58928796501249858</v>
      </c>
    </row>
    <row r="20" spans="1:21" x14ac:dyDescent="0.3">
      <c r="A20" s="18">
        <f t="shared" si="18"/>
        <v>12</v>
      </c>
      <c r="B20" s="62">
        <v>38988.629999999997</v>
      </c>
      <c r="C20" s="63"/>
      <c r="D20" s="62">
        <f t="shared" si="0"/>
        <v>49445.380566</v>
      </c>
      <c r="E20" s="76">
        <f t="shared" si="1"/>
        <v>1225.7189672259972</v>
      </c>
      <c r="F20" s="62">
        <f t="shared" si="2"/>
        <v>4120.4483805</v>
      </c>
      <c r="G20" s="76">
        <f t="shared" si="3"/>
        <v>102.14324726883309</v>
      </c>
      <c r="H20" s="62">
        <f t="shared" si="4"/>
        <v>0</v>
      </c>
      <c r="I20" s="76">
        <f t="shared" si="5"/>
        <v>0</v>
      </c>
      <c r="J20" s="62">
        <f t="shared" si="6"/>
        <v>0</v>
      </c>
      <c r="K20" s="76">
        <f t="shared" si="7"/>
        <v>0</v>
      </c>
      <c r="L20" s="74">
        <f t="shared" si="8"/>
        <v>25.02296587348178</v>
      </c>
      <c r="M20" s="75">
        <f t="shared" si="9"/>
        <v>0.620303121065788</v>
      </c>
      <c r="N20" s="74">
        <f t="shared" si="10"/>
        <v>12.51148293674089</v>
      </c>
      <c r="O20" s="75">
        <f t="shared" si="11"/>
        <v>0.310151560532894</v>
      </c>
      <c r="P20" s="74">
        <f t="shared" si="12"/>
        <v>5.0045931746963559</v>
      </c>
      <c r="Q20" s="75">
        <f t="shared" si="13"/>
        <v>0.1240606242131576</v>
      </c>
      <c r="R20" s="25">
        <f t="shared" si="14"/>
        <v>25.022965873481784</v>
      </c>
      <c r="S20" s="25">
        <f t="shared" si="15"/>
        <v>0.62030312106578811</v>
      </c>
      <c r="T20" s="74">
        <f t="shared" si="16"/>
        <v>23.771817579807692</v>
      </c>
      <c r="U20" s="75">
        <f t="shared" si="17"/>
        <v>0.58928796501249858</v>
      </c>
    </row>
    <row r="21" spans="1:21" x14ac:dyDescent="0.3">
      <c r="A21" s="18">
        <f t="shared" si="18"/>
        <v>13</v>
      </c>
      <c r="B21" s="62">
        <v>40320.53</v>
      </c>
      <c r="C21" s="63"/>
      <c r="D21" s="62">
        <f t="shared" si="0"/>
        <v>51134.496145999998</v>
      </c>
      <c r="E21" s="76">
        <f t="shared" si="1"/>
        <v>1267.5910487135566</v>
      </c>
      <c r="F21" s="62">
        <f t="shared" si="2"/>
        <v>4261.2080121666668</v>
      </c>
      <c r="G21" s="76">
        <f t="shared" si="3"/>
        <v>105.63258739279638</v>
      </c>
      <c r="H21" s="62">
        <f t="shared" si="4"/>
        <v>0</v>
      </c>
      <c r="I21" s="76">
        <f t="shared" si="5"/>
        <v>0</v>
      </c>
      <c r="J21" s="62">
        <f t="shared" si="6"/>
        <v>0</v>
      </c>
      <c r="K21" s="76">
        <f t="shared" si="7"/>
        <v>0</v>
      </c>
      <c r="L21" s="74">
        <f t="shared" si="8"/>
        <v>25.877781450404857</v>
      </c>
      <c r="M21" s="75">
        <f t="shared" si="9"/>
        <v>0.64149344570524114</v>
      </c>
      <c r="N21" s="74">
        <f t="shared" si="10"/>
        <v>12.938890725202429</v>
      </c>
      <c r="O21" s="75">
        <f t="shared" si="11"/>
        <v>0.32074672285262057</v>
      </c>
      <c r="P21" s="74">
        <f t="shared" si="12"/>
        <v>5.1755562900809711</v>
      </c>
      <c r="Q21" s="75">
        <f t="shared" si="13"/>
        <v>0.12829868914104822</v>
      </c>
      <c r="R21" s="25">
        <f t="shared" si="14"/>
        <v>25.877781450404857</v>
      </c>
      <c r="S21" s="25">
        <f t="shared" si="15"/>
        <v>0.64149344570524114</v>
      </c>
      <c r="T21" s="74">
        <f t="shared" si="16"/>
        <v>24.583892377884613</v>
      </c>
      <c r="U21" s="75">
        <f t="shared" si="17"/>
        <v>0.60941877341997908</v>
      </c>
    </row>
    <row r="22" spans="1:21" x14ac:dyDescent="0.3">
      <c r="A22" s="18">
        <f t="shared" si="18"/>
        <v>14</v>
      </c>
      <c r="B22" s="62">
        <v>40320.53</v>
      </c>
      <c r="C22" s="63"/>
      <c r="D22" s="62">
        <f t="shared" si="0"/>
        <v>51134.496145999998</v>
      </c>
      <c r="E22" s="76">
        <f t="shared" si="1"/>
        <v>1267.5910487135566</v>
      </c>
      <c r="F22" s="62">
        <f t="shared" si="2"/>
        <v>4261.2080121666668</v>
      </c>
      <c r="G22" s="76">
        <f t="shared" si="3"/>
        <v>105.63258739279638</v>
      </c>
      <c r="H22" s="62">
        <f t="shared" si="4"/>
        <v>0</v>
      </c>
      <c r="I22" s="76">
        <f t="shared" si="5"/>
        <v>0</v>
      </c>
      <c r="J22" s="62">
        <f t="shared" si="6"/>
        <v>0</v>
      </c>
      <c r="K22" s="76">
        <f t="shared" si="7"/>
        <v>0</v>
      </c>
      <c r="L22" s="74">
        <f t="shared" si="8"/>
        <v>25.877781450404857</v>
      </c>
      <c r="M22" s="75">
        <f t="shared" si="9"/>
        <v>0.64149344570524114</v>
      </c>
      <c r="N22" s="74">
        <f t="shared" si="10"/>
        <v>12.938890725202429</v>
      </c>
      <c r="O22" s="75">
        <f t="shared" si="11"/>
        <v>0.32074672285262057</v>
      </c>
      <c r="P22" s="74">
        <f t="shared" si="12"/>
        <v>5.1755562900809711</v>
      </c>
      <c r="Q22" s="75">
        <f t="shared" si="13"/>
        <v>0.12829868914104822</v>
      </c>
      <c r="R22" s="25">
        <f t="shared" si="14"/>
        <v>25.877781450404857</v>
      </c>
      <c r="S22" s="25">
        <f t="shared" si="15"/>
        <v>0.64149344570524114</v>
      </c>
      <c r="T22" s="74">
        <f t="shared" si="16"/>
        <v>24.583892377884613</v>
      </c>
      <c r="U22" s="75">
        <f t="shared" si="17"/>
        <v>0.60941877341997908</v>
      </c>
    </row>
    <row r="23" spans="1:21" x14ac:dyDescent="0.3">
      <c r="A23" s="18">
        <f t="shared" si="18"/>
        <v>15</v>
      </c>
      <c r="B23" s="62">
        <v>41652.03</v>
      </c>
      <c r="C23" s="63"/>
      <c r="D23" s="62">
        <f t="shared" si="0"/>
        <v>52823.104445999998</v>
      </c>
      <c r="E23" s="76">
        <f t="shared" si="1"/>
        <v>1309.4505550583913</v>
      </c>
      <c r="F23" s="62">
        <f t="shared" si="2"/>
        <v>4401.9253705000001</v>
      </c>
      <c r="G23" s="76">
        <f t="shared" si="3"/>
        <v>109.12087958819927</v>
      </c>
      <c r="H23" s="62">
        <f t="shared" si="4"/>
        <v>0</v>
      </c>
      <c r="I23" s="76">
        <f t="shared" si="5"/>
        <v>0</v>
      </c>
      <c r="J23" s="62">
        <f t="shared" si="6"/>
        <v>0</v>
      </c>
      <c r="K23" s="76">
        <f t="shared" si="7"/>
        <v>0</v>
      </c>
      <c r="L23" s="74">
        <f t="shared" si="8"/>
        <v>26.732340306680161</v>
      </c>
      <c r="M23" s="75">
        <f t="shared" si="9"/>
        <v>0.66267740640606843</v>
      </c>
      <c r="N23" s="74">
        <f t="shared" si="10"/>
        <v>13.366170153340081</v>
      </c>
      <c r="O23" s="75">
        <f t="shared" si="11"/>
        <v>0.33133870320303421</v>
      </c>
      <c r="P23" s="74">
        <f t="shared" si="12"/>
        <v>5.346468061336032</v>
      </c>
      <c r="Q23" s="75">
        <f t="shared" si="13"/>
        <v>0.13253548128121367</v>
      </c>
      <c r="R23" s="25">
        <f t="shared" si="14"/>
        <v>26.732340306680161</v>
      </c>
      <c r="S23" s="25">
        <f t="shared" si="15"/>
        <v>0.66267740640606843</v>
      </c>
      <c r="T23" s="74">
        <f t="shared" si="16"/>
        <v>25.395723291346151</v>
      </c>
      <c r="U23" s="75">
        <f t="shared" si="17"/>
        <v>0.62954353608576497</v>
      </c>
    </row>
    <row r="24" spans="1:21" x14ac:dyDescent="0.3">
      <c r="A24" s="18">
        <f t="shared" si="18"/>
        <v>16</v>
      </c>
      <c r="B24" s="62">
        <v>41652.03</v>
      </c>
      <c r="C24" s="63"/>
      <c r="D24" s="62">
        <f t="shared" si="0"/>
        <v>52823.104445999998</v>
      </c>
      <c r="E24" s="76">
        <f t="shared" si="1"/>
        <v>1309.4505550583913</v>
      </c>
      <c r="F24" s="62">
        <f t="shared" si="2"/>
        <v>4401.9253705000001</v>
      </c>
      <c r="G24" s="76">
        <f t="shared" si="3"/>
        <v>109.12087958819927</v>
      </c>
      <c r="H24" s="62">
        <f t="shared" si="4"/>
        <v>0</v>
      </c>
      <c r="I24" s="76">
        <f t="shared" si="5"/>
        <v>0</v>
      </c>
      <c r="J24" s="62">
        <f t="shared" si="6"/>
        <v>0</v>
      </c>
      <c r="K24" s="76">
        <f t="shared" si="7"/>
        <v>0</v>
      </c>
      <c r="L24" s="74">
        <f t="shared" si="8"/>
        <v>26.732340306680161</v>
      </c>
      <c r="M24" s="75">
        <f t="shared" si="9"/>
        <v>0.66267740640606843</v>
      </c>
      <c r="N24" s="74">
        <f t="shared" si="10"/>
        <v>13.366170153340081</v>
      </c>
      <c r="O24" s="75">
        <f t="shared" si="11"/>
        <v>0.33133870320303421</v>
      </c>
      <c r="P24" s="74">
        <f t="shared" si="12"/>
        <v>5.346468061336032</v>
      </c>
      <c r="Q24" s="75">
        <f t="shared" si="13"/>
        <v>0.13253548128121367</v>
      </c>
      <c r="R24" s="25">
        <f t="shared" si="14"/>
        <v>26.732340306680161</v>
      </c>
      <c r="S24" s="25">
        <f t="shared" si="15"/>
        <v>0.66267740640606843</v>
      </c>
      <c r="T24" s="74">
        <f t="shared" si="16"/>
        <v>25.395723291346151</v>
      </c>
      <c r="U24" s="75">
        <f t="shared" si="17"/>
        <v>0.62954353608576497</v>
      </c>
    </row>
    <row r="25" spans="1:21" x14ac:dyDescent="0.3">
      <c r="A25" s="18">
        <f t="shared" si="18"/>
        <v>17</v>
      </c>
      <c r="B25" s="62">
        <v>42983.94</v>
      </c>
      <c r="C25" s="63"/>
      <c r="D25" s="62">
        <f t="shared" si="0"/>
        <v>54512.232708000003</v>
      </c>
      <c r="E25" s="76">
        <f t="shared" si="1"/>
        <v>1351.3229509245189</v>
      </c>
      <c r="F25" s="62">
        <f t="shared" si="2"/>
        <v>4542.6860590000006</v>
      </c>
      <c r="G25" s="76">
        <f t="shared" si="3"/>
        <v>112.61024591037659</v>
      </c>
      <c r="H25" s="62">
        <f t="shared" si="4"/>
        <v>0</v>
      </c>
      <c r="I25" s="76">
        <f t="shared" si="5"/>
        <v>0</v>
      </c>
      <c r="J25" s="62">
        <f t="shared" si="6"/>
        <v>0</v>
      </c>
      <c r="K25" s="76">
        <f t="shared" si="7"/>
        <v>0</v>
      </c>
      <c r="L25" s="74">
        <f t="shared" si="8"/>
        <v>27.587162301619436</v>
      </c>
      <c r="M25" s="75">
        <f t="shared" si="9"/>
        <v>0.68386789014398741</v>
      </c>
      <c r="N25" s="74">
        <f t="shared" si="10"/>
        <v>13.793581150809718</v>
      </c>
      <c r="O25" s="75">
        <f t="shared" si="11"/>
        <v>0.34193394507199371</v>
      </c>
      <c r="P25" s="74">
        <f t="shared" si="12"/>
        <v>5.5174324603238869</v>
      </c>
      <c r="Q25" s="75">
        <f t="shared" si="13"/>
        <v>0.13677357802879747</v>
      </c>
      <c r="R25" s="25">
        <f t="shared" si="14"/>
        <v>27.587162301619436</v>
      </c>
      <c r="S25" s="25">
        <f t="shared" si="15"/>
        <v>0.68386789014398741</v>
      </c>
      <c r="T25" s="74">
        <f t="shared" si="16"/>
        <v>26.207804186538464</v>
      </c>
      <c r="U25" s="75">
        <f t="shared" si="17"/>
        <v>0.64967449563678803</v>
      </c>
    </row>
    <row r="26" spans="1:21" x14ac:dyDescent="0.3">
      <c r="A26" s="18">
        <f t="shared" si="18"/>
        <v>18</v>
      </c>
      <c r="B26" s="62">
        <v>42983.94</v>
      </c>
      <c r="C26" s="63"/>
      <c r="D26" s="62">
        <f t="shared" si="0"/>
        <v>54512.232708000003</v>
      </c>
      <c r="E26" s="76">
        <f t="shared" si="1"/>
        <v>1351.3229509245189</v>
      </c>
      <c r="F26" s="62">
        <f t="shared" si="2"/>
        <v>4542.6860590000006</v>
      </c>
      <c r="G26" s="76">
        <f t="shared" si="3"/>
        <v>112.61024591037659</v>
      </c>
      <c r="H26" s="62">
        <f t="shared" si="4"/>
        <v>0</v>
      </c>
      <c r="I26" s="76">
        <f t="shared" si="5"/>
        <v>0</v>
      </c>
      <c r="J26" s="62">
        <f t="shared" si="6"/>
        <v>0</v>
      </c>
      <c r="K26" s="76">
        <f t="shared" si="7"/>
        <v>0</v>
      </c>
      <c r="L26" s="74">
        <f t="shared" si="8"/>
        <v>27.587162301619436</v>
      </c>
      <c r="M26" s="75">
        <f t="shared" si="9"/>
        <v>0.68386789014398741</v>
      </c>
      <c r="N26" s="74">
        <f t="shared" si="10"/>
        <v>13.793581150809718</v>
      </c>
      <c r="O26" s="75">
        <f t="shared" si="11"/>
        <v>0.34193394507199371</v>
      </c>
      <c r="P26" s="74">
        <f t="shared" si="12"/>
        <v>5.5174324603238869</v>
      </c>
      <c r="Q26" s="75">
        <f t="shared" si="13"/>
        <v>0.13677357802879747</v>
      </c>
      <c r="R26" s="25">
        <f t="shared" si="14"/>
        <v>27.587162301619436</v>
      </c>
      <c r="S26" s="25">
        <f t="shared" si="15"/>
        <v>0.68386789014398741</v>
      </c>
      <c r="T26" s="74">
        <f t="shared" si="16"/>
        <v>26.207804186538464</v>
      </c>
      <c r="U26" s="75">
        <f t="shared" si="17"/>
        <v>0.64967449563678803</v>
      </c>
    </row>
    <row r="27" spans="1:21" x14ac:dyDescent="0.3">
      <c r="A27" s="18">
        <f t="shared" si="18"/>
        <v>19</v>
      </c>
      <c r="B27" s="62">
        <v>44315.839999999997</v>
      </c>
      <c r="C27" s="63"/>
      <c r="D27" s="62">
        <f t="shared" si="0"/>
        <v>56201.348287999994</v>
      </c>
      <c r="E27" s="76">
        <f t="shared" si="1"/>
        <v>1393.1950324120783</v>
      </c>
      <c r="F27" s="62">
        <f t="shared" si="2"/>
        <v>4683.4456906666665</v>
      </c>
      <c r="G27" s="76">
        <f t="shared" si="3"/>
        <v>116.09958603433986</v>
      </c>
      <c r="H27" s="62">
        <f t="shared" si="4"/>
        <v>0</v>
      </c>
      <c r="I27" s="76">
        <f t="shared" si="5"/>
        <v>0</v>
      </c>
      <c r="J27" s="62">
        <f t="shared" si="6"/>
        <v>0</v>
      </c>
      <c r="K27" s="76">
        <f t="shared" si="7"/>
        <v>0</v>
      </c>
      <c r="L27" s="74">
        <f t="shared" si="8"/>
        <v>28.441977878542506</v>
      </c>
      <c r="M27" s="75">
        <f t="shared" si="9"/>
        <v>0.70505821478344033</v>
      </c>
      <c r="N27" s="74">
        <f t="shared" si="10"/>
        <v>14.220988939271253</v>
      </c>
      <c r="O27" s="75">
        <f t="shared" si="11"/>
        <v>0.35252910739172016</v>
      </c>
      <c r="P27" s="74">
        <f t="shared" si="12"/>
        <v>5.6883955757085012</v>
      </c>
      <c r="Q27" s="75">
        <f t="shared" si="13"/>
        <v>0.14101164295668808</v>
      </c>
      <c r="R27" s="25">
        <f t="shared" si="14"/>
        <v>28.441977878542509</v>
      </c>
      <c r="S27" s="25">
        <f t="shared" si="15"/>
        <v>0.70505821478344044</v>
      </c>
      <c r="T27" s="74">
        <f t="shared" si="16"/>
        <v>27.019878984615382</v>
      </c>
      <c r="U27" s="75">
        <f t="shared" si="17"/>
        <v>0.66980530404426841</v>
      </c>
    </row>
    <row r="28" spans="1:21" x14ac:dyDescent="0.3">
      <c r="A28" s="18">
        <f t="shared" si="18"/>
        <v>20</v>
      </c>
      <c r="B28" s="62">
        <v>44315.839999999997</v>
      </c>
      <c r="C28" s="63"/>
      <c r="D28" s="62">
        <f t="shared" si="0"/>
        <v>56201.348287999994</v>
      </c>
      <c r="E28" s="76">
        <f t="shared" si="1"/>
        <v>1393.1950324120783</v>
      </c>
      <c r="F28" s="62">
        <f t="shared" si="2"/>
        <v>4683.4456906666665</v>
      </c>
      <c r="G28" s="76">
        <f t="shared" si="3"/>
        <v>116.09958603433986</v>
      </c>
      <c r="H28" s="62">
        <f t="shared" si="4"/>
        <v>0</v>
      </c>
      <c r="I28" s="76">
        <f t="shared" si="5"/>
        <v>0</v>
      </c>
      <c r="J28" s="62">
        <f t="shared" si="6"/>
        <v>0</v>
      </c>
      <c r="K28" s="76">
        <f t="shared" si="7"/>
        <v>0</v>
      </c>
      <c r="L28" s="74">
        <f t="shared" si="8"/>
        <v>28.441977878542506</v>
      </c>
      <c r="M28" s="75">
        <f t="shared" si="9"/>
        <v>0.70505821478344033</v>
      </c>
      <c r="N28" s="74">
        <f t="shared" si="10"/>
        <v>14.220988939271253</v>
      </c>
      <c r="O28" s="75">
        <f t="shared" si="11"/>
        <v>0.35252910739172016</v>
      </c>
      <c r="P28" s="74">
        <f t="shared" si="12"/>
        <v>5.6883955757085012</v>
      </c>
      <c r="Q28" s="75">
        <f t="shared" si="13"/>
        <v>0.14101164295668808</v>
      </c>
      <c r="R28" s="25">
        <f t="shared" si="14"/>
        <v>28.441977878542509</v>
      </c>
      <c r="S28" s="25">
        <f t="shared" si="15"/>
        <v>0.70505821478344044</v>
      </c>
      <c r="T28" s="74">
        <f t="shared" si="16"/>
        <v>27.019878984615382</v>
      </c>
      <c r="U28" s="75">
        <f t="shared" si="17"/>
        <v>0.66980530404426841</v>
      </c>
    </row>
    <row r="29" spans="1:21" x14ac:dyDescent="0.3">
      <c r="A29" s="18">
        <f t="shared" si="18"/>
        <v>21</v>
      </c>
      <c r="B29" s="62">
        <v>45647.72</v>
      </c>
      <c r="C29" s="63"/>
      <c r="D29" s="62">
        <f t="shared" si="0"/>
        <v>57890.438503999998</v>
      </c>
      <c r="E29" s="76">
        <f t="shared" si="1"/>
        <v>1435.0664851425015</v>
      </c>
      <c r="F29" s="62">
        <f t="shared" si="2"/>
        <v>4824.2032086666668</v>
      </c>
      <c r="G29" s="76">
        <f t="shared" si="3"/>
        <v>119.58887376187513</v>
      </c>
      <c r="H29" s="62">
        <f t="shared" si="4"/>
        <v>0</v>
      </c>
      <c r="I29" s="76">
        <f t="shared" si="5"/>
        <v>0</v>
      </c>
      <c r="J29" s="62">
        <f t="shared" si="6"/>
        <v>0</v>
      </c>
      <c r="K29" s="76">
        <f t="shared" si="7"/>
        <v>0</v>
      </c>
      <c r="L29" s="74">
        <f t="shared" si="8"/>
        <v>29.296780619433196</v>
      </c>
      <c r="M29" s="75">
        <f t="shared" si="9"/>
        <v>0.72624822122596233</v>
      </c>
      <c r="N29" s="74">
        <f t="shared" si="10"/>
        <v>14.648390309716598</v>
      </c>
      <c r="O29" s="75">
        <f t="shared" si="11"/>
        <v>0.36312411061298117</v>
      </c>
      <c r="P29" s="74">
        <f t="shared" si="12"/>
        <v>5.8593561238866396</v>
      </c>
      <c r="Q29" s="75">
        <f t="shared" si="13"/>
        <v>0.14524964424519246</v>
      </c>
      <c r="R29" s="25">
        <f t="shared" si="14"/>
        <v>29.2967806194332</v>
      </c>
      <c r="S29" s="25">
        <f t="shared" si="15"/>
        <v>0.72624822122596233</v>
      </c>
      <c r="T29" s="74">
        <f t="shared" si="16"/>
        <v>27.831941588461536</v>
      </c>
      <c r="U29" s="75">
        <f t="shared" si="17"/>
        <v>0.68993581016466421</v>
      </c>
    </row>
    <row r="30" spans="1:21" x14ac:dyDescent="0.3">
      <c r="A30" s="18">
        <f t="shared" si="18"/>
        <v>22</v>
      </c>
      <c r="B30" s="62">
        <v>45647.72</v>
      </c>
      <c r="C30" s="63"/>
      <c r="D30" s="62">
        <f t="shared" si="0"/>
        <v>57890.438503999998</v>
      </c>
      <c r="E30" s="76">
        <f t="shared" si="1"/>
        <v>1435.0664851425015</v>
      </c>
      <c r="F30" s="62">
        <f t="shared" si="2"/>
        <v>4824.2032086666668</v>
      </c>
      <c r="G30" s="76">
        <f t="shared" si="3"/>
        <v>119.58887376187513</v>
      </c>
      <c r="H30" s="62">
        <f t="shared" si="4"/>
        <v>0</v>
      </c>
      <c r="I30" s="76">
        <f t="shared" si="5"/>
        <v>0</v>
      </c>
      <c r="J30" s="62">
        <f t="shared" si="6"/>
        <v>0</v>
      </c>
      <c r="K30" s="76">
        <f t="shared" si="7"/>
        <v>0</v>
      </c>
      <c r="L30" s="74">
        <f t="shared" si="8"/>
        <v>29.296780619433196</v>
      </c>
      <c r="M30" s="75">
        <f t="shared" si="9"/>
        <v>0.72624822122596233</v>
      </c>
      <c r="N30" s="74">
        <f t="shared" si="10"/>
        <v>14.648390309716598</v>
      </c>
      <c r="O30" s="75">
        <f t="shared" si="11"/>
        <v>0.36312411061298117</v>
      </c>
      <c r="P30" s="74">
        <f t="shared" si="12"/>
        <v>5.8593561238866396</v>
      </c>
      <c r="Q30" s="75">
        <f t="shared" si="13"/>
        <v>0.14524964424519246</v>
      </c>
      <c r="R30" s="25">
        <f t="shared" si="14"/>
        <v>29.2967806194332</v>
      </c>
      <c r="S30" s="25">
        <f t="shared" si="15"/>
        <v>0.72624822122596233</v>
      </c>
      <c r="T30" s="74">
        <f t="shared" si="16"/>
        <v>27.831941588461536</v>
      </c>
      <c r="U30" s="75">
        <f t="shared" si="17"/>
        <v>0.68993581016466421</v>
      </c>
    </row>
    <row r="31" spans="1:21" x14ac:dyDescent="0.3">
      <c r="A31" s="18">
        <f t="shared" si="18"/>
        <v>23</v>
      </c>
      <c r="B31" s="62">
        <v>46979.63</v>
      </c>
      <c r="C31" s="63"/>
      <c r="D31" s="62">
        <f t="shared" si="0"/>
        <v>59579.566765999996</v>
      </c>
      <c r="E31" s="76">
        <f t="shared" si="1"/>
        <v>1476.9388810086291</v>
      </c>
      <c r="F31" s="62">
        <f t="shared" si="2"/>
        <v>4964.9638971666664</v>
      </c>
      <c r="G31" s="76">
        <f t="shared" si="3"/>
        <v>123.07824008405242</v>
      </c>
      <c r="H31" s="62">
        <f t="shared" si="4"/>
        <v>0</v>
      </c>
      <c r="I31" s="76">
        <f t="shared" si="5"/>
        <v>0</v>
      </c>
      <c r="J31" s="62">
        <f t="shared" si="6"/>
        <v>0</v>
      </c>
      <c r="K31" s="76">
        <f t="shared" si="7"/>
        <v>0</v>
      </c>
      <c r="L31" s="74">
        <f t="shared" si="8"/>
        <v>30.151602614372468</v>
      </c>
      <c r="M31" s="75">
        <f t="shared" si="9"/>
        <v>0.7474387049638811</v>
      </c>
      <c r="N31" s="74">
        <f t="shared" si="10"/>
        <v>15.075801307186234</v>
      </c>
      <c r="O31" s="75">
        <f t="shared" si="11"/>
        <v>0.37371935248194055</v>
      </c>
      <c r="P31" s="74">
        <f t="shared" si="12"/>
        <v>6.0303205228744936</v>
      </c>
      <c r="Q31" s="75">
        <f t="shared" si="13"/>
        <v>0.14948774099277623</v>
      </c>
      <c r="R31" s="25">
        <f t="shared" si="14"/>
        <v>30.151602614372472</v>
      </c>
      <c r="S31" s="25">
        <f t="shared" si="15"/>
        <v>0.74743870496388121</v>
      </c>
      <c r="T31" s="74">
        <f t="shared" si="16"/>
        <v>28.644022483653846</v>
      </c>
      <c r="U31" s="75">
        <f t="shared" si="17"/>
        <v>0.71006676971568705</v>
      </c>
    </row>
    <row r="32" spans="1:21" x14ac:dyDescent="0.3">
      <c r="A32" s="18">
        <f t="shared" si="18"/>
        <v>24</v>
      </c>
      <c r="B32" s="62">
        <v>46979.63</v>
      </c>
      <c r="C32" s="63"/>
      <c r="D32" s="62">
        <f t="shared" si="0"/>
        <v>59579.566765999996</v>
      </c>
      <c r="E32" s="76">
        <f t="shared" si="1"/>
        <v>1476.9388810086291</v>
      </c>
      <c r="F32" s="62">
        <f t="shared" si="2"/>
        <v>4964.9638971666664</v>
      </c>
      <c r="G32" s="76">
        <f t="shared" si="3"/>
        <v>123.07824008405242</v>
      </c>
      <c r="H32" s="62">
        <f t="shared" si="4"/>
        <v>0</v>
      </c>
      <c r="I32" s="76">
        <f t="shared" si="5"/>
        <v>0</v>
      </c>
      <c r="J32" s="62">
        <f t="shared" si="6"/>
        <v>0</v>
      </c>
      <c r="K32" s="76">
        <f t="shared" si="7"/>
        <v>0</v>
      </c>
      <c r="L32" s="74">
        <f t="shared" si="8"/>
        <v>30.151602614372468</v>
      </c>
      <c r="M32" s="75">
        <f t="shared" si="9"/>
        <v>0.7474387049638811</v>
      </c>
      <c r="N32" s="74">
        <f t="shared" si="10"/>
        <v>15.075801307186234</v>
      </c>
      <c r="O32" s="75">
        <f t="shared" si="11"/>
        <v>0.37371935248194055</v>
      </c>
      <c r="P32" s="74">
        <f t="shared" si="12"/>
        <v>6.0303205228744936</v>
      </c>
      <c r="Q32" s="75">
        <f t="shared" si="13"/>
        <v>0.14948774099277623</v>
      </c>
      <c r="R32" s="25">
        <f t="shared" si="14"/>
        <v>30.151602614372472</v>
      </c>
      <c r="S32" s="25">
        <f t="shared" si="15"/>
        <v>0.74743870496388121</v>
      </c>
      <c r="T32" s="74">
        <f t="shared" si="16"/>
        <v>28.644022483653846</v>
      </c>
      <c r="U32" s="75">
        <f t="shared" si="17"/>
        <v>0.71006676971568705</v>
      </c>
    </row>
    <row r="33" spans="1:21" x14ac:dyDescent="0.3">
      <c r="A33" s="18">
        <f t="shared" si="18"/>
        <v>25</v>
      </c>
      <c r="B33" s="62">
        <v>46979.63</v>
      </c>
      <c r="C33" s="63"/>
      <c r="D33" s="62">
        <f t="shared" si="0"/>
        <v>59579.566765999996</v>
      </c>
      <c r="E33" s="76">
        <f t="shared" si="1"/>
        <v>1476.9388810086291</v>
      </c>
      <c r="F33" s="62">
        <f t="shared" si="2"/>
        <v>4964.9638971666664</v>
      </c>
      <c r="G33" s="76">
        <f t="shared" si="3"/>
        <v>123.07824008405242</v>
      </c>
      <c r="H33" s="62">
        <f t="shared" si="4"/>
        <v>0</v>
      </c>
      <c r="I33" s="76">
        <f t="shared" si="5"/>
        <v>0</v>
      </c>
      <c r="J33" s="62">
        <f t="shared" si="6"/>
        <v>0</v>
      </c>
      <c r="K33" s="76">
        <f t="shared" si="7"/>
        <v>0</v>
      </c>
      <c r="L33" s="74">
        <f t="shared" si="8"/>
        <v>30.151602614372468</v>
      </c>
      <c r="M33" s="75">
        <f t="shared" si="9"/>
        <v>0.7474387049638811</v>
      </c>
      <c r="N33" s="74">
        <f t="shared" si="10"/>
        <v>15.075801307186234</v>
      </c>
      <c r="O33" s="75">
        <f t="shared" si="11"/>
        <v>0.37371935248194055</v>
      </c>
      <c r="P33" s="74">
        <f t="shared" si="12"/>
        <v>6.0303205228744936</v>
      </c>
      <c r="Q33" s="75">
        <f t="shared" si="13"/>
        <v>0.14948774099277623</v>
      </c>
      <c r="R33" s="25">
        <f t="shared" si="14"/>
        <v>30.151602614372472</v>
      </c>
      <c r="S33" s="25">
        <f t="shared" si="15"/>
        <v>0.74743870496388121</v>
      </c>
      <c r="T33" s="74">
        <f t="shared" si="16"/>
        <v>28.644022483653846</v>
      </c>
      <c r="U33" s="75">
        <f t="shared" si="17"/>
        <v>0.71006676971568705</v>
      </c>
    </row>
    <row r="34" spans="1:21" x14ac:dyDescent="0.3">
      <c r="A34" s="18">
        <f t="shared" si="18"/>
        <v>26</v>
      </c>
      <c r="B34" s="62">
        <v>46979.63</v>
      </c>
      <c r="C34" s="63"/>
      <c r="D34" s="62">
        <f t="shared" si="0"/>
        <v>59579.566765999996</v>
      </c>
      <c r="E34" s="76">
        <f t="shared" si="1"/>
        <v>1476.9388810086291</v>
      </c>
      <c r="F34" s="62">
        <f t="shared" si="2"/>
        <v>4964.9638971666664</v>
      </c>
      <c r="G34" s="76">
        <f t="shared" si="3"/>
        <v>123.07824008405242</v>
      </c>
      <c r="H34" s="62">
        <f t="shared" si="4"/>
        <v>0</v>
      </c>
      <c r="I34" s="76">
        <f t="shared" si="5"/>
        <v>0</v>
      </c>
      <c r="J34" s="62">
        <f t="shared" si="6"/>
        <v>0</v>
      </c>
      <c r="K34" s="76">
        <f t="shared" si="7"/>
        <v>0</v>
      </c>
      <c r="L34" s="74">
        <f t="shared" si="8"/>
        <v>30.151602614372468</v>
      </c>
      <c r="M34" s="75">
        <f t="shared" si="9"/>
        <v>0.7474387049638811</v>
      </c>
      <c r="N34" s="74">
        <f t="shared" si="10"/>
        <v>15.075801307186234</v>
      </c>
      <c r="O34" s="75">
        <f t="shared" si="11"/>
        <v>0.37371935248194055</v>
      </c>
      <c r="P34" s="74">
        <f t="shared" si="12"/>
        <v>6.0303205228744936</v>
      </c>
      <c r="Q34" s="75">
        <f t="shared" si="13"/>
        <v>0.14948774099277623</v>
      </c>
      <c r="R34" s="25">
        <f t="shared" si="14"/>
        <v>30.151602614372472</v>
      </c>
      <c r="S34" s="25">
        <f t="shared" si="15"/>
        <v>0.74743870496388121</v>
      </c>
      <c r="T34" s="74">
        <f t="shared" si="16"/>
        <v>28.644022483653846</v>
      </c>
      <c r="U34" s="75">
        <f t="shared" si="17"/>
        <v>0.71006676971568705</v>
      </c>
    </row>
    <row r="35" spans="1:21" x14ac:dyDescent="0.3">
      <c r="A35" s="18">
        <f t="shared" si="18"/>
        <v>27</v>
      </c>
      <c r="B35" s="62">
        <v>46979.63</v>
      </c>
      <c r="C35" s="63"/>
      <c r="D35" s="62">
        <f t="shared" si="0"/>
        <v>59579.566765999996</v>
      </c>
      <c r="E35" s="76">
        <f t="shared" si="1"/>
        <v>1476.9388810086291</v>
      </c>
      <c r="F35" s="62">
        <f t="shared" si="2"/>
        <v>4964.9638971666664</v>
      </c>
      <c r="G35" s="76">
        <f t="shared" si="3"/>
        <v>123.07824008405242</v>
      </c>
      <c r="H35" s="62">
        <f t="shared" si="4"/>
        <v>0</v>
      </c>
      <c r="I35" s="76">
        <f t="shared" si="5"/>
        <v>0</v>
      </c>
      <c r="J35" s="62">
        <f t="shared" si="6"/>
        <v>0</v>
      </c>
      <c r="K35" s="76">
        <f t="shared" si="7"/>
        <v>0</v>
      </c>
      <c r="L35" s="74">
        <f t="shared" si="8"/>
        <v>30.151602614372468</v>
      </c>
      <c r="M35" s="75">
        <f t="shared" si="9"/>
        <v>0.7474387049638811</v>
      </c>
      <c r="N35" s="74">
        <f t="shared" si="10"/>
        <v>15.075801307186234</v>
      </c>
      <c r="O35" s="75">
        <f t="shared" si="11"/>
        <v>0.37371935248194055</v>
      </c>
      <c r="P35" s="74">
        <f t="shared" si="12"/>
        <v>6.0303205228744936</v>
      </c>
      <c r="Q35" s="75">
        <f t="shared" si="13"/>
        <v>0.14948774099277623</v>
      </c>
      <c r="R35" s="25">
        <f t="shared" si="14"/>
        <v>30.151602614372472</v>
      </c>
      <c r="S35" s="25">
        <f t="shared" si="15"/>
        <v>0.74743870496388121</v>
      </c>
      <c r="T35" s="74">
        <f t="shared" si="16"/>
        <v>28.644022483653846</v>
      </c>
      <c r="U35" s="75">
        <f t="shared" si="17"/>
        <v>0.71006676971568705</v>
      </c>
    </row>
    <row r="36" spans="1:21" x14ac:dyDescent="0.3">
      <c r="A36" s="26"/>
      <c r="B36" s="77"/>
      <c r="C36" s="78"/>
      <c r="D36" s="77"/>
      <c r="E36" s="78"/>
      <c r="F36" s="77"/>
      <c r="G36" s="78"/>
      <c r="H36" s="77"/>
      <c r="I36" s="78"/>
      <c r="J36" s="77"/>
      <c r="K36" s="78"/>
      <c r="L36" s="77"/>
      <c r="M36" s="78"/>
      <c r="N36" s="77"/>
      <c r="O36" s="78"/>
      <c r="P36" s="77"/>
      <c r="Q36" s="78"/>
      <c r="R36" s="26"/>
      <c r="S36" s="26"/>
      <c r="T36" s="77"/>
      <c r="U36" s="78"/>
    </row>
  </sheetData>
  <dataConsolidate/>
  <mergeCells count="286">
    <mergeCell ref="B8:C8"/>
    <mergeCell ref="B9:C9"/>
    <mergeCell ref="B10:C10"/>
    <mergeCell ref="F8:G8"/>
    <mergeCell ref="F9:G9"/>
    <mergeCell ref="F10:G10"/>
    <mergeCell ref="D7:E7"/>
    <mergeCell ref="B5:C5"/>
    <mergeCell ref="D5:E5"/>
    <mergeCell ref="D6:E6"/>
    <mergeCell ref="B7:C7"/>
    <mergeCell ref="L4:Q4"/>
    <mergeCell ref="B4:E4"/>
    <mergeCell ref="B6:C6"/>
    <mergeCell ref="P6:Q6"/>
    <mergeCell ref="F5:G5"/>
    <mergeCell ref="H5:I5"/>
    <mergeCell ref="H6:I6"/>
    <mergeCell ref="H4:I4"/>
    <mergeCell ref="J4:K4"/>
    <mergeCell ref="J5:K5"/>
    <mergeCell ref="L5:Q5"/>
    <mergeCell ref="J6:K6"/>
    <mergeCell ref="B33:C33"/>
    <mergeCell ref="B34:C34"/>
    <mergeCell ref="B17:C17"/>
    <mergeCell ref="B18:C18"/>
    <mergeCell ref="B19:C19"/>
    <mergeCell ref="B35:C35"/>
    <mergeCell ref="B28:C28"/>
    <mergeCell ref="B29:C29"/>
    <mergeCell ref="B30:C30"/>
    <mergeCell ref="B31:C31"/>
    <mergeCell ref="B32:C3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11:C11"/>
    <mergeCell ref="B25:C25"/>
    <mergeCell ref="B26:C26"/>
    <mergeCell ref="B27:C27"/>
    <mergeCell ref="B20:C20"/>
    <mergeCell ref="B21:C21"/>
    <mergeCell ref="B22:C22"/>
    <mergeCell ref="B23:C23"/>
    <mergeCell ref="B24:C24"/>
    <mergeCell ref="B12:C12"/>
    <mergeCell ref="B13:C13"/>
    <mergeCell ref="B14:C14"/>
    <mergeCell ref="B15:C15"/>
    <mergeCell ref="B16:C16"/>
    <mergeCell ref="D35:E35"/>
    <mergeCell ref="D36:E36"/>
    <mergeCell ref="D29:E29"/>
    <mergeCell ref="D30:E30"/>
    <mergeCell ref="D31:E31"/>
    <mergeCell ref="D32:E32"/>
    <mergeCell ref="D33:E33"/>
    <mergeCell ref="D34:E34"/>
    <mergeCell ref="D21:E21"/>
    <mergeCell ref="D22:E22"/>
    <mergeCell ref="D23:E23"/>
    <mergeCell ref="D24:E24"/>
    <mergeCell ref="D25:E25"/>
    <mergeCell ref="D26:E26"/>
    <mergeCell ref="D27:E27"/>
    <mergeCell ref="D28:E28"/>
    <mergeCell ref="L7:M7"/>
    <mergeCell ref="J7:K7"/>
    <mergeCell ref="F23:G23"/>
    <mergeCell ref="F24:G24"/>
    <mergeCell ref="F25:G25"/>
    <mergeCell ref="D17:E17"/>
    <mergeCell ref="D18:E18"/>
    <mergeCell ref="D19:E19"/>
    <mergeCell ref="D20:E20"/>
    <mergeCell ref="L10:M10"/>
    <mergeCell ref="L9:M9"/>
    <mergeCell ref="J21:K21"/>
    <mergeCell ref="J17:K17"/>
    <mergeCell ref="J22:K22"/>
    <mergeCell ref="H17:I17"/>
    <mergeCell ref="H18:I18"/>
    <mergeCell ref="H19:I19"/>
    <mergeCell ref="H20:I20"/>
    <mergeCell ref="T5:U5"/>
    <mergeCell ref="F15:G15"/>
    <mergeCell ref="F16:G16"/>
    <mergeCell ref="F17:G17"/>
    <mergeCell ref="F18:G18"/>
    <mergeCell ref="F11:G11"/>
    <mergeCell ref="F12:G12"/>
    <mergeCell ref="F13:G13"/>
    <mergeCell ref="F14:G14"/>
    <mergeCell ref="T7:U7"/>
    <mergeCell ref="N7:O7"/>
    <mergeCell ref="P7:Q7"/>
    <mergeCell ref="N8:O8"/>
    <mergeCell ref="H15:I15"/>
    <mergeCell ref="H16:I16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F35:G35"/>
    <mergeCell ref="F36:G36"/>
    <mergeCell ref="F7:G7"/>
    <mergeCell ref="H7:I7"/>
    <mergeCell ref="H8:I8"/>
    <mergeCell ref="H9:I9"/>
    <mergeCell ref="H10:I10"/>
    <mergeCell ref="H11:I11"/>
    <mergeCell ref="H12:I12"/>
    <mergeCell ref="H13:I13"/>
    <mergeCell ref="F32:G32"/>
    <mergeCell ref="F33:G33"/>
    <mergeCell ref="F34:G34"/>
    <mergeCell ref="F27:G27"/>
    <mergeCell ref="F28:G28"/>
    <mergeCell ref="F29:G29"/>
    <mergeCell ref="F30:G30"/>
    <mergeCell ref="F26:G26"/>
    <mergeCell ref="F19:G19"/>
    <mergeCell ref="F20:G20"/>
    <mergeCell ref="F21:G21"/>
    <mergeCell ref="F22:G22"/>
    <mergeCell ref="F31:G31"/>
    <mergeCell ref="H14:I14"/>
    <mergeCell ref="H35:I35"/>
    <mergeCell ref="H36:I36"/>
    <mergeCell ref="H29:I29"/>
    <mergeCell ref="H30:I30"/>
    <mergeCell ref="H31:I31"/>
    <mergeCell ref="H32:I32"/>
    <mergeCell ref="H21:I21"/>
    <mergeCell ref="H22:I22"/>
    <mergeCell ref="H23:I23"/>
    <mergeCell ref="H24:I24"/>
    <mergeCell ref="H33:I33"/>
    <mergeCell ref="H34:I34"/>
    <mergeCell ref="H25:I25"/>
    <mergeCell ref="H26:I26"/>
    <mergeCell ref="H27:I27"/>
    <mergeCell ref="H28:I28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J30:K30"/>
    <mergeCell ref="J31:K31"/>
    <mergeCell ref="J32:K32"/>
    <mergeCell ref="J33:K33"/>
    <mergeCell ref="J26:K26"/>
    <mergeCell ref="J27:K27"/>
    <mergeCell ref="J28:K28"/>
    <mergeCell ref="J29:K29"/>
    <mergeCell ref="J23:K23"/>
    <mergeCell ref="J24:K24"/>
    <mergeCell ref="J25:K25"/>
    <mergeCell ref="J18:K18"/>
    <mergeCell ref="J19:K19"/>
    <mergeCell ref="J20:K20"/>
    <mergeCell ref="L35:M35"/>
    <mergeCell ref="L36:M36"/>
    <mergeCell ref="L29:M29"/>
    <mergeCell ref="L30:M30"/>
    <mergeCell ref="L31:M31"/>
    <mergeCell ref="L32:M32"/>
    <mergeCell ref="L21:M21"/>
    <mergeCell ref="L22:M22"/>
    <mergeCell ref="L23:M23"/>
    <mergeCell ref="L24:M24"/>
    <mergeCell ref="N9:O9"/>
    <mergeCell ref="N10:O10"/>
    <mergeCell ref="N11:O11"/>
    <mergeCell ref="L33:M33"/>
    <mergeCell ref="L34:M34"/>
    <mergeCell ref="L25:M25"/>
    <mergeCell ref="L26:M26"/>
    <mergeCell ref="L27:M27"/>
    <mergeCell ref="L28:M28"/>
    <mergeCell ref="N16:O16"/>
    <mergeCell ref="L17:M17"/>
    <mergeCell ref="L18:M18"/>
    <mergeCell ref="L19:M19"/>
    <mergeCell ref="L20:M20"/>
    <mergeCell ref="N22:O22"/>
    <mergeCell ref="N23:O23"/>
    <mergeCell ref="N17:O17"/>
    <mergeCell ref="N18:O18"/>
    <mergeCell ref="N19:O19"/>
    <mergeCell ref="N12:O12"/>
    <mergeCell ref="N13:O13"/>
    <mergeCell ref="N14:O14"/>
    <mergeCell ref="N15:O15"/>
    <mergeCell ref="N36:O36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N32:O32"/>
    <mergeCell ref="N33:O33"/>
    <mergeCell ref="N34:O34"/>
    <mergeCell ref="N35:O35"/>
    <mergeCell ref="N28:O28"/>
    <mergeCell ref="N29:O29"/>
    <mergeCell ref="N30:O30"/>
    <mergeCell ref="N31:O31"/>
    <mergeCell ref="N24:O24"/>
    <mergeCell ref="N25:O25"/>
    <mergeCell ref="N26:O26"/>
    <mergeCell ref="N27:O27"/>
    <mergeCell ref="N20:O20"/>
    <mergeCell ref="N21:O21"/>
    <mergeCell ref="P34:Q34"/>
    <mergeCell ref="P25:Q25"/>
    <mergeCell ref="P26:Q26"/>
    <mergeCell ref="P27:Q27"/>
    <mergeCell ref="P28:Q28"/>
    <mergeCell ref="P35:Q35"/>
    <mergeCell ref="P36:Q36"/>
    <mergeCell ref="P29:Q29"/>
    <mergeCell ref="P30:Q30"/>
    <mergeCell ref="P31:Q31"/>
    <mergeCell ref="P32:Q32"/>
    <mergeCell ref="T12:U12"/>
    <mergeCell ref="T13:U13"/>
    <mergeCell ref="T14:U14"/>
    <mergeCell ref="T15:U15"/>
    <mergeCell ref="T8:U8"/>
    <mergeCell ref="T9:U9"/>
    <mergeCell ref="T10:U10"/>
    <mergeCell ref="T11:U11"/>
    <mergeCell ref="P33:Q33"/>
    <mergeCell ref="P21:Q21"/>
    <mergeCell ref="P22:Q22"/>
    <mergeCell ref="P23:Q23"/>
    <mergeCell ref="P24:Q24"/>
    <mergeCell ref="P17:Q17"/>
    <mergeCell ref="P18:Q18"/>
    <mergeCell ref="P19:Q19"/>
    <mergeCell ref="P20:Q20"/>
    <mergeCell ref="T36:U36"/>
    <mergeCell ref="T29:U29"/>
    <mergeCell ref="T30:U30"/>
    <mergeCell ref="T31:U31"/>
    <mergeCell ref="T32:U32"/>
    <mergeCell ref="T23:U23"/>
    <mergeCell ref="T24:U24"/>
    <mergeCell ref="T16:U16"/>
    <mergeCell ref="T17:U17"/>
    <mergeCell ref="T18:U18"/>
    <mergeCell ref="T19:U19"/>
    <mergeCell ref="T33:U33"/>
    <mergeCell ref="T34:U34"/>
    <mergeCell ref="T35:U35"/>
    <mergeCell ref="T25:U25"/>
    <mergeCell ref="T26:U26"/>
    <mergeCell ref="T27:U27"/>
    <mergeCell ref="T28:U28"/>
    <mergeCell ref="T20:U20"/>
    <mergeCell ref="T21:U21"/>
    <mergeCell ref="T22:U22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16384" width="8.85546875" style="1"/>
  </cols>
  <sheetData>
    <row r="1" spans="1:21" ht="16.5" x14ac:dyDescent="0.3">
      <c r="A1" s="5" t="s">
        <v>66</v>
      </c>
      <c r="B1" s="5" t="s">
        <v>1</v>
      </c>
      <c r="C1" s="5"/>
      <c r="D1" s="5"/>
      <c r="E1" s="34" t="s">
        <v>120</v>
      </c>
      <c r="F1" s="42" t="s">
        <v>121</v>
      </c>
      <c r="G1" s="5"/>
      <c r="H1" s="5"/>
      <c r="N1" s="41" t="str">
        <f>D6</f>
        <v>1 januari 2013</v>
      </c>
      <c r="Q1" s="8" t="s">
        <v>65</v>
      </c>
    </row>
    <row r="2" spans="1:21" x14ac:dyDescent="0.3">
      <c r="A2" s="8" t="s">
        <v>119</v>
      </c>
      <c r="T2" s="1" t="s">
        <v>7</v>
      </c>
      <c r="U2" s="13">
        <f>'LOG4'!$U$4</f>
        <v>1.2682</v>
      </c>
    </row>
    <row r="3" spans="1:21" ht="17.25" x14ac:dyDescent="0.35">
      <c r="A3" s="5"/>
      <c r="B3" s="5"/>
      <c r="C3" s="5"/>
      <c r="D3" s="5"/>
      <c r="E3" s="10"/>
      <c r="F3" s="11"/>
      <c r="G3" s="5"/>
      <c r="H3" s="5"/>
      <c r="Q3" s="8"/>
      <c r="U3" s="13"/>
    </row>
    <row r="4" spans="1:21" x14ac:dyDescent="0.3">
      <c r="A4" s="14"/>
      <c r="B4" s="64" t="s">
        <v>8</v>
      </c>
      <c r="C4" s="65"/>
      <c r="D4" s="65"/>
      <c r="E4" s="66"/>
      <c r="F4" s="15" t="s">
        <v>9</v>
      </c>
      <c r="G4" s="16"/>
      <c r="H4" s="64" t="s">
        <v>10</v>
      </c>
      <c r="I4" s="80"/>
      <c r="J4" s="64" t="s">
        <v>11</v>
      </c>
      <c r="K4" s="66"/>
      <c r="L4" s="64" t="s">
        <v>12</v>
      </c>
      <c r="M4" s="65"/>
      <c r="N4" s="65"/>
      <c r="O4" s="65"/>
      <c r="P4" s="65"/>
      <c r="Q4" s="66"/>
      <c r="R4" s="17" t="s">
        <v>13</v>
      </c>
      <c r="S4" s="17"/>
      <c r="T4" s="17"/>
      <c r="U4" s="16"/>
    </row>
    <row r="5" spans="1:21" x14ac:dyDescent="0.3">
      <c r="A5" s="18"/>
      <c r="B5" s="70">
        <v>1</v>
      </c>
      <c r="C5" s="71"/>
      <c r="D5" s="70"/>
      <c r="E5" s="71"/>
      <c r="F5" s="70"/>
      <c r="G5" s="71"/>
      <c r="H5" s="70"/>
      <c r="I5" s="71"/>
      <c r="J5" s="83" t="s">
        <v>14</v>
      </c>
      <c r="K5" s="71"/>
      <c r="L5" s="83" t="s">
        <v>15</v>
      </c>
      <c r="M5" s="84"/>
      <c r="N5" s="84"/>
      <c r="O5" s="84"/>
      <c r="P5" s="84"/>
      <c r="Q5" s="71"/>
      <c r="R5" s="19"/>
      <c r="S5" s="19"/>
      <c r="T5" s="82" t="s">
        <v>16</v>
      </c>
      <c r="U5" s="71"/>
    </row>
    <row r="6" spans="1:21" x14ac:dyDescent="0.3">
      <c r="A6" s="18"/>
      <c r="B6" s="67" t="s">
        <v>17</v>
      </c>
      <c r="C6" s="68"/>
      <c r="D6" s="81" t="str">
        <f>[1]Inhoud!$C$3</f>
        <v>1 januari 2013</v>
      </c>
      <c r="E6" s="73"/>
      <c r="F6" s="20" t="str">
        <f>D6</f>
        <v>1 januari 2013</v>
      </c>
      <c r="G6" s="21"/>
      <c r="H6" s="72"/>
      <c r="I6" s="73"/>
      <c r="J6" s="72"/>
      <c r="K6" s="73"/>
      <c r="L6" s="22">
        <v>1</v>
      </c>
      <c r="M6" s="19"/>
      <c r="N6" s="23">
        <v>0.5</v>
      </c>
      <c r="O6" s="19"/>
      <c r="P6" s="69">
        <v>0.2</v>
      </c>
      <c r="Q6" s="68"/>
      <c r="R6" s="19" t="s">
        <v>10</v>
      </c>
      <c r="S6" s="19"/>
      <c r="T6" s="19"/>
      <c r="U6" s="24"/>
    </row>
    <row r="7" spans="1:21" x14ac:dyDescent="0.3">
      <c r="A7" s="18"/>
      <c r="B7" s="64"/>
      <c r="C7" s="66"/>
      <c r="D7" s="79"/>
      <c r="E7" s="80"/>
      <c r="F7" s="79"/>
      <c r="G7" s="80"/>
      <c r="H7" s="79"/>
      <c r="I7" s="80"/>
      <c r="J7" s="79"/>
      <c r="K7" s="80"/>
      <c r="L7" s="79"/>
      <c r="M7" s="80"/>
      <c r="N7" s="79"/>
      <c r="O7" s="80"/>
      <c r="P7" s="79"/>
      <c r="Q7" s="80"/>
      <c r="R7" s="14"/>
      <c r="S7" s="14"/>
      <c r="T7" s="79"/>
      <c r="U7" s="80"/>
    </row>
    <row r="8" spans="1:21" x14ac:dyDescent="0.3">
      <c r="A8" s="18">
        <v>0</v>
      </c>
      <c r="B8" s="62">
        <v>41706.69</v>
      </c>
      <c r="C8" s="63"/>
      <c r="D8" s="62">
        <f t="shared" ref="D8:D35" si="0">B8*$U$2</f>
        <v>52892.424257999999</v>
      </c>
      <c r="E8" s="76">
        <f t="shared" ref="E8:E35" si="1">D8/40.3399</f>
        <v>1311.1689483117211</v>
      </c>
      <c r="F8" s="62">
        <f t="shared" ref="F8:F35" si="2">B8/12*$U$2</f>
        <v>4407.7020215000002</v>
      </c>
      <c r="G8" s="76">
        <f t="shared" ref="G8:G35" si="3">F8/40.3399</f>
        <v>109.26407902597677</v>
      </c>
      <c r="H8" s="62">
        <f t="shared" ref="H8:H35" si="4">((B8&lt;19968.2)*913.03+(B8&gt;19968.2)*(B8&lt;20424.71)*(20424.71-B8+456.51)+(B8&gt;20424.71)*(B8&lt;22659.62)*456.51+(B8&gt;22659.62)*(B8&lt;23116.13)*(23116.13-B8))/12*$U$2</f>
        <v>0</v>
      </c>
      <c r="I8" s="76">
        <f t="shared" ref="I8:I35" si="5">H8/40.3399</f>
        <v>0</v>
      </c>
      <c r="J8" s="62">
        <f t="shared" ref="J8:J35" si="6">((B8&lt;19968.2)*456.51+(B8&gt;19968.2)*(B8&lt;20196.46)*(20196.46-B8+228.26)+(B8&gt;20196.46)*(B8&lt;22659.62)*228.26+(B8&gt;22659.62)*(B8&lt;22887.88)*(22887.88-B8))/12*$U$2</f>
        <v>0</v>
      </c>
      <c r="K8" s="76">
        <f t="shared" ref="K8:K35" si="7">J8/40.3399</f>
        <v>0</v>
      </c>
      <c r="L8" s="74">
        <f t="shared" ref="L8:L35" si="8">D8/1976</f>
        <v>26.76742118319838</v>
      </c>
      <c r="M8" s="75">
        <f t="shared" ref="M8:M35" si="9">L8/40.3399</f>
        <v>0.6635470386192921</v>
      </c>
      <c r="N8" s="74">
        <f t="shared" ref="N8:N35" si="10">L8/2</f>
        <v>13.38371059159919</v>
      </c>
      <c r="O8" s="75">
        <f t="shared" ref="O8:O35" si="11">N8/40.3399</f>
        <v>0.33177351930964605</v>
      </c>
      <c r="P8" s="74">
        <f t="shared" ref="P8:P35" si="12">L8/5</f>
        <v>5.3534842366396758</v>
      </c>
      <c r="Q8" s="75">
        <f t="shared" ref="Q8:Q35" si="13">P8/40.3399</f>
        <v>0.13270940772385842</v>
      </c>
      <c r="R8" s="25">
        <f t="shared" ref="R8:R35" si="14">(F8+H8)/1976*12</f>
        <v>26.76742118319838</v>
      </c>
      <c r="S8" s="25">
        <f t="shared" ref="S8:S35" si="15">R8/40.3399</f>
        <v>0.6635470386192921</v>
      </c>
      <c r="T8" s="74">
        <f t="shared" ref="T8:T35" si="16">D8/2080</f>
        <v>25.429050124038461</v>
      </c>
      <c r="U8" s="75">
        <f t="shared" ref="U8:U35" si="17">T8/40.3399</f>
        <v>0.63036968668832749</v>
      </c>
    </row>
    <row r="9" spans="1:21" x14ac:dyDescent="0.3">
      <c r="A9" s="18">
        <f t="shared" ref="A9:A35" si="18">+A8+1</f>
        <v>1</v>
      </c>
      <c r="B9" s="62">
        <v>41706.69</v>
      </c>
      <c r="C9" s="63"/>
      <c r="D9" s="62">
        <f t="shared" si="0"/>
        <v>52892.424257999999</v>
      </c>
      <c r="E9" s="76">
        <f t="shared" si="1"/>
        <v>1311.1689483117211</v>
      </c>
      <c r="F9" s="62">
        <f t="shared" si="2"/>
        <v>4407.7020215000002</v>
      </c>
      <c r="G9" s="76">
        <f t="shared" si="3"/>
        <v>109.26407902597677</v>
      </c>
      <c r="H9" s="62">
        <f t="shared" si="4"/>
        <v>0</v>
      </c>
      <c r="I9" s="76">
        <f t="shared" si="5"/>
        <v>0</v>
      </c>
      <c r="J9" s="62">
        <f t="shared" si="6"/>
        <v>0</v>
      </c>
      <c r="K9" s="76">
        <f t="shared" si="7"/>
        <v>0</v>
      </c>
      <c r="L9" s="74">
        <f t="shared" si="8"/>
        <v>26.76742118319838</v>
      </c>
      <c r="M9" s="75">
        <f t="shared" si="9"/>
        <v>0.6635470386192921</v>
      </c>
      <c r="N9" s="74">
        <f t="shared" si="10"/>
        <v>13.38371059159919</v>
      </c>
      <c r="O9" s="75">
        <f t="shared" si="11"/>
        <v>0.33177351930964605</v>
      </c>
      <c r="P9" s="74">
        <f t="shared" si="12"/>
        <v>5.3534842366396758</v>
      </c>
      <c r="Q9" s="75">
        <f t="shared" si="13"/>
        <v>0.13270940772385842</v>
      </c>
      <c r="R9" s="25">
        <f t="shared" si="14"/>
        <v>26.76742118319838</v>
      </c>
      <c r="S9" s="25">
        <f t="shared" si="15"/>
        <v>0.6635470386192921</v>
      </c>
      <c r="T9" s="74">
        <f t="shared" si="16"/>
        <v>25.429050124038461</v>
      </c>
      <c r="U9" s="75">
        <f t="shared" si="17"/>
        <v>0.63036968668832749</v>
      </c>
    </row>
    <row r="10" spans="1:21" x14ac:dyDescent="0.3">
      <c r="A10" s="18">
        <f t="shared" si="18"/>
        <v>2</v>
      </c>
      <c r="B10" s="62">
        <v>43337.599999999999</v>
      </c>
      <c r="C10" s="63"/>
      <c r="D10" s="62">
        <f t="shared" si="0"/>
        <v>54960.744319999998</v>
      </c>
      <c r="E10" s="76">
        <f t="shared" si="1"/>
        <v>1362.4412633645595</v>
      </c>
      <c r="F10" s="62">
        <f t="shared" si="2"/>
        <v>4580.0620266666665</v>
      </c>
      <c r="G10" s="76">
        <f t="shared" si="3"/>
        <v>113.53677194704663</v>
      </c>
      <c r="H10" s="62">
        <f t="shared" si="4"/>
        <v>0</v>
      </c>
      <c r="I10" s="76">
        <f t="shared" si="5"/>
        <v>0</v>
      </c>
      <c r="J10" s="62">
        <f t="shared" si="6"/>
        <v>0</v>
      </c>
      <c r="K10" s="76">
        <f t="shared" si="7"/>
        <v>0</v>
      </c>
      <c r="L10" s="74">
        <f t="shared" si="8"/>
        <v>27.814141862348176</v>
      </c>
      <c r="M10" s="75">
        <f t="shared" si="9"/>
        <v>0.68949456648004026</v>
      </c>
      <c r="N10" s="74">
        <f t="shared" si="10"/>
        <v>13.907070931174088</v>
      </c>
      <c r="O10" s="75">
        <f t="shared" si="11"/>
        <v>0.34474728324002013</v>
      </c>
      <c r="P10" s="74">
        <f t="shared" si="12"/>
        <v>5.5628283724696352</v>
      </c>
      <c r="Q10" s="75">
        <f t="shared" si="13"/>
        <v>0.13789891329600806</v>
      </c>
      <c r="R10" s="25">
        <f t="shared" si="14"/>
        <v>27.814141862348176</v>
      </c>
      <c r="S10" s="25">
        <f t="shared" si="15"/>
        <v>0.68949456648004026</v>
      </c>
      <c r="T10" s="74">
        <f t="shared" si="16"/>
        <v>26.423434769230767</v>
      </c>
      <c r="U10" s="75">
        <f t="shared" si="17"/>
        <v>0.65501983815603826</v>
      </c>
    </row>
    <row r="11" spans="1:21" x14ac:dyDescent="0.3">
      <c r="A11" s="18">
        <f t="shared" si="18"/>
        <v>3</v>
      </c>
      <c r="B11" s="62">
        <v>43337.599999999999</v>
      </c>
      <c r="C11" s="63"/>
      <c r="D11" s="62">
        <f t="shared" si="0"/>
        <v>54960.744319999998</v>
      </c>
      <c r="E11" s="76">
        <f t="shared" si="1"/>
        <v>1362.4412633645595</v>
      </c>
      <c r="F11" s="62">
        <f t="shared" si="2"/>
        <v>4580.0620266666665</v>
      </c>
      <c r="G11" s="76">
        <f t="shared" si="3"/>
        <v>113.53677194704663</v>
      </c>
      <c r="H11" s="62">
        <f t="shared" si="4"/>
        <v>0</v>
      </c>
      <c r="I11" s="76">
        <f t="shared" si="5"/>
        <v>0</v>
      </c>
      <c r="J11" s="62">
        <f t="shared" si="6"/>
        <v>0</v>
      </c>
      <c r="K11" s="76">
        <f t="shared" si="7"/>
        <v>0</v>
      </c>
      <c r="L11" s="74">
        <f t="shared" si="8"/>
        <v>27.814141862348176</v>
      </c>
      <c r="M11" s="75">
        <f t="shared" si="9"/>
        <v>0.68949456648004026</v>
      </c>
      <c r="N11" s="74">
        <f t="shared" si="10"/>
        <v>13.907070931174088</v>
      </c>
      <c r="O11" s="75">
        <f t="shared" si="11"/>
        <v>0.34474728324002013</v>
      </c>
      <c r="P11" s="74">
        <f t="shared" si="12"/>
        <v>5.5628283724696352</v>
      </c>
      <c r="Q11" s="75">
        <f t="shared" si="13"/>
        <v>0.13789891329600806</v>
      </c>
      <c r="R11" s="25">
        <f t="shared" si="14"/>
        <v>27.814141862348176</v>
      </c>
      <c r="S11" s="25">
        <f t="shared" si="15"/>
        <v>0.68949456648004026</v>
      </c>
      <c r="T11" s="74">
        <f t="shared" si="16"/>
        <v>26.423434769230767</v>
      </c>
      <c r="U11" s="75">
        <f t="shared" si="17"/>
        <v>0.65501983815603826</v>
      </c>
    </row>
    <row r="12" spans="1:21" x14ac:dyDescent="0.3">
      <c r="A12" s="18">
        <f t="shared" si="18"/>
        <v>4</v>
      </c>
      <c r="B12" s="62">
        <v>44968.51</v>
      </c>
      <c r="C12" s="63"/>
      <c r="D12" s="62">
        <f t="shared" si="0"/>
        <v>57029.064382000004</v>
      </c>
      <c r="E12" s="76">
        <f t="shared" si="1"/>
        <v>1413.7135784173984</v>
      </c>
      <c r="F12" s="62">
        <f t="shared" si="2"/>
        <v>4752.4220318333337</v>
      </c>
      <c r="G12" s="76">
        <f t="shared" si="3"/>
        <v>117.80946486811652</v>
      </c>
      <c r="H12" s="62">
        <f t="shared" si="4"/>
        <v>0</v>
      </c>
      <c r="I12" s="76">
        <f t="shared" si="5"/>
        <v>0</v>
      </c>
      <c r="J12" s="62">
        <f t="shared" si="6"/>
        <v>0</v>
      </c>
      <c r="K12" s="76">
        <f t="shared" si="7"/>
        <v>0</v>
      </c>
      <c r="L12" s="74">
        <f t="shared" si="8"/>
        <v>28.860862541497976</v>
      </c>
      <c r="M12" s="75">
        <f t="shared" si="9"/>
        <v>0.71544209434078854</v>
      </c>
      <c r="N12" s="74">
        <f t="shared" si="10"/>
        <v>14.430431270748988</v>
      </c>
      <c r="O12" s="75">
        <f t="shared" si="11"/>
        <v>0.35772104717039427</v>
      </c>
      <c r="P12" s="74">
        <f t="shared" si="12"/>
        <v>5.7721725082995956</v>
      </c>
      <c r="Q12" s="75">
        <f t="shared" si="13"/>
        <v>0.14308841886815771</v>
      </c>
      <c r="R12" s="25">
        <f t="shared" si="14"/>
        <v>28.86086254149798</v>
      </c>
      <c r="S12" s="25">
        <f t="shared" si="15"/>
        <v>0.71544209434078865</v>
      </c>
      <c r="T12" s="74">
        <f t="shared" si="16"/>
        <v>27.417819414423079</v>
      </c>
      <c r="U12" s="75">
        <f t="shared" si="17"/>
        <v>0.67966998962374914</v>
      </c>
    </row>
    <row r="13" spans="1:21" x14ac:dyDescent="0.3">
      <c r="A13" s="18">
        <f t="shared" si="18"/>
        <v>5</v>
      </c>
      <c r="B13" s="62">
        <v>44968.51</v>
      </c>
      <c r="C13" s="63"/>
      <c r="D13" s="62">
        <f t="shared" si="0"/>
        <v>57029.064382000004</v>
      </c>
      <c r="E13" s="76">
        <f t="shared" si="1"/>
        <v>1413.7135784173984</v>
      </c>
      <c r="F13" s="62">
        <f t="shared" si="2"/>
        <v>4752.4220318333337</v>
      </c>
      <c r="G13" s="76">
        <f t="shared" si="3"/>
        <v>117.80946486811652</v>
      </c>
      <c r="H13" s="62">
        <f t="shared" si="4"/>
        <v>0</v>
      </c>
      <c r="I13" s="76">
        <f t="shared" si="5"/>
        <v>0</v>
      </c>
      <c r="J13" s="62">
        <f t="shared" si="6"/>
        <v>0</v>
      </c>
      <c r="K13" s="76">
        <f t="shared" si="7"/>
        <v>0</v>
      </c>
      <c r="L13" s="74">
        <f t="shared" si="8"/>
        <v>28.860862541497976</v>
      </c>
      <c r="M13" s="75">
        <f t="shared" si="9"/>
        <v>0.71544209434078854</v>
      </c>
      <c r="N13" s="74">
        <f t="shared" si="10"/>
        <v>14.430431270748988</v>
      </c>
      <c r="O13" s="75">
        <f t="shared" si="11"/>
        <v>0.35772104717039427</v>
      </c>
      <c r="P13" s="74">
        <f t="shared" si="12"/>
        <v>5.7721725082995956</v>
      </c>
      <c r="Q13" s="75">
        <f t="shared" si="13"/>
        <v>0.14308841886815771</v>
      </c>
      <c r="R13" s="25">
        <f t="shared" si="14"/>
        <v>28.86086254149798</v>
      </c>
      <c r="S13" s="25">
        <f t="shared" si="15"/>
        <v>0.71544209434078865</v>
      </c>
      <c r="T13" s="74">
        <f t="shared" si="16"/>
        <v>27.417819414423079</v>
      </c>
      <c r="U13" s="75">
        <f t="shared" si="17"/>
        <v>0.67966998962374914</v>
      </c>
    </row>
    <row r="14" spans="1:21" x14ac:dyDescent="0.3">
      <c r="A14" s="18">
        <f t="shared" si="18"/>
        <v>6</v>
      </c>
      <c r="B14" s="62">
        <v>46599.03</v>
      </c>
      <c r="C14" s="63"/>
      <c r="D14" s="62">
        <f t="shared" si="0"/>
        <v>59096.889845999998</v>
      </c>
      <c r="E14" s="76">
        <f t="shared" si="1"/>
        <v>1464.97363270608</v>
      </c>
      <c r="F14" s="62">
        <f t="shared" si="2"/>
        <v>4924.7408205000002</v>
      </c>
      <c r="G14" s="76">
        <f t="shared" si="3"/>
        <v>122.08113605884002</v>
      </c>
      <c r="H14" s="62">
        <f t="shared" si="4"/>
        <v>0</v>
      </c>
      <c r="I14" s="76">
        <f t="shared" si="5"/>
        <v>0</v>
      </c>
      <c r="J14" s="62">
        <f t="shared" si="6"/>
        <v>0</v>
      </c>
      <c r="K14" s="76">
        <f t="shared" si="7"/>
        <v>0</v>
      </c>
      <c r="L14" s="74">
        <f t="shared" si="8"/>
        <v>29.907332918016195</v>
      </c>
      <c r="M14" s="75">
        <f t="shared" si="9"/>
        <v>0.74138341736137658</v>
      </c>
      <c r="N14" s="74">
        <f t="shared" si="10"/>
        <v>14.953666459008097</v>
      </c>
      <c r="O14" s="75">
        <f t="shared" si="11"/>
        <v>0.37069170868068829</v>
      </c>
      <c r="P14" s="74">
        <f t="shared" si="12"/>
        <v>5.9814665836032388</v>
      </c>
      <c r="Q14" s="75">
        <f t="shared" si="13"/>
        <v>0.14827668347227532</v>
      </c>
      <c r="R14" s="25">
        <f t="shared" si="14"/>
        <v>29.907332918016195</v>
      </c>
      <c r="S14" s="25">
        <f t="shared" si="15"/>
        <v>0.74138341736137658</v>
      </c>
      <c r="T14" s="74">
        <f t="shared" si="16"/>
        <v>28.411966272115382</v>
      </c>
      <c r="U14" s="75">
        <f t="shared" si="17"/>
        <v>0.70431424649330765</v>
      </c>
    </row>
    <row r="15" spans="1:21" x14ac:dyDescent="0.3">
      <c r="A15" s="18">
        <f t="shared" si="18"/>
        <v>7</v>
      </c>
      <c r="B15" s="62">
        <v>46599.03</v>
      </c>
      <c r="C15" s="63"/>
      <c r="D15" s="62">
        <f t="shared" si="0"/>
        <v>59096.889845999998</v>
      </c>
      <c r="E15" s="76">
        <f t="shared" si="1"/>
        <v>1464.97363270608</v>
      </c>
      <c r="F15" s="62">
        <f t="shared" si="2"/>
        <v>4924.7408205000002</v>
      </c>
      <c r="G15" s="76">
        <f t="shared" si="3"/>
        <v>122.08113605884002</v>
      </c>
      <c r="H15" s="62">
        <f t="shared" si="4"/>
        <v>0</v>
      </c>
      <c r="I15" s="76">
        <f t="shared" si="5"/>
        <v>0</v>
      </c>
      <c r="J15" s="62">
        <f t="shared" si="6"/>
        <v>0</v>
      </c>
      <c r="K15" s="76">
        <f t="shared" si="7"/>
        <v>0</v>
      </c>
      <c r="L15" s="74">
        <f t="shared" si="8"/>
        <v>29.907332918016195</v>
      </c>
      <c r="M15" s="75">
        <f t="shared" si="9"/>
        <v>0.74138341736137658</v>
      </c>
      <c r="N15" s="74">
        <f t="shared" si="10"/>
        <v>14.953666459008097</v>
      </c>
      <c r="O15" s="75">
        <f t="shared" si="11"/>
        <v>0.37069170868068829</v>
      </c>
      <c r="P15" s="74">
        <f t="shared" si="12"/>
        <v>5.9814665836032388</v>
      </c>
      <c r="Q15" s="75">
        <f t="shared" si="13"/>
        <v>0.14827668347227532</v>
      </c>
      <c r="R15" s="25">
        <f t="shared" si="14"/>
        <v>29.907332918016195</v>
      </c>
      <c r="S15" s="25">
        <f t="shared" si="15"/>
        <v>0.74138341736137658</v>
      </c>
      <c r="T15" s="74">
        <f t="shared" si="16"/>
        <v>28.411966272115382</v>
      </c>
      <c r="U15" s="75">
        <f t="shared" si="17"/>
        <v>0.70431424649330765</v>
      </c>
    </row>
    <row r="16" spans="1:21" x14ac:dyDescent="0.3">
      <c r="A16" s="18">
        <f t="shared" si="18"/>
        <v>8</v>
      </c>
      <c r="B16" s="62">
        <v>48229.94</v>
      </c>
      <c r="C16" s="63"/>
      <c r="D16" s="62">
        <f t="shared" si="0"/>
        <v>61165.209908000004</v>
      </c>
      <c r="E16" s="76">
        <f t="shared" si="1"/>
        <v>1516.2459477589186</v>
      </c>
      <c r="F16" s="62">
        <f t="shared" si="2"/>
        <v>5097.1008256666673</v>
      </c>
      <c r="G16" s="76">
        <f t="shared" si="3"/>
        <v>126.35382897990989</v>
      </c>
      <c r="H16" s="62">
        <f t="shared" si="4"/>
        <v>0</v>
      </c>
      <c r="I16" s="76">
        <f t="shared" si="5"/>
        <v>0</v>
      </c>
      <c r="J16" s="62">
        <f t="shared" si="6"/>
        <v>0</v>
      </c>
      <c r="K16" s="76">
        <f t="shared" si="7"/>
        <v>0</v>
      </c>
      <c r="L16" s="74">
        <f t="shared" si="8"/>
        <v>30.954053597165995</v>
      </c>
      <c r="M16" s="75">
        <f t="shared" si="9"/>
        <v>0.76733094522212486</v>
      </c>
      <c r="N16" s="74">
        <f t="shared" si="10"/>
        <v>15.477026798582997</v>
      </c>
      <c r="O16" s="75">
        <f t="shared" si="11"/>
        <v>0.38366547261106243</v>
      </c>
      <c r="P16" s="74">
        <f t="shared" si="12"/>
        <v>6.1908107194331992</v>
      </c>
      <c r="Q16" s="75">
        <f t="shared" si="13"/>
        <v>0.15346618904442497</v>
      </c>
      <c r="R16" s="25">
        <f t="shared" si="14"/>
        <v>30.954053597165995</v>
      </c>
      <c r="S16" s="25">
        <f t="shared" si="15"/>
        <v>0.76733094522212486</v>
      </c>
      <c r="T16" s="74">
        <f t="shared" si="16"/>
        <v>29.406350917307694</v>
      </c>
      <c r="U16" s="75">
        <f t="shared" si="17"/>
        <v>0.72896439796101864</v>
      </c>
    </row>
    <row r="17" spans="1:21" x14ac:dyDescent="0.3">
      <c r="A17" s="18">
        <f t="shared" si="18"/>
        <v>9</v>
      </c>
      <c r="B17" s="62">
        <v>48229.94</v>
      </c>
      <c r="C17" s="63"/>
      <c r="D17" s="62">
        <f t="shared" si="0"/>
        <v>61165.209908000004</v>
      </c>
      <c r="E17" s="76">
        <f t="shared" si="1"/>
        <v>1516.2459477589186</v>
      </c>
      <c r="F17" s="62">
        <f t="shared" si="2"/>
        <v>5097.1008256666673</v>
      </c>
      <c r="G17" s="76">
        <f t="shared" si="3"/>
        <v>126.35382897990989</v>
      </c>
      <c r="H17" s="62">
        <f t="shared" si="4"/>
        <v>0</v>
      </c>
      <c r="I17" s="76">
        <f t="shared" si="5"/>
        <v>0</v>
      </c>
      <c r="J17" s="62">
        <f t="shared" si="6"/>
        <v>0</v>
      </c>
      <c r="K17" s="76">
        <f t="shared" si="7"/>
        <v>0</v>
      </c>
      <c r="L17" s="74">
        <f t="shared" si="8"/>
        <v>30.954053597165995</v>
      </c>
      <c r="M17" s="75">
        <f t="shared" si="9"/>
        <v>0.76733094522212486</v>
      </c>
      <c r="N17" s="74">
        <f t="shared" si="10"/>
        <v>15.477026798582997</v>
      </c>
      <c r="O17" s="75">
        <f t="shared" si="11"/>
        <v>0.38366547261106243</v>
      </c>
      <c r="P17" s="74">
        <f t="shared" si="12"/>
        <v>6.1908107194331992</v>
      </c>
      <c r="Q17" s="75">
        <f t="shared" si="13"/>
        <v>0.15346618904442497</v>
      </c>
      <c r="R17" s="25">
        <f t="shared" si="14"/>
        <v>30.954053597165995</v>
      </c>
      <c r="S17" s="25">
        <f t="shared" si="15"/>
        <v>0.76733094522212486</v>
      </c>
      <c r="T17" s="74">
        <f t="shared" si="16"/>
        <v>29.406350917307694</v>
      </c>
      <c r="U17" s="75">
        <f t="shared" si="17"/>
        <v>0.72896439796101864</v>
      </c>
    </row>
    <row r="18" spans="1:21" x14ac:dyDescent="0.3">
      <c r="A18" s="18">
        <f t="shared" si="18"/>
        <v>10</v>
      </c>
      <c r="B18" s="62">
        <v>49860.85</v>
      </c>
      <c r="C18" s="63"/>
      <c r="D18" s="62">
        <f t="shared" si="0"/>
        <v>63233.529969999996</v>
      </c>
      <c r="E18" s="76">
        <f t="shared" si="1"/>
        <v>1567.518262811757</v>
      </c>
      <c r="F18" s="62">
        <f t="shared" si="2"/>
        <v>5269.4608308333336</v>
      </c>
      <c r="G18" s="76">
        <f t="shared" si="3"/>
        <v>130.62652190097975</v>
      </c>
      <c r="H18" s="62">
        <f t="shared" si="4"/>
        <v>0</v>
      </c>
      <c r="I18" s="76">
        <f t="shared" si="5"/>
        <v>0</v>
      </c>
      <c r="J18" s="62">
        <f t="shared" si="6"/>
        <v>0</v>
      </c>
      <c r="K18" s="76">
        <f t="shared" si="7"/>
        <v>0</v>
      </c>
      <c r="L18" s="74">
        <f t="shared" si="8"/>
        <v>32.000774276315788</v>
      </c>
      <c r="M18" s="75">
        <f t="shared" si="9"/>
        <v>0.79327847308287303</v>
      </c>
      <c r="N18" s="74">
        <f t="shared" si="10"/>
        <v>16.000387138157894</v>
      </c>
      <c r="O18" s="75">
        <f t="shared" si="11"/>
        <v>0.39663923654143651</v>
      </c>
      <c r="P18" s="74">
        <f t="shared" si="12"/>
        <v>6.4001548552631577</v>
      </c>
      <c r="Q18" s="75">
        <f t="shared" si="13"/>
        <v>0.15865569461657461</v>
      </c>
      <c r="R18" s="25">
        <f t="shared" si="14"/>
        <v>32.000774276315795</v>
      </c>
      <c r="S18" s="25">
        <f t="shared" si="15"/>
        <v>0.79327847308287314</v>
      </c>
      <c r="T18" s="74">
        <f t="shared" si="16"/>
        <v>30.4007355625</v>
      </c>
      <c r="U18" s="75">
        <f t="shared" si="17"/>
        <v>0.75361454942872941</v>
      </c>
    </row>
    <row r="19" spans="1:21" x14ac:dyDescent="0.3">
      <c r="A19" s="18">
        <f t="shared" si="18"/>
        <v>11</v>
      </c>
      <c r="B19" s="62">
        <v>49860.85</v>
      </c>
      <c r="C19" s="63"/>
      <c r="D19" s="62">
        <f t="shared" si="0"/>
        <v>63233.529969999996</v>
      </c>
      <c r="E19" s="76">
        <f t="shared" si="1"/>
        <v>1567.518262811757</v>
      </c>
      <c r="F19" s="62">
        <f t="shared" si="2"/>
        <v>5269.4608308333336</v>
      </c>
      <c r="G19" s="76">
        <f t="shared" si="3"/>
        <v>130.62652190097975</v>
      </c>
      <c r="H19" s="62">
        <f t="shared" si="4"/>
        <v>0</v>
      </c>
      <c r="I19" s="76">
        <f t="shared" si="5"/>
        <v>0</v>
      </c>
      <c r="J19" s="62">
        <f t="shared" si="6"/>
        <v>0</v>
      </c>
      <c r="K19" s="76">
        <f t="shared" si="7"/>
        <v>0</v>
      </c>
      <c r="L19" s="74">
        <f t="shared" si="8"/>
        <v>32.000774276315788</v>
      </c>
      <c r="M19" s="75">
        <f t="shared" si="9"/>
        <v>0.79327847308287303</v>
      </c>
      <c r="N19" s="74">
        <f t="shared" si="10"/>
        <v>16.000387138157894</v>
      </c>
      <c r="O19" s="75">
        <f t="shared" si="11"/>
        <v>0.39663923654143651</v>
      </c>
      <c r="P19" s="74">
        <f t="shared" si="12"/>
        <v>6.4001548552631577</v>
      </c>
      <c r="Q19" s="75">
        <f t="shared" si="13"/>
        <v>0.15865569461657461</v>
      </c>
      <c r="R19" s="25">
        <f t="shared" si="14"/>
        <v>32.000774276315795</v>
      </c>
      <c r="S19" s="25">
        <f t="shared" si="15"/>
        <v>0.79327847308287314</v>
      </c>
      <c r="T19" s="74">
        <f t="shared" si="16"/>
        <v>30.4007355625</v>
      </c>
      <c r="U19" s="75">
        <f t="shared" si="17"/>
        <v>0.75361454942872941</v>
      </c>
    </row>
    <row r="20" spans="1:21" x14ac:dyDescent="0.3">
      <c r="A20" s="18">
        <f t="shared" si="18"/>
        <v>12</v>
      </c>
      <c r="B20" s="62">
        <v>51491.75</v>
      </c>
      <c r="C20" s="63"/>
      <c r="D20" s="62">
        <f t="shared" si="0"/>
        <v>65301.837350000002</v>
      </c>
      <c r="E20" s="76">
        <f t="shared" si="1"/>
        <v>1618.7902634860275</v>
      </c>
      <c r="F20" s="62">
        <f t="shared" si="2"/>
        <v>5441.8197791666671</v>
      </c>
      <c r="G20" s="76">
        <f t="shared" si="3"/>
        <v>134.89918862383564</v>
      </c>
      <c r="H20" s="62">
        <f t="shared" si="4"/>
        <v>0</v>
      </c>
      <c r="I20" s="76">
        <f t="shared" si="5"/>
        <v>0</v>
      </c>
      <c r="J20" s="62">
        <f t="shared" si="6"/>
        <v>0</v>
      </c>
      <c r="K20" s="76">
        <f t="shared" si="7"/>
        <v>0</v>
      </c>
      <c r="L20" s="74">
        <f t="shared" si="8"/>
        <v>33.047488537449397</v>
      </c>
      <c r="M20" s="75">
        <f t="shared" si="9"/>
        <v>0.81922584184515568</v>
      </c>
      <c r="N20" s="74">
        <f t="shared" si="10"/>
        <v>16.523744268724698</v>
      </c>
      <c r="O20" s="75">
        <f t="shared" si="11"/>
        <v>0.40961292092257784</v>
      </c>
      <c r="P20" s="74">
        <f t="shared" si="12"/>
        <v>6.6094977074898793</v>
      </c>
      <c r="Q20" s="75">
        <f t="shared" si="13"/>
        <v>0.16384516836903115</v>
      </c>
      <c r="R20" s="25">
        <f t="shared" si="14"/>
        <v>33.047488537449397</v>
      </c>
      <c r="S20" s="25">
        <f t="shared" si="15"/>
        <v>0.81922584184515568</v>
      </c>
      <c r="T20" s="74">
        <f t="shared" si="16"/>
        <v>31.395114110576923</v>
      </c>
      <c r="U20" s="75">
        <f t="shared" si="17"/>
        <v>0.77826454975289783</v>
      </c>
    </row>
    <row r="21" spans="1:21" x14ac:dyDescent="0.3">
      <c r="A21" s="18">
        <f t="shared" si="18"/>
        <v>13</v>
      </c>
      <c r="B21" s="62">
        <v>51491.75</v>
      </c>
      <c r="C21" s="63"/>
      <c r="D21" s="62">
        <f t="shared" si="0"/>
        <v>65301.837350000002</v>
      </c>
      <c r="E21" s="76">
        <f t="shared" si="1"/>
        <v>1618.7902634860275</v>
      </c>
      <c r="F21" s="62">
        <f t="shared" si="2"/>
        <v>5441.8197791666671</v>
      </c>
      <c r="G21" s="76">
        <f t="shared" si="3"/>
        <v>134.89918862383564</v>
      </c>
      <c r="H21" s="62">
        <f t="shared" si="4"/>
        <v>0</v>
      </c>
      <c r="I21" s="76">
        <f t="shared" si="5"/>
        <v>0</v>
      </c>
      <c r="J21" s="62">
        <f t="shared" si="6"/>
        <v>0</v>
      </c>
      <c r="K21" s="76">
        <f t="shared" si="7"/>
        <v>0</v>
      </c>
      <c r="L21" s="74">
        <f t="shared" si="8"/>
        <v>33.047488537449397</v>
      </c>
      <c r="M21" s="75">
        <f t="shared" si="9"/>
        <v>0.81922584184515568</v>
      </c>
      <c r="N21" s="74">
        <f t="shared" si="10"/>
        <v>16.523744268724698</v>
      </c>
      <c r="O21" s="75">
        <f t="shared" si="11"/>
        <v>0.40961292092257784</v>
      </c>
      <c r="P21" s="74">
        <f t="shared" si="12"/>
        <v>6.6094977074898793</v>
      </c>
      <c r="Q21" s="75">
        <f t="shared" si="13"/>
        <v>0.16384516836903115</v>
      </c>
      <c r="R21" s="25">
        <f t="shared" si="14"/>
        <v>33.047488537449397</v>
      </c>
      <c r="S21" s="25">
        <f t="shared" si="15"/>
        <v>0.81922584184515568</v>
      </c>
      <c r="T21" s="74">
        <f t="shared" si="16"/>
        <v>31.395114110576923</v>
      </c>
      <c r="U21" s="75">
        <f t="shared" si="17"/>
        <v>0.77826454975289783</v>
      </c>
    </row>
    <row r="22" spans="1:21" x14ac:dyDescent="0.3">
      <c r="A22" s="18">
        <f t="shared" si="18"/>
        <v>14</v>
      </c>
      <c r="B22" s="62">
        <v>53122.66</v>
      </c>
      <c r="C22" s="63"/>
      <c r="D22" s="62">
        <f t="shared" si="0"/>
        <v>67370.157412</v>
      </c>
      <c r="E22" s="76">
        <f t="shared" si="1"/>
        <v>1670.0625785388661</v>
      </c>
      <c r="F22" s="62">
        <f t="shared" si="2"/>
        <v>5614.1797843333334</v>
      </c>
      <c r="G22" s="76">
        <f t="shared" si="3"/>
        <v>139.17188154490549</v>
      </c>
      <c r="H22" s="62">
        <f t="shared" si="4"/>
        <v>0</v>
      </c>
      <c r="I22" s="76">
        <f t="shared" si="5"/>
        <v>0</v>
      </c>
      <c r="J22" s="62">
        <f t="shared" si="6"/>
        <v>0</v>
      </c>
      <c r="K22" s="76">
        <f t="shared" si="7"/>
        <v>0</v>
      </c>
      <c r="L22" s="74">
        <f t="shared" si="8"/>
        <v>34.094209216599189</v>
      </c>
      <c r="M22" s="75">
        <f t="shared" si="9"/>
        <v>0.84517336970590384</v>
      </c>
      <c r="N22" s="74">
        <f t="shared" si="10"/>
        <v>17.047104608299595</v>
      </c>
      <c r="O22" s="75">
        <f t="shared" si="11"/>
        <v>0.42258668485295192</v>
      </c>
      <c r="P22" s="74">
        <f t="shared" si="12"/>
        <v>6.8188418433198379</v>
      </c>
      <c r="Q22" s="75">
        <f t="shared" si="13"/>
        <v>0.16903467394118077</v>
      </c>
      <c r="R22" s="25">
        <f t="shared" si="14"/>
        <v>34.094209216599189</v>
      </c>
      <c r="S22" s="25">
        <f t="shared" si="15"/>
        <v>0.84517336970590384</v>
      </c>
      <c r="T22" s="74">
        <f t="shared" si="16"/>
        <v>32.389498755769232</v>
      </c>
      <c r="U22" s="75">
        <f t="shared" si="17"/>
        <v>0.80291470122060871</v>
      </c>
    </row>
    <row r="23" spans="1:21" x14ac:dyDescent="0.3">
      <c r="A23" s="18">
        <f t="shared" si="18"/>
        <v>15</v>
      </c>
      <c r="B23" s="62">
        <v>53122.66</v>
      </c>
      <c r="C23" s="63"/>
      <c r="D23" s="62">
        <f t="shared" si="0"/>
        <v>67370.157412</v>
      </c>
      <c r="E23" s="76">
        <f t="shared" si="1"/>
        <v>1670.0625785388661</v>
      </c>
      <c r="F23" s="62">
        <f t="shared" si="2"/>
        <v>5614.1797843333334</v>
      </c>
      <c r="G23" s="76">
        <f t="shared" si="3"/>
        <v>139.17188154490549</v>
      </c>
      <c r="H23" s="62">
        <f t="shared" si="4"/>
        <v>0</v>
      </c>
      <c r="I23" s="76">
        <f t="shared" si="5"/>
        <v>0</v>
      </c>
      <c r="J23" s="62">
        <f t="shared" si="6"/>
        <v>0</v>
      </c>
      <c r="K23" s="76">
        <f t="shared" si="7"/>
        <v>0</v>
      </c>
      <c r="L23" s="74">
        <f t="shared" si="8"/>
        <v>34.094209216599189</v>
      </c>
      <c r="M23" s="75">
        <f t="shared" si="9"/>
        <v>0.84517336970590384</v>
      </c>
      <c r="N23" s="74">
        <f t="shared" si="10"/>
        <v>17.047104608299595</v>
      </c>
      <c r="O23" s="75">
        <f t="shared" si="11"/>
        <v>0.42258668485295192</v>
      </c>
      <c r="P23" s="74">
        <f t="shared" si="12"/>
        <v>6.8188418433198379</v>
      </c>
      <c r="Q23" s="75">
        <f t="shared" si="13"/>
        <v>0.16903467394118077</v>
      </c>
      <c r="R23" s="25">
        <f t="shared" si="14"/>
        <v>34.094209216599189</v>
      </c>
      <c r="S23" s="25">
        <f t="shared" si="15"/>
        <v>0.84517336970590384</v>
      </c>
      <c r="T23" s="74">
        <f t="shared" si="16"/>
        <v>32.389498755769232</v>
      </c>
      <c r="U23" s="75">
        <f t="shared" si="17"/>
        <v>0.80291470122060871</v>
      </c>
    </row>
    <row r="24" spans="1:21" x14ac:dyDescent="0.3">
      <c r="A24" s="18">
        <f t="shared" si="18"/>
        <v>16</v>
      </c>
      <c r="B24" s="62">
        <v>54753.57</v>
      </c>
      <c r="C24" s="63"/>
      <c r="D24" s="62">
        <f t="shared" si="0"/>
        <v>69438.477473999999</v>
      </c>
      <c r="E24" s="76">
        <f t="shared" si="1"/>
        <v>1721.3348935917045</v>
      </c>
      <c r="F24" s="62">
        <f t="shared" si="2"/>
        <v>5786.5397894999996</v>
      </c>
      <c r="G24" s="76">
        <f t="shared" si="3"/>
        <v>143.44457446597536</v>
      </c>
      <c r="H24" s="62">
        <f t="shared" si="4"/>
        <v>0</v>
      </c>
      <c r="I24" s="76">
        <f t="shared" si="5"/>
        <v>0</v>
      </c>
      <c r="J24" s="62">
        <f t="shared" si="6"/>
        <v>0</v>
      </c>
      <c r="K24" s="76">
        <f t="shared" si="7"/>
        <v>0</v>
      </c>
      <c r="L24" s="74">
        <f t="shared" si="8"/>
        <v>35.14092989574899</v>
      </c>
      <c r="M24" s="75">
        <f t="shared" si="9"/>
        <v>0.87112089756665212</v>
      </c>
      <c r="N24" s="74">
        <f t="shared" si="10"/>
        <v>17.570464947874495</v>
      </c>
      <c r="O24" s="75">
        <f t="shared" si="11"/>
        <v>0.43556044878332606</v>
      </c>
      <c r="P24" s="74">
        <f t="shared" si="12"/>
        <v>7.0281859791497983</v>
      </c>
      <c r="Q24" s="75">
        <f t="shared" si="13"/>
        <v>0.17422417951333044</v>
      </c>
      <c r="R24" s="25">
        <f t="shared" si="14"/>
        <v>35.14092989574899</v>
      </c>
      <c r="S24" s="25">
        <f t="shared" si="15"/>
        <v>0.87112089756665212</v>
      </c>
      <c r="T24" s="74">
        <f t="shared" si="16"/>
        <v>33.383883400961537</v>
      </c>
      <c r="U24" s="75">
        <f t="shared" si="17"/>
        <v>0.82756485268831947</v>
      </c>
    </row>
    <row r="25" spans="1:21" x14ac:dyDescent="0.3">
      <c r="A25" s="18">
        <f t="shared" si="18"/>
        <v>17</v>
      </c>
      <c r="B25" s="62">
        <v>54753.57</v>
      </c>
      <c r="C25" s="63"/>
      <c r="D25" s="62">
        <f t="shared" si="0"/>
        <v>69438.477473999999</v>
      </c>
      <c r="E25" s="76">
        <f t="shared" si="1"/>
        <v>1721.3348935917045</v>
      </c>
      <c r="F25" s="62">
        <f t="shared" si="2"/>
        <v>5786.5397894999996</v>
      </c>
      <c r="G25" s="76">
        <f t="shared" si="3"/>
        <v>143.44457446597536</v>
      </c>
      <c r="H25" s="62">
        <f t="shared" si="4"/>
        <v>0</v>
      </c>
      <c r="I25" s="76">
        <f t="shared" si="5"/>
        <v>0</v>
      </c>
      <c r="J25" s="62">
        <f t="shared" si="6"/>
        <v>0</v>
      </c>
      <c r="K25" s="76">
        <f t="shared" si="7"/>
        <v>0</v>
      </c>
      <c r="L25" s="74">
        <f t="shared" si="8"/>
        <v>35.14092989574899</v>
      </c>
      <c r="M25" s="75">
        <f t="shared" si="9"/>
        <v>0.87112089756665212</v>
      </c>
      <c r="N25" s="74">
        <f t="shared" si="10"/>
        <v>17.570464947874495</v>
      </c>
      <c r="O25" s="75">
        <f t="shared" si="11"/>
        <v>0.43556044878332606</v>
      </c>
      <c r="P25" s="74">
        <f t="shared" si="12"/>
        <v>7.0281859791497983</v>
      </c>
      <c r="Q25" s="75">
        <f t="shared" si="13"/>
        <v>0.17422417951333044</v>
      </c>
      <c r="R25" s="25">
        <f t="shared" si="14"/>
        <v>35.14092989574899</v>
      </c>
      <c r="S25" s="25">
        <f t="shared" si="15"/>
        <v>0.87112089756665212</v>
      </c>
      <c r="T25" s="74">
        <f t="shared" si="16"/>
        <v>33.383883400961537</v>
      </c>
      <c r="U25" s="75">
        <f t="shared" si="17"/>
        <v>0.82756485268831947</v>
      </c>
    </row>
    <row r="26" spans="1:21" x14ac:dyDescent="0.3">
      <c r="A26" s="18">
        <f t="shared" si="18"/>
        <v>18</v>
      </c>
      <c r="B26" s="62">
        <v>56384.480000000003</v>
      </c>
      <c r="C26" s="63"/>
      <c r="D26" s="62">
        <f t="shared" si="0"/>
        <v>71506.797535999998</v>
      </c>
      <c r="E26" s="76">
        <f t="shared" si="1"/>
        <v>1772.6072086445429</v>
      </c>
      <c r="F26" s="62">
        <f t="shared" si="2"/>
        <v>5958.8997946666668</v>
      </c>
      <c r="G26" s="76">
        <f t="shared" si="3"/>
        <v>147.71726738704524</v>
      </c>
      <c r="H26" s="62">
        <f t="shared" si="4"/>
        <v>0</v>
      </c>
      <c r="I26" s="76">
        <f t="shared" si="5"/>
        <v>0</v>
      </c>
      <c r="J26" s="62">
        <f t="shared" si="6"/>
        <v>0</v>
      </c>
      <c r="K26" s="76">
        <f t="shared" si="7"/>
        <v>0</v>
      </c>
      <c r="L26" s="74">
        <f t="shared" si="8"/>
        <v>36.187650574898782</v>
      </c>
      <c r="M26" s="75">
        <f t="shared" si="9"/>
        <v>0.89706842542740017</v>
      </c>
      <c r="N26" s="74">
        <f t="shared" si="10"/>
        <v>18.093825287449391</v>
      </c>
      <c r="O26" s="75">
        <f t="shared" si="11"/>
        <v>0.44853421271370009</v>
      </c>
      <c r="P26" s="74">
        <f t="shared" si="12"/>
        <v>7.2375301149797568</v>
      </c>
      <c r="Q26" s="75">
        <f t="shared" si="13"/>
        <v>0.17941368508548006</v>
      </c>
      <c r="R26" s="25">
        <f t="shared" si="14"/>
        <v>36.187650574898782</v>
      </c>
      <c r="S26" s="25">
        <f t="shared" si="15"/>
        <v>0.89706842542740017</v>
      </c>
      <c r="T26" s="74">
        <f t="shared" si="16"/>
        <v>34.378268046153842</v>
      </c>
      <c r="U26" s="75">
        <f t="shared" si="17"/>
        <v>0.85221500415603013</v>
      </c>
    </row>
    <row r="27" spans="1:21" x14ac:dyDescent="0.3">
      <c r="A27" s="18">
        <f t="shared" si="18"/>
        <v>19</v>
      </c>
      <c r="B27" s="62">
        <v>56384.480000000003</v>
      </c>
      <c r="C27" s="63"/>
      <c r="D27" s="62">
        <f t="shared" si="0"/>
        <v>71506.797535999998</v>
      </c>
      <c r="E27" s="76">
        <f t="shared" si="1"/>
        <v>1772.6072086445429</v>
      </c>
      <c r="F27" s="62">
        <f t="shared" si="2"/>
        <v>5958.8997946666668</v>
      </c>
      <c r="G27" s="76">
        <f t="shared" si="3"/>
        <v>147.71726738704524</v>
      </c>
      <c r="H27" s="62">
        <f t="shared" si="4"/>
        <v>0</v>
      </c>
      <c r="I27" s="76">
        <f t="shared" si="5"/>
        <v>0</v>
      </c>
      <c r="J27" s="62">
        <f t="shared" si="6"/>
        <v>0</v>
      </c>
      <c r="K27" s="76">
        <f t="shared" si="7"/>
        <v>0</v>
      </c>
      <c r="L27" s="74">
        <f t="shared" si="8"/>
        <v>36.187650574898782</v>
      </c>
      <c r="M27" s="75">
        <f t="shared" si="9"/>
        <v>0.89706842542740017</v>
      </c>
      <c r="N27" s="74">
        <f t="shared" si="10"/>
        <v>18.093825287449391</v>
      </c>
      <c r="O27" s="75">
        <f t="shared" si="11"/>
        <v>0.44853421271370009</v>
      </c>
      <c r="P27" s="74">
        <f t="shared" si="12"/>
        <v>7.2375301149797568</v>
      </c>
      <c r="Q27" s="75">
        <f t="shared" si="13"/>
        <v>0.17941368508548006</v>
      </c>
      <c r="R27" s="25">
        <f t="shared" si="14"/>
        <v>36.187650574898782</v>
      </c>
      <c r="S27" s="25">
        <f t="shared" si="15"/>
        <v>0.89706842542740017</v>
      </c>
      <c r="T27" s="74">
        <f t="shared" si="16"/>
        <v>34.378268046153842</v>
      </c>
      <c r="U27" s="75">
        <f t="shared" si="17"/>
        <v>0.85221500415603013</v>
      </c>
    </row>
    <row r="28" spans="1:21" x14ac:dyDescent="0.3">
      <c r="A28" s="18">
        <f t="shared" si="18"/>
        <v>20</v>
      </c>
      <c r="B28" s="62">
        <v>58015.39</v>
      </c>
      <c r="C28" s="63"/>
      <c r="D28" s="62">
        <f t="shared" si="0"/>
        <v>73575.117597999997</v>
      </c>
      <c r="E28" s="76">
        <f t="shared" si="1"/>
        <v>1823.8795236973815</v>
      </c>
      <c r="F28" s="62">
        <f t="shared" si="2"/>
        <v>6131.2597998333331</v>
      </c>
      <c r="G28" s="76">
        <f t="shared" si="3"/>
        <v>151.98996030811512</v>
      </c>
      <c r="H28" s="62">
        <f t="shared" si="4"/>
        <v>0</v>
      </c>
      <c r="I28" s="76">
        <f t="shared" si="5"/>
        <v>0</v>
      </c>
      <c r="J28" s="62">
        <f t="shared" si="6"/>
        <v>0</v>
      </c>
      <c r="K28" s="76">
        <f t="shared" si="7"/>
        <v>0</v>
      </c>
      <c r="L28" s="74">
        <f t="shared" si="8"/>
        <v>37.234371254048583</v>
      </c>
      <c r="M28" s="75">
        <f t="shared" si="9"/>
        <v>0.92301595328814856</v>
      </c>
      <c r="N28" s="74">
        <f t="shared" si="10"/>
        <v>18.617185627024291</v>
      </c>
      <c r="O28" s="75">
        <f t="shared" si="11"/>
        <v>0.46150797664407428</v>
      </c>
      <c r="P28" s="74">
        <f t="shared" si="12"/>
        <v>7.4468742508097163</v>
      </c>
      <c r="Q28" s="75">
        <f t="shared" si="13"/>
        <v>0.1846031906576297</v>
      </c>
      <c r="R28" s="25">
        <f t="shared" si="14"/>
        <v>37.234371254048583</v>
      </c>
      <c r="S28" s="25">
        <f t="shared" si="15"/>
        <v>0.92301595328814856</v>
      </c>
      <c r="T28" s="74">
        <f t="shared" si="16"/>
        <v>35.372652691346154</v>
      </c>
      <c r="U28" s="75">
        <f t="shared" si="17"/>
        <v>0.87686515562374112</v>
      </c>
    </row>
    <row r="29" spans="1:21" x14ac:dyDescent="0.3">
      <c r="A29" s="18">
        <f t="shared" si="18"/>
        <v>21</v>
      </c>
      <c r="B29" s="62">
        <v>58015.39</v>
      </c>
      <c r="C29" s="63"/>
      <c r="D29" s="62">
        <f t="shared" si="0"/>
        <v>73575.117597999997</v>
      </c>
      <c r="E29" s="76">
        <f t="shared" si="1"/>
        <v>1823.8795236973815</v>
      </c>
      <c r="F29" s="62">
        <f t="shared" si="2"/>
        <v>6131.2597998333331</v>
      </c>
      <c r="G29" s="76">
        <f t="shared" si="3"/>
        <v>151.98996030811512</v>
      </c>
      <c r="H29" s="62">
        <f t="shared" si="4"/>
        <v>0</v>
      </c>
      <c r="I29" s="76">
        <f t="shared" si="5"/>
        <v>0</v>
      </c>
      <c r="J29" s="62">
        <f t="shared" si="6"/>
        <v>0</v>
      </c>
      <c r="K29" s="76">
        <f t="shared" si="7"/>
        <v>0</v>
      </c>
      <c r="L29" s="74">
        <f t="shared" si="8"/>
        <v>37.234371254048583</v>
      </c>
      <c r="M29" s="75">
        <f t="shared" si="9"/>
        <v>0.92301595328814856</v>
      </c>
      <c r="N29" s="74">
        <f t="shared" si="10"/>
        <v>18.617185627024291</v>
      </c>
      <c r="O29" s="75">
        <f t="shared" si="11"/>
        <v>0.46150797664407428</v>
      </c>
      <c r="P29" s="74">
        <f t="shared" si="12"/>
        <v>7.4468742508097163</v>
      </c>
      <c r="Q29" s="75">
        <f t="shared" si="13"/>
        <v>0.1846031906576297</v>
      </c>
      <c r="R29" s="25">
        <f t="shared" si="14"/>
        <v>37.234371254048583</v>
      </c>
      <c r="S29" s="25">
        <f t="shared" si="15"/>
        <v>0.92301595328814856</v>
      </c>
      <c r="T29" s="74">
        <f t="shared" si="16"/>
        <v>35.372652691346154</v>
      </c>
      <c r="U29" s="75">
        <f t="shared" si="17"/>
        <v>0.87686515562374112</v>
      </c>
    </row>
    <row r="30" spans="1:21" x14ac:dyDescent="0.3">
      <c r="A30" s="18">
        <f t="shared" si="18"/>
        <v>22</v>
      </c>
      <c r="B30" s="62">
        <v>59645.91</v>
      </c>
      <c r="C30" s="63"/>
      <c r="D30" s="62">
        <f t="shared" si="0"/>
        <v>75642.943062000006</v>
      </c>
      <c r="E30" s="76">
        <f t="shared" si="1"/>
        <v>1875.1395779860636</v>
      </c>
      <c r="F30" s="62">
        <f t="shared" si="2"/>
        <v>6303.5785885000005</v>
      </c>
      <c r="G30" s="76">
        <f t="shared" si="3"/>
        <v>156.26163149883863</v>
      </c>
      <c r="H30" s="62">
        <f t="shared" si="4"/>
        <v>0</v>
      </c>
      <c r="I30" s="76">
        <f t="shared" si="5"/>
        <v>0</v>
      </c>
      <c r="J30" s="62">
        <f t="shared" si="6"/>
        <v>0</v>
      </c>
      <c r="K30" s="76">
        <f t="shared" si="7"/>
        <v>0</v>
      </c>
      <c r="L30" s="74">
        <f t="shared" si="8"/>
        <v>38.280841630566805</v>
      </c>
      <c r="M30" s="75">
        <f t="shared" si="9"/>
        <v>0.94895727630873661</v>
      </c>
      <c r="N30" s="74">
        <f t="shared" si="10"/>
        <v>19.140420815283402</v>
      </c>
      <c r="O30" s="75">
        <f t="shared" si="11"/>
        <v>0.4744786381543683</v>
      </c>
      <c r="P30" s="74">
        <f t="shared" si="12"/>
        <v>7.6561683261133613</v>
      </c>
      <c r="Q30" s="75">
        <f t="shared" si="13"/>
        <v>0.18979145526174734</v>
      </c>
      <c r="R30" s="25">
        <f t="shared" si="14"/>
        <v>38.280841630566805</v>
      </c>
      <c r="S30" s="25">
        <f t="shared" si="15"/>
        <v>0.94895727630873661</v>
      </c>
      <c r="T30" s="74">
        <f t="shared" si="16"/>
        <v>36.366799549038461</v>
      </c>
      <c r="U30" s="75">
        <f t="shared" si="17"/>
        <v>0.90150941249329974</v>
      </c>
    </row>
    <row r="31" spans="1:21" x14ac:dyDescent="0.3">
      <c r="A31" s="18">
        <f t="shared" si="18"/>
        <v>23</v>
      </c>
      <c r="B31" s="62">
        <v>59645.91</v>
      </c>
      <c r="C31" s="63"/>
      <c r="D31" s="62">
        <f t="shared" si="0"/>
        <v>75642.943062000006</v>
      </c>
      <c r="E31" s="76">
        <f t="shared" si="1"/>
        <v>1875.1395779860636</v>
      </c>
      <c r="F31" s="62">
        <f t="shared" si="2"/>
        <v>6303.5785885000005</v>
      </c>
      <c r="G31" s="76">
        <f t="shared" si="3"/>
        <v>156.26163149883863</v>
      </c>
      <c r="H31" s="62">
        <f t="shared" si="4"/>
        <v>0</v>
      </c>
      <c r="I31" s="76">
        <f t="shared" si="5"/>
        <v>0</v>
      </c>
      <c r="J31" s="62">
        <f t="shared" si="6"/>
        <v>0</v>
      </c>
      <c r="K31" s="76">
        <f t="shared" si="7"/>
        <v>0</v>
      </c>
      <c r="L31" s="74">
        <f t="shared" si="8"/>
        <v>38.280841630566805</v>
      </c>
      <c r="M31" s="75">
        <f t="shared" si="9"/>
        <v>0.94895727630873661</v>
      </c>
      <c r="N31" s="74">
        <f t="shared" si="10"/>
        <v>19.140420815283402</v>
      </c>
      <c r="O31" s="75">
        <f t="shared" si="11"/>
        <v>0.4744786381543683</v>
      </c>
      <c r="P31" s="74">
        <f t="shared" si="12"/>
        <v>7.6561683261133613</v>
      </c>
      <c r="Q31" s="75">
        <f t="shared" si="13"/>
        <v>0.18979145526174734</v>
      </c>
      <c r="R31" s="25">
        <f t="shared" si="14"/>
        <v>38.280841630566805</v>
      </c>
      <c r="S31" s="25">
        <f t="shared" si="15"/>
        <v>0.94895727630873661</v>
      </c>
      <c r="T31" s="74">
        <f t="shared" si="16"/>
        <v>36.366799549038461</v>
      </c>
      <c r="U31" s="75">
        <f t="shared" si="17"/>
        <v>0.90150941249329974</v>
      </c>
    </row>
    <row r="32" spans="1:21" x14ac:dyDescent="0.3">
      <c r="A32" s="18">
        <f t="shared" si="18"/>
        <v>24</v>
      </c>
      <c r="B32" s="62">
        <v>59645.91</v>
      </c>
      <c r="C32" s="63"/>
      <c r="D32" s="62">
        <f t="shared" si="0"/>
        <v>75642.943062000006</v>
      </c>
      <c r="E32" s="76">
        <f t="shared" si="1"/>
        <v>1875.1395779860636</v>
      </c>
      <c r="F32" s="62">
        <f t="shared" si="2"/>
        <v>6303.5785885000005</v>
      </c>
      <c r="G32" s="76">
        <f t="shared" si="3"/>
        <v>156.26163149883863</v>
      </c>
      <c r="H32" s="62">
        <f t="shared" si="4"/>
        <v>0</v>
      </c>
      <c r="I32" s="76">
        <f t="shared" si="5"/>
        <v>0</v>
      </c>
      <c r="J32" s="62">
        <f t="shared" si="6"/>
        <v>0</v>
      </c>
      <c r="K32" s="76">
        <f t="shared" si="7"/>
        <v>0</v>
      </c>
      <c r="L32" s="74">
        <f t="shared" si="8"/>
        <v>38.280841630566805</v>
      </c>
      <c r="M32" s="75">
        <f t="shared" si="9"/>
        <v>0.94895727630873661</v>
      </c>
      <c r="N32" s="74">
        <f t="shared" si="10"/>
        <v>19.140420815283402</v>
      </c>
      <c r="O32" s="75">
        <f t="shared" si="11"/>
        <v>0.4744786381543683</v>
      </c>
      <c r="P32" s="74">
        <f t="shared" si="12"/>
        <v>7.6561683261133613</v>
      </c>
      <c r="Q32" s="75">
        <f t="shared" si="13"/>
        <v>0.18979145526174734</v>
      </c>
      <c r="R32" s="25">
        <f t="shared" si="14"/>
        <v>38.280841630566805</v>
      </c>
      <c r="S32" s="25">
        <f t="shared" si="15"/>
        <v>0.94895727630873661</v>
      </c>
      <c r="T32" s="74">
        <f t="shared" si="16"/>
        <v>36.366799549038461</v>
      </c>
      <c r="U32" s="75">
        <f t="shared" si="17"/>
        <v>0.90150941249329974</v>
      </c>
    </row>
    <row r="33" spans="1:21" x14ac:dyDescent="0.3">
      <c r="A33" s="18">
        <f t="shared" si="18"/>
        <v>25</v>
      </c>
      <c r="B33" s="62">
        <v>59645.91</v>
      </c>
      <c r="C33" s="63"/>
      <c r="D33" s="62">
        <f t="shared" si="0"/>
        <v>75642.943062000006</v>
      </c>
      <c r="E33" s="76">
        <f t="shared" si="1"/>
        <v>1875.1395779860636</v>
      </c>
      <c r="F33" s="62">
        <f t="shared" si="2"/>
        <v>6303.5785885000005</v>
      </c>
      <c r="G33" s="76">
        <f t="shared" si="3"/>
        <v>156.26163149883863</v>
      </c>
      <c r="H33" s="62">
        <f t="shared" si="4"/>
        <v>0</v>
      </c>
      <c r="I33" s="76">
        <f t="shared" si="5"/>
        <v>0</v>
      </c>
      <c r="J33" s="62">
        <f t="shared" si="6"/>
        <v>0</v>
      </c>
      <c r="K33" s="76">
        <f t="shared" si="7"/>
        <v>0</v>
      </c>
      <c r="L33" s="74">
        <f t="shared" si="8"/>
        <v>38.280841630566805</v>
      </c>
      <c r="M33" s="75">
        <f t="shared" si="9"/>
        <v>0.94895727630873661</v>
      </c>
      <c r="N33" s="74">
        <f t="shared" si="10"/>
        <v>19.140420815283402</v>
      </c>
      <c r="O33" s="75">
        <f t="shared" si="11"/>
        <v>0.4744786381543683</v>
      </c>
      <c r="P33" s="74">
        <f t="shared" si="12"/>
        <v>7.6561683261133613</v>
      </c>
      <c r="Q33" s="75">
        <f t="shared" si="13"/>
        <v>0.18979145526174734</v>
      </c>
      <c r="R33" s="25">
        <f t="shared" si="14"/>
        <v>38.280841630566805</v>
      </c>
      <c r="S33" s="25">
        <f t="shared" si="15"/>
        <v>0.94895727630873661</v>
      </c>
      <c r="T33" s="74">
        <f t="shared" si="16"/>
        <v>36.366799549038461</v>
      </c>
      <c r="U33" s="75">
        <f t="shared" si="17"/>
        <v>0.90150941249329974</v>
      </c>
    </row>
    <row r="34" spans="1:21" x14ac:dyDescent="0.3">
      <c r="A34" s="18">
        <f t="shared" si="18"/>
        <v>26</v>
      </c>
      <c r="B34" s="62">
        <v>59645.91</v>
      </c>
      <c r="C34" s="63"/>
      <c r="D34" s="62">
        <f t="shared" si="0"/>
        <v>75642.943062000006</v>
      </c>
      <c r="E34" s="76">
        <f t="shared" si="1"/>
        <v>1875.1395779860636</v>
      </c>
      <c r="F34" s="62">
        <f t="shared" si="2"/>
        <v>6303.5785885000005</v>
      </c>
      <c r="G34" s="76">
        <f t="shared" si="3"/>
        <v>156.26163149883863</v>
      </c>
      <c r="H34" s="62">
        <f t="shared" si="4"/>
        <v>0</v>
      </c>
      <c r="I34" s="76">
        <f t="shared" si="5"/>
        <v>0</v>
      </c>
      <c r="J34" s="62">
        <f t="shared" si="6"/>
        <v>0</v>
      </c>
      <c r="K34" s="76">
        <f t="shared" si="7"/>
        <v>0</v>
      </c>
      <c r="L34" s="74">
        <f t="shared" si="8"/>
        <v>38.280841630566805</v>
      </c>
      <c r="M34" s="75">
        <f t="shared" si="9"/>
        <v>0.94895727630873661</v>
      </c>
      <c r="N34" s="74">
        <f t="shared" si="10"/>
        <v>19.140420815283402</v>
      </c>
      <c r="O34" s="75">
        <f t="shared" si="11"/>
        <v>0.4744786381543683</v>
      </c>
      <c r="P34" s="74">
        <f t="shared" si="12"/>
        <v>7.6561683261133613</v>
      </c>
      <c r="Q34" s="75">
        <f t="shared" si="13"/>
        <v>0.18979145526174734</v>
      </c>
      <c r="R34" s="25">
        <f t="shared" si="14"/>
        <v>38.280841630566805</v>
      </c>
      <c r="S34" s="25">
        <f t="shared" si="15"/>
        <v>0.94895727630873661</v>
      </c>
      <c r="T34" s="74">
        <f t="shared" si="16"/>
        <v>36.366799549038461</v>
      </c>
      <c r="U34" s="75">
        <f t="shared" si="17"/>
        <v>0.90150941249329974</v>
      </c>
    </row>
    <row r="35" spans="1:21" x14ac:dyDescent="0.3">
      <c r="A35" s="18">
        <f t="shared" si="18"/>
        <v>27</v>
      </c>
      <c r="B35" s="62">
        <v>59645.91</v>
      </c>
      <c r="C35" s="63"/>
      <c r="D35" s="62">
        <f t="shared" si="0"/>
        <v>75642.943062000006</v>
      </c>
      <c r="E35" s="76">
        <f t="shared" si="1"/>
        <v>1875.1395779860636</v>
      </c>
      <c r="F35" s="62">
        <f t="shared" si="2"/>
        <v>6303.5785885000005</v>
      </c>
      <c r="G35" s="76">
        <f t="shared" si="3"/>
        <v>156.26163149883863</v>
      </c>
      <c r="H35" s="62">
        <f t="shared" si="4"/>
        <v>0</v>
      </c>
      <c r="I35" s="76">
        <f t="shared" si="5"/>
        <v>0</v>
      </c>
      <c r="J35" s="62">
        <f t="shared" si="6"/>
        <v>0</v>
      </c>
      <c r="K35" s="76">
        <f t="shared" si="7"/>
        <v>0</v>
      </c>
      <c r="L35" s="74">
        <f t="shared" si="8"/>
        <v>38.280841630566805</v>
      </c>
      <c r="M35" s="75">
        <f t="shared" si="9"/>
        <v>0.94895727630873661</v>
      </c>
      <c r="N35" s="74">
        <f t="shared" si="10"/>
        <v>19.140420815283402</v>
      </c>
      <c r="O35" s="75">
        <f t="shared" si="11"/>
        <v>0.4744786381543683</v>
      </c>
      <c r="P35" s="74">
        <f t="shared" si="12"/>
        <v>7.6561683261133613</v>
      </c>
      <c r="Q35" s="75">
        <f t="shared" si="13"/>
        <v>0.18979145526174734</v>
      </c>
      <c r="R35" s="25">
        <f t="shared" si="14"/>
        <v>38.280841630566805</v>
      </c>
      <c r="S35" s="25">
        <f t="shared" si="15"/>
        <v>0.94895727630873661</v>
      </c>
      <c r="T35" s="74">
        <f t="shared" si="16"/>
        <v>36.366799549038461</v>
      </c>
      <c r="U35" s="75">
        <f t="shared" si="17"/>
        <v>0.90150941249329974</v>
      </c>
    </row>
    <row r="36" spans="1:21" x14ac:dyDescent="0.3">
      <c r="A36" s="26"/>
      <c r="B36" s="77"/>
      <c r="C36" s="78"/>
      <c r="D36" s="77"/>
      <c r="E36" s="78"/>
      <c r="F36" s="77"/>
      <c r="G36" s="78"/>
      <c r="H36" s="77"/>
      <c r="I36" s="78"/>
      <c r="J36" s="77"/>
      <c r="K36" s="78"/>
      <c r="L36" s="77"/>
      <c r="M36" s="78"/>
      <c r="N36" s="77"/>
      <c r="O36" s="78"/>
      <c r="P36" s="77"/>
      <c r="Q36" s="78"/>
      <c r="R36" s="26"/>
      <c r="S36" s="26"/>
      <c r="T36" s="77"/>
      <c r="U36" s="78"/>
    </row>
  </sheetData>
  <dataConsolidate/>
  <mergeCells count="286">
    <mergeCell ref="T29:U29"/>
    <mergeCell ref="T30:U30"/>
    <mergeCell ref="T31:U31"/>
    <mergeCell ref="T32:U32"/>
    <mergeCell ref="T23:U23"/>
    <mergeCell ref="T24:U24"/>
    <mergeCell ref="T33:U33"/>
    <mergeCell ref="T34:U34"/>
    <mergeCell ref="T35:U35"/>
    <mergeCell ref="T25:U25"/>
    <mergeCell ref="T26:U26"/>
    <mergeCell ref="T27:U27"/>
    <mergeCell ref="T28:U28"/>
    <mergeCell ref="P29:Q29"/>
    <mergeCell ref="P30:Q30"/>
    <mergeCell ref="P31:Q31"/>
    <mergeCell ref="P32:Q32"/>
    <mergeCell ref="P33:Q33"/>
    <mergeCell ref="P34:Q34"/>
    <mergeCell ref="P35:Q35"/>
    <mergeCell ref="P36:Q36"/>
    <mergeCell ref="T8:U8"/>
    <mergeCell ref="T9:U9"/>
    <mergeCell ref="T10:U10"/>
    <mergeCell ref="T11:U11"/>
    <mergeCell ref="T12:U12"/>
    <mergeCell ref="T13:U13"/>
    <mergeCell ref="T14:U14"/>
    <mergeCell ref="T15:U15"/>
    <mergeCell ref="T16:U16"/>
    <mergeCell ref="T17:U17"/>
    <mergeCell ref="T18:U18"/>
    <mergeCell ref="T19:U19"/>
    <mergeCell ref="T20:U20"/>
    <mergeCell ref="T21:U21"/>
    <mergeCell ref="T22:U22"/>
    <mergeCell ref="T36:U36"/>
    <mergeCell ref="N34:O34"/>
    <mergeCell ref="N35:O35"/>
    <mergeCell ref="N36:O36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17:Q17"/>
    <mergeCell ref="P18:Q18"/>
    <mergeCell ref="P19:Q19"/>
    <mergeCell ref="P20:Q20"/>
    <mergeCell ref="P21:Q21"/>
    <mergeCell ref="P22:Q22"/>
    <mergeCell ref="P23:Q23"/>
    <mergeCell ref="P24:Q24"/>
    <mergeCell ref="P25:Q25"/>
    <mergeCell ref="P26:Q26"/>
    <mergeCell ref="P27:Q27"/>
    <mergeCell ref="P28:Q28"/>
    <mergeCell ref="N25:O25"/>
    <mergeCell ref="N26:O26"/>
    <mergeCell ref="N27:O27"/>
    <mergeCell ref="N28:O28"/>
    <mergeCell ref="N29:O29"/>
    <mergeCell ref="N30:O30"/>
    <mergeCell ref="N31:O31"/>
    <mergeCell ref="N32:O32"/>
    <mergeCell ref="N33:O33"/>
    <mergeCell ref="L30:M30"/>
    <mergeCell ref="L31:M31"/>
    <mergeCell ref="L32:M32"/>
    <mergeCell ref="L33:M33"/>
    <mergeCell ref="L34:M34"/>
    <mergeCell ref="L35:M35"/>
    <mergeCell ref="L36:M36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J33:K33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H32:I32"/>
    <mergeCell ref="H33:I33"/>
    <mergeCell ref="H34:I34"/>
    <mergeCell ref="H35:I35"/>
    <mergeCell ref="H36:I36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T7:U7"/>
    <mergeCell ref="H14:I14"/>
    <mergeCell ref="H15:I15"/>
    <mergeCell ref="H16:I16"/>
    <mergeCell ref="J8:K8"/>
    <mergeCell ref="J9:K9"/>
    <mergeCell ref="J10:K10"/>
    <mergeCell ref="J11:K11"/>
    <mergeCell ref="J12:K12"/>
    <mergeCell ref="J13:K13"/>
    <mergeCell ref="F34:G34"/>
    <mergeCell ref="F35:G35"/>
    <mergeCell ref="F36:G36"/>
    <mergeCell ref="F7:G7"/>
    <mergeCell ref="H7:I7"/>
    <mergeCell ref="H8:I8"/>
    <mergeCell ref="H9:I9"/>
    <mergeCell ref="H10:I10"/>
    <mergeCell ref="H11:I11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D31:E31"/>
    <mergeCell ref="D32:E32"/>
    <mergeCell ref="D33:E33"/>
    <mergeCell ref="D34:E34"/>
    <mergeCell ref="D35:E35"/>
    <mergeCell ref="D36:E36"/>
    <mergeCell ref="T5:U5"/>
    <mergeCell ref="H4:I4"/>
    <mergeCell ref="J4:K4"/>
    <mergeCell ref="J5:K5"/>
    <mergeCell ref="L5:Q5"/>
    <mergeCell ref="J6:K6"/>
    <mergeCell ref="L7:M7"/>
    <mergeCell ref="N7:O7"/>
    <mergeCell ref="P7:Q7"/>
    <mergeCell ref="J7:K7"/>
    <mergeCell ref="F11:G11"/>
    <mergeCell ref="F12:G12"/>
    <mergeCell ref="F13:G13"/>
    <mergeCell ref="F14:G14"/>
    <mergeCell ref="H12:I12"/>
    <mergeCell ref="H13:I13"/>
    <mergeCell ref="L10:M10"/>
    <mergeCell ref="F15:G15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B11:C11"/>
    <mergeCell ref="B25:C25"/>
    <mergeCell ref="B12:C12"/>
    <mergeCell ref="B17:C17"/>
    <mergeCell ref="B18:C18"/>
    <mergeCell ref="B19:C19"/>
    <mergeCell ref="B26:C26"/>
    <mergeCell ref="B27:C27"/>
    <mergeCell ref="B20:C20"/>
    <mergeCell ref="B21:C21"/>
    <mergeCell ref="B22:C22"/>
    <mergeCell ref="B23:C23"/>
    <mergeCell ref="B24:C24"/>
    <mergeCell ref="B33:C33"/>
    <mergeCell ref="B34:C34"/>
    <mergeCell ref="B35:C35"/>
    <mergeCell ref="B28:C28"/>
    <mergeCell ref="B29:C29"/>
    <mergeCell ref="B30:C30"/>
    <mergeCell ref="B31:C31"/>
    <mergeCell ref="B32:C32"/>
    <mergeCell ref="B13:C13"/>
    <mergeCell ref="B14:C14"/>
    <mergeCell ref="B15:C15"/>
    <mergeCell ref="B16:C16"/>
    <mergeCell ref="B10:C10"/>
    <mergeCell ref="F8:G8"/>
    <mergeCell ref="F9:G9"/>
    <mergeCell ref="F10:G10"/>
    <mergeCell ref="L4:Q4"/>
    <mergeCell ref="B4:E4"/>
    <mergeCell ref="B6:C6"/>
    <mergeCell ref="P6:Q6"/>
    <mergeCell ref="F5:G5"/>
    <mergeCell ref="H5:I5"/>
    <mergeCell ref="D7:E7"/>
    <mergeCell ref="B5:C5"/>
    <mergeCell ref="D5:E5"/>
    <mergeCell ref="D6:E6"/>
    <mergeCell ref="B7:C7"/>
    <mergeCell ref="L9:M9"/>
    <mergeCell ref="B8:C8"/>
    <mergeCell ref="B9:C9"/>
    <mergeCell ref="H6:I6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85546875" style="1" customWidth="1"/>
    <col min="21" max="16384" width="8.85546875" style="1"/>
  </cols>
  <sheetData>
    <row r="1" spans="1:21" ht="16.5" x14ac:dyDescent="0.3">
      <c r="A1" s="5" t="s">
        <v>0</v>
      </c>
      <c r="B1" s="5" t="s">
        <v>1</v>
      </c>
      <c r="C1" s="5"/>
      <c r="D1" s="5"/>
      <c r="E1" s="6">
        <v>210</v>
      </c>
      <c r="F1" s="42" t="s">
        <v>2</v>
      </c>
      <c r="G1" s="7"/>
      <c r="H1" s="7"/>
      <c r="N1" s="41" t="str">
        <f>D8</f>
        <v>1 januari 2013</v>
      </c>
      <c r="Q1" s="8" t="s">
        <v>3</v>
      </c>
    </row>
    <row r="2" spans="1:21" ht="16.5" x14ac:dyDescent="0.3">
      <c r="A2" s="5"/>
      <c r="B2" s="5"/>
      <c r="C2" s="5"/>
      <c r="D2" s="5"/>
      <c r="E2" s="9"/>
      <c r="F2" s="5"/>
      <c r="G2" s="5"/>
      <c r="H2" s="5"/>
    </row>
    <row r="3" spans="1:21" ht="17.25" x14ac:dyDescent="0.35">
      <c r="A3" s="5"/>
      <c r="B3" s="5"/>
      <c r="C3" s="5"/>
      <c r="D3" s="5"/>
      <c r="E3" s="10">
        <v>210</v>
      </c>
      <c r="F3" s="11" t="s">
        <v>4</v>
      </c>
      <c r="G3" s="11"/>
      <c r="H3" s="11"/>
      <c r="I3" s="12"/>
    </row>
    <row r="4" spans="1:21" ht="15.75" x14ac:dyDescent="0.35">
      <c r="A4" s="8" t="s">
        <v>5</v>
      </c>
      <c r="E4" s="10">
        <v>211</v>
      </c>
      <c r="F4" s="11" t="s">
        <v>6</v>
      </c>
      <c r="G4" s="12"/>
      <c r="H4" s="12"/>
      <c r="I4" s="12"/>
      <c r="T4" s="1" t="s">
        <v>7</v>
      </c>
      <c r="U4" s="13">
        <f>ROUND(1.02^12,4)</f>
        <v>1.2682</v>
      </c>
    </row>
    <row r="6" spans="1:21" x14ac:dyDescent="0.3">
      <c r="A6" s="14"/>
      <c r="B6" s="64" t="s">
        <v>8</v>
      </c>
      <c r="C6" s="65"/>
      <c r="D6" s="65"/>
      <c r="E6" s="66"/>
      <c r="F6" s="15" t="s">
        <v>9</v>
      </c>
      <c r="G6" s="16"/>
      <c r="H6" s="64" t="s">
        <v>10</v>
      </c>
      <c r="I6" s="80"/>
      <c r="J6" s="64" t="s">
        <v>11</v>
      </c>
      <c r="K6" s="66"/>
      <c r="L6" s="64" t="s">
        <v>12</v>
      </c>
      <c r="M6" s="65"/>
      <c r="N6" s="65"/>
      <c r="O6" s="65"/>
      <c r="P6" s="65"/>
      <c r="Q6" s="66"/>
      <c r="R6" s="17" t="s">
        <v>13</v>
      </c>
      <c r="S6" s="17"/>
      <c r="T6" s="17"/>
      <c r="U6" s="16"/>
    </row>
    <row r="7" spans="1:21" x14ac:dyDescent="0.3">
      <c r="A7" s="18"/>
      <c r="B7" s="70">
        <v>1</v>
      </c>
      <c r="C7" s="71"/>
      <c r="D7" s="70"/>
      <c r="E7" s="71"/>
      <c r="F7" s="70"/>
      <c r="G7" s="71"/>
      <c r="H7" s="70"/>
      <c r="I7" s="71"/>
      <c r="J7" s="83" t="s">
        <v>14</v>
      </c>
      <c r="K7" s="71"/>
      <c r="L7" s="83" t="s">
        <v>15</v>
      </c>
      <c r="M7" s="84"/>
      <c r="N7" s="84"/>
      <c r="O7" s="84"/>
      <c r="P7" s="84"/>
      <c r="Q7" s="71"/>
      <c r="R7" s="19"/>
      <c r="S7" s="19"/>
      <c r="T7" s="82" t="s">
        <v>16</v>
      </c>
      <c r="U7" s="71"/>
    </row>
    <row r="8" spans="1:21" x14ac:dyDescent="0.3">
      <c r="A8" s="18"/>
      <c r="B8" s="67" t="s">
        <v>17</v>
      </c>
      <c r="C8" s="68"/>
      <c r="D8" s="81" t="str">
        <f>[1]Inhoud!$C$3</f>
        <v>1 januari 2013</v>
      </c>
      <c r="E8" s="73"/>
      <c r="F8" s="20" t="str">
        <f>D8</f>
        <v>1 januari 2013</v>
      </c>
      <c r="G8" s="21"/>
      <c r="H8" s="72"/>
      <c r="I8" s="73"/>
      <c r="J8" s="72"/>
      <c r="K8" s="73"/>
      <c r="L8" s="22">
        <v>1</v>
      </c>
      <c r="M8" s="19"/>
      <c r="N8" s="23">
        <v>0.5</v>
      </c>
      <c r="O8" s="19"/>
      <c r="P8" s="69">
        <v>0.2</v>
      </c>
      <c r="Q8" s="68"/>
      <c r="R8" s="19" t="s">
        <v>10</v>
      </c>
      <c r="S8" s="19"/>
      <c r="T8" s="19"/>
      <c r="U8" s="24"/>
    </row>
    <row r="9" spans="1:21" x14ac:dyDescent="0.3">
      <c r="A9" s="18"/>
      <c r="B9" s="64"/>
      <c r="C9" s="66"/>
      <c r="D9" s="79"/>
      <c r="E9" s="80"/>
      <c r="F9" s="119" t="s">
        <v>153</v>
      </c>
      <c r="G9" s="116"/>
      <c r="H9" s="117"/>
      <c r="I9" s="118"/>
      <c r="J9" s="117"/>
      <c r="K9" s="118"/>
      <c r="L9" s="79"/>
      <c r="M9" s="80"/>
      <c r="N9" s="79"/>
      <c r="O9" s="80"/>
      <c r="P9" s="79"/>
      <c r="Q9" s="80"/>
      <c r="R9" s="14"/>
      <c r="S9" s="14"/>
      <c r="T9" s="79"/>
      <c r="U9" s="80"/>
    </row>
    <row r="10" spans="1:21" x14ac:dyDescent="0.3">
      <c r="A10" s="18">
        <v>0</v>
      </c>
      <c r="B10" s="62">
        <v>14951.23</v>
      </c>
      <c r="C10" s="63"/>
      <c r="D10" s="62">
        <f t="shared" ref="D10:D37" si="0">B10*$U$4</f>
        <v>18961.149885999999</v>
      </c>
      <c r="E10" s="76">
        <f t="shared" ref="E10:E37" si="1">D10/40.3399</f>
        <v>470.03462789942461</v>
      </c>
      <c r="F10" s="114">
        <f t="shared" ref="F10:F37" si="2">B10/12*$U$4</f>
        <v>1580.0958238333333</v>
      </c>
      <c r="G10" s="115">
        <f t="shared" ref="G10:G37" si="3">F10/40.3399</f>
        <v>39.169552324952051</v>
      </c>
      <c r="H10" s="62">
        <f>((B10&lt;19968.2)*913.03+(B10&gt;19968.2)*(B10&lt;20424.71)*(20424.71-B10+456.51)+(B10&gt;20424.71)*(B10&lt;22659.62)*456.51+(B10&gt;22659.62)*(B10&lt;23116.13)*(23116.13-B10))/12*$U$4</f>
        <v>96.49205383333333</v>
      </c>
      <c r="I10" s="76">
        <f t="shared" ref="I10:I37" si="4">H10/40.3399</f>
        <v>2.3919755337354167</v>
      </c>
      <c r="J10" s="62">
        <f>((B10&lt;19968.2)*456.51+(B10&gt;19968.2)*(B10&lt;20196.46)*(20196.46-B10+228.26)+(B10&gt;20196.46)*(B10&lt;22659.62)*228.26+(B10&gt;22659.62)*(B10&lt;22887.88)*(22887.88-B10))/12*$U$4</f>
        <v>48.245498499999997</v>
      </c>
      <c r="K10" s="76">
        <f t="shared" ref="K10:K37" si="5">J10/40.3399</f>
        <v>1.1959746677607033</v>
      </c>
      <c r="L10" s="74">
        <f>D10/1976</f>
        <v>9.5957236265182182</v>
      </c>
      <c r="M10" s="75">
        <f t="shared" ref="M10:M37" si="6">L10/40.3399</f>
        <v>0.23787177525274525</v>
      </c>
      <c r="N10" s="74">
        <f t="shared" ref="N10:N37" si="7">L10/2</f>
        <v>4.7978618132591091</v>
      </c>
      <c r="O10" s="75">
        <f t="shared" ref="O10:O37" si="8">N10/40.3399</f>
        <v>0.11893588762637262</v>
      </c>
      <c r="P10" s="74">
        <f t="shared" ref="P10:P37" si="9">L10/5</f>
        <v>1.9191447253036436</v>
      </c>
      <c r="Q10" s="75">
        <f t="shared" ref="Q10:Q37" si="10">P10/40.3399</f>
        <v>4.757435505054905E-2</v>
      </c>
      <c r="R10" s="25">
        <f t="shared" ref="R10:R37" si="11">(F10+H10)/1976*12</f>
        <v>10.181707759109312</v>
      </c>
      <c r="S10" s="25">
        <f t="shared" ref="S10:S37" si="12">R10/40.3399</f>
        <v>0.2523979424616648</v>
      </c>
      <c r="T10" s="74">
        <f t="shared" ref="T10:T37" si="13">D10/2080</f>
        <v>9.1159374451923068</v>
      </c>
      <c r="U10" s="75">
        <f t="shared" ref="U10:U37" si="14">T10/40.3399</f>
        <v>0.22597818649010798</v>
      </c>
    </row>
    <row r="11" spans="1:21" x14ac:dyDescent="0.3">
      <c r="A11" s="18">
        <f t="shared" ref="A11:A37" si="15">+A10+1</f>
        <v>1</v>
      </c>
      <c r="B11" s="62">
        <v>15149.02</v>
      </c>
      <c r="C11" s="63"/>
      <c r="D11" s="62">
        <f t="shared" si="0"/>
        <v>19211.987164000002</v>
      </c>
      <c r="E11" s="76">
        <f t="shared" si="1"/>
        <v>476.25272159821918</v>
      </c>
      <c r="F11" s="114">
        <f t="shared" si="2"/>
        <v>1600.9989303333332</v>
      </c>
      <c r="G11" s="115">
        <f t="shared" si="3"/>
        <v>39.687726799851589</v>
      </c>
      <c r="H11" s="62">
        <f t="shared" ref="H11:H37" si="16">((B11&lt;19968.2)*913.03+(B11&gt;19968.2)*(B11&lt;20424.71)*(20424.71-B11+456.51)+(B11&gt;20424.71)*(B11&lt;22659.62)*456.51+(B11&gt;22659.62)*(B11&lt;23116.13)*(23116.13-B11))/12*$U$4</f>
        <v>96.49205383333333</v>
      </c>
      <c r="I11" s="76">
        <f t="shared" si="4"/>
        <v>2.3919755337354167</v>
      </c>
      <c r="J11" s="62">
        <f t="shared" ref="J11:J37" si="17">((B11&lt;19968.2)*456.51+(B11&gt;19968.2)*(B11&lt;20196.46)*(20196.46-B11+228.26)+(B11&gt;20196.46)*(B11&lt;22659.62)*228.26+(B11&gt;22659.62)*(B11&lt;22887.88)*(22887.88-B11))/12*$U$4</f>
        <v>48.245498499999997</v>
      </c>
      <c r="K11" s="76">
        <f t="shared" si="5"/>
        <v>1.1959746677607033</v>
      </c>
      <c r="L11" s="74">
        <f t="shared" ref="L11:L37" si="18">D11/1976</f>
        <v>9.7226655688259118</v>
      </c>
      <c r="M11" s="75">
        <f t="shared" si="6"/>
        <v>0.24101858380476679</v>
      </c>
      <c r="N11" s="74">
        <f t="shared" si="7"/>
        <v>4.8613327844129559</v>
      </c>
      <c r="O11" s="75">
        <f t="shared" si="8"/>
        <v>0.12050929190238339</v>
      </c>
      <c r="P11" s="74">
        <f t="shared" si="9"/>
        <v>1.9445331137651825</v>
      </c>
      <c r="Q11" s="75">
        <f t="shared" si="10"/>
        <v>4.8203716760953363E-2</v>
      </c>
      <c r="R11" s="25">
        <f t="shared" si="11"/>
        <v>10.308649701417004</v>
      </c>
      <c r="S11" s="25">
        <f t="shared" si="12"/>
        <v>0.25554475101368629</v>
      </c>
      <c r="T11" s="74">
        <f t="shared" si="13"/>
        <v>9.2365322903846163</v>
      </c>
      <c r="U11" s="75">
        <f t="shared" si="14"/>
        <v>0.22896765461452845</v>
      </c>
    </row>
    <row r="12" spans="1:21" x14ac:dyDescent="0.3">
      <c r="A12" s="18">
        <f t="shared" si="15"/>
        <v>2</v>
      </c>
      <c r="B12" s="62">
        <v>15346.47</v>
      </c>
      <c r="C12" s="63"/>
      <c r="D12" s="62">
        <f t="shared" si="0"/>
        <v>19462.393253999999</v>
      </c>
      <c r="E12" s="76">
        <f t="shared" si="1"/>
        <v>482.46012642569758</v>
      </c>
      <c r="F12" s="114">
        <f t="shared" si="2"/>
        <v>1621.8661044999999</v>
      </c>
      <c r="G12" s="115">
        <f t="shared" si="3"/>
        <v>40.205010535474798</v>
      </c>
      <c r="H12" s="62">
        <f t="shared" si="16"/>
        <v>96.49205383333333</v>
      </c>
      <c r="I12" s="76">
        <f t="shared" si="4"/>
        <v>2.3919755337354167</v>
      </c>
      <c r="J12" s="62">
        <f t="shared" si="17"/>
        <v>48.245498499999997</v>
      </c>
      <c r="K12" s="76">
        <f t="shared" si="5"/>
        <v>1.1959746677607033</v>
      </c>
      <c r="L12" s="74">
        <f t="shared" si="18"/>
        <v>9.8493892985829952</v>
      </c>
      <c r="M12" s="75">
        <f t="shared" si="6"/>
        <v>0.24415998300895628</v>
      </c>
      <c r="N12" s="74">
        <f t="shared" si="7"/>
        <v>4.9246946492914976</v>
      </c>
      <c r="O12" s="75">
        <f t="shared" si="8"/>
        <v>0.12207999150447814</v>
      </c>
      <c r="P12" s="74">
        <f t="shared" si="9"/>
        <v>1.9698778597165991</v>
      </c>
      <c r="Q12" s="75">
        <f t="shared" si="10"/>
        <v>4.8831996601791258E-2</v>
      </c>
      <c r="R12" s="25">
        <f t="shared" si="11"/>
        <v>10.435373431174089</v>
      </c>
      <c r="S12" s="25">
        <f t="shared" si="12"/>
        <v>0.25868615021787583</v>
      </c>
      <c r="T12" s="74">
        <f t="shared" si="13"/>
        <v>9.3569198336538459</v>
      </c>
      <c r="U12" s="75">
        <f t="shared" si="14"/>
        <v>0.23195198385850846</v>
      </c>
    </row>
    <row r="13" spans="1:21" x14ac:dyDescent="0.3">
      <c r="A13" s="18">
        <f t="shared" si="15"/>
        <v>3</v>
      </c>
      <c r="B13" s="62">
        <v>15544.26</v>
      </c>
      <c r="C13" s="63"/>
      <c r="D13" s="62">
        <f t="shared" si="0"/>
        <v>19713.230532000001</v>
      </c>
      <c r="E13" s="76">
        <f t="shared" si="1"/>
        <v>488.67822012449216</v>
      </c>
      <c r="F13" s="114">
        <f t="shared" si="2"/>
        <v>1642.769211</v>
      </c>
      <c r="G13" s="115">
        <f t="shared" si="3"/>
        <v>40.723185010374344</v>
      </c>
      <c r="H13" s="62">
        <f t="shared" si="16"/>
        <v>96.49205383333333</v>
      </c>
      <c r="I13" s="76">
        <f t="shared" si="4"/>
        <v>2.3919755337354167</v>
      </c>
      <c r="J13" s="62">
        <f t="shared" si="17"/>
        <v>48.245498499999997</v>
      </c>
      <c r="K13" s="76">
        <f t="shared" si="5"/>
        <v>1.1959746677607033</v>
      </c>
      <c r="L13" s="74">
        <f t="shared" si="18"/>
        <v>9.9763312408906888</v>
      </c>
      <c r="M13" s="75">
        <f t="shared" si="6"/>
        <v>0.24730679156097782</v>
      </c>
      <c r="N13" s="74">
        <f t="shared" si="7"/>
        <v>4.9881656204453444</v>
      </c>
      <c r="O13" s="75">
        <f t="shared" si="8"/>
        <v>0.12365339578048891</v>
      </c>
      <c r="P13" s="74">
        <f t="shared" si="9"/>
        <v>1.9952662481781378</v>
      </c>
      <c r="Q13" s="75">
        <f t="shared" si="10"/>
        <v>4.9461358312195565E-2</v>
      </c>
      <c r="R13" s="25">
        <f t="shared" si="11"/>
        <v>10.562315373481781</v>
      </c>
      <c r="S13" s="25">
        <f t="shared" si="12"/>
        <v>0.26183295876989732</v>
      </c>
      <c r="T13" s="74">
        <f t="shared" si="13"/>
        <v>9.4775146788461537</v>
      </c>
      <c r="U13" s="75">
        <f t="shared" si="14"/>
        <v>0.2349414519829289</v>
      </c>
    </row>
    <row r="14" spans="1:21" x14ac:dyDescent="0.3">
      <c r="A14" s="18">
        <f t="shared" si="15"/>
        <v>4</v>
      </c>
      <c r="B14" s="62">
        <v>15776.73</v>
      </c>
      <c r="C14" s="63"/>
      <c r="D14" s="62">
        <f t="shared" si="0"/>
        <v>20008.048985999998</v>
      </c>
      <c r="E14" s="76">
        <f t="shared" si="1"/>
        <v>495.98657869751781</v>
      </c>
      <c r="F14" s="114">
        <f t="shared" si="2"/>
        <v>1667.3374154999999</v>
      </c>
      <c r="G14" s="115">
        <f t="shared" si="3"/>
        <v>41.33221489145982</v>
      </c>
      <c r="H14" s="62">
        <f t="shared" si="16"/>
        <v>96.49205383333333</v>
      </c>
      <c r="I14" s="76">
        <f t="shared" si="4"/>
        <v>2.3919755337354167</v>
      </c>
      <c r="J14" s="62">
        <f t="shared" si="17"/>
        <v>48.245498499999997</v>
      </c>
      <c r="K14" s="76">
        <f t="shared" si="5"/>
        <v>1.1959746677607033</v>
      </c>
      <c r="L14" s="74">
        <f t="shared" si="18"/>
        <v>10.125530863360323</v>
      </c>
      <c r="M14" s="75">
        <f t="shared" si="6"/>
        <v>0.25100535359186121</v>
      </c>
      <c r="N14" s="74">
        <f t="shared" si="7"/>
        <v>5.0627654316801616</v>
      </c>
      <c r="O14" s="75">
        <f t="shared" si="8"/>
        <v>0.12550267679593061</v>
      </c>
      <c r="P14" s="74">
        <f t="shared" si="9"/>
        <v>2.0251061726720647</v>
      </c>
      <c r="Q14" s="75">
        <f t="shared" si="10"/>
        <v>5.0201070718372251E-2</v>
      </c>
      <c r="R14" s="25">
        <f t="shared" si="11"/>
        <v>10.711514995951417</v>
      </c>
      <c r="S14" s="25">
        <f t="shared" si="12"/>
        <v>0.2655315208007808</v>
      </c>
      <c r="T14" s="74">
        <f t="shared" si="13"/>
        <v>9.6192543201923062</v>
      </c>
      <c r="U14" s="75">
        <f t="shared" si="14"/>
        <v>0.23845508591226816</v>
      </c>
    </row>
    <row r="15" spans="1:21" x14ac:dyDescent="0.3">
      <c r="A15" s="18">
        <f t="shared" si="15"/>
        <v>5</v>
      </c>
      <c r="B15" s="62">
        <v>15948.33</v>
      </c>
      <c r="C15" s="63"/>
      <c r="D15" s="62">
        <f t="shared" si="0"/>
        <v>20225.672105999998</v>
      </c>
      <c r="E15" s="76">
        <f t="shared" si="1"/>
        <v>501.38131492641276</v>
      </c>
      <c r="F15" s="114">
        <f t="shared" si="2"/>
        <v>1685.4726754999999</v>
      </c>
      <c r="G15" s="115">
        <f t="shared" si="3"/>
        <v>41.781776243867732</v>
      </c>
      <c r="H15" s="62">
        <f t="shared" si="16"/>
        <v>96.49205383333333</v>
      </c>
      <c r="I15" s="76">
        <f t="shared" si="4"/>
        <v>2.3919755337354167</v>
      </c>
      <c r="J15" s="62">
        <f t="shared" si="17"/>
        <v>48.245498499999997</v>
      </c>
      <c r="K15" s="76">
        <f t="shared" si="5"/>
        <v>1.1959746677607033</v>
      </c>
      <c r="L15" s="74">
        <f t="shared" si="18"/>
        <v>10.23566402125506</v>
      </c>
      <c r="M15" s="75">
        <f t="shared" si="6"/>
        <v>0.25373548326235462</v>
      </c>
      <c r="N15" s="74">
        <f t="shared" si="7"/>
        <v>5.1178320106275299</v>
      </c>
      <c r="O15" s="75">
        <f t="shared" si="8"/>
        <v>0.12686774163117731</v>
      </c>
      <c r="P15" s="74">
        <f t="shared" si="9"/>
        <v>2.047132804251012</v>
      </c>
      <c r="Q15" s="75">
        <f t="shared" si="10"/>
        <v>5.074709665247093E-2</v>
      </c>
      <c r="R15" s="25">
        <f t="shared" si="11"/>
        <v>10.821648153846153</v>
      </c>
      <c r="S15" s="25">
        <f t="shared" si="12"/>
        <v>0.2682616504712742</v>
      </c>
      <c r="T15" s="74">
        <f t="shared" si="13"/>
        <v>9.7238808201923064</v>
      </c>
      <c r="U15" s="75">
        <f t="shared" si="14"/>
        <v>0.2410487090992369</v>
      </c>
    </row>
    <row r="16" spans="1:21" x14ac:dyDescent="0.3">
      <c r="A16" s="18">
        <f t="shared" si="15"/>
        <v>6</v>
      </c>
      <c r="B16" s="62">
        <v>16569.150000000001</v>
      </c>
      <c r="C16" s="63"/>
      <c r="D16" s="62">
        <f t="shared" si="0"/>
        <v>21012.996030000002</v>
      </c>
      <c r="E16" s="76">
        <f t="shared" si="1"/>
        <v>520.89856519227862</v>
      </c>
      <c r="F16" s="62">
        <f t="shared" si="2"/>
        <v>1751.0830025</v>
      </c>
      <c r="G16" s="76">
        <f t="shared" si="3"/>
        <v>43.408213766023216</v>
      </c>
      <c r="H16" s="62">
        <f t="shared" si="16"/>
        <v>96.49205383333333</v>
      </c>
      <c r="I16" s="76">
        <f t="shared" si="4"/>
        <v>2.3919755337354167</v>
      </c>
      <c r="J16" s="62">
        <f t="shared" si="17"/>
        <v>48.245498499999997</v>
      </c>
      <c r="K16" s="76">
        <f t="shared" si="5"/>
        <v>1.1959746677607033</v>
      </c>
      <c r="L16" s="74">
        <f t="shared" si="18"/>
        <v>10.63410730263158</v>
      </c>
      <c r="M16" s="75">
        <f t="shared" si="6"/>
        <v>0.26361263420661879</v>
      </c>
      <c r="N16" s="74">
        <f t="shared" si="7"/>
        <v>5.3170536513157902</v>
      </c>
      <c r="O16" s="75">
        <f t="shared" si="8"/>
        <v>0.13180631710330939</v>
      </c>
      <c r="P16" s="74">
        <f t="shared" si="9"/>
        <v>2.1268214605263163</v>
      </c>
      <c r="Q16" s="75">
        <f t="shared" si="10"/>
        <v>5.2722526841323759E-2</v>
      </c>
      <c r="R16" s="25">
        <f t="shared" si="11"/>
        <v>11.220091435222672</v>
      </c>
      <c r="S16" s="25">
        <f t="shared" si="12"/>
        <v>0.27813880141553826</v>
      </c>
      <c r="T16" s="74">
        <f t="shared" si="13"/>
        <v>10.102401937500002</v>
      </c>
      <c r="U16" s="75">
        <f t="shared" si="14"/>
        <v>0.25043200249628783</v>
      </c>
    </row>
    <row r="17" spans="1:21" x14ac:dyDescent="0.3">
      <c r="A17" s="18">
        <f t="shared" si="15"/>
        <v>7</v>
      </c>
      <c r="B17" s="62">
        <v>16684.13</v>
      </c>
      <c r="C17" s="63"/>
      <c r="D17" s="62">
        <f t="shared" si="0"/>
        <v>21158.813666000002</v>
      </c>
      <c r="E17" s="76">
        <f t="shared" si="1"/>
        <v>524.51328996849281</v>
      </c>
      <c r="F17" s="62">
        <f t="shared" si="2"/>
        <v>1763.2344721666668</v>
      </c>
      <c r="G17" s="76">
        <f t="shared" si="3"/>
        <v>43.709440830707734</v>
      </c>
      <c r="H17" s="62">
        <f t="shared" si="16"/>
        <v>96.49205383333333</v>
      </c>
      <c r="I17" s="76">
        <f t="shared" si="4"/>
        <v>2.3919755337354167</v>
      </c>
      <c r="J17" s="62">
        <f t="shared" si="17"/>
        <v>48.245498499999997</v>
      </c>
      <c r="K17" s="76">
        <f t="shared" si="5"/>
        <v>1.1959746677607033</v>
      </c>
      <c r="L17" s="74">
        <f t="shared" si="18"/>
        <v>10.707901652834009</v>
      </c>
      <c r="M17" s="75">
        <f t="shared" si="6"/>
        <v>0.26544194836462187</v>
      </c>
      <c r="N17" s="74">
        <f t="shared" si="7"/>
        <v>5.3539508264170044</v>
      </c>
      <c r="O17" s="75">
        <f t="shared" si="8"/>
        <v>0.13272097418231094</v>
      </c>
      <c r="P17" s="74">
        <f t="shared" si="9"/>
        <v>2.1415803305668017</v>
      </c>
      <c r="Q17" s="75">
        <f t="shared" si="10"/>
        <v>5.3088389672924369E-2</v>
      </c>
      <c r="R17" s="25">
        <f t="shared" si="11"/>
        <v>11.293885785425102</v>
      </c>
      <c r="S17" s="25">
        <f t="shared" si="12"/>
        <v>0.2799681155735414</v>
      </c>
      <c r="T17" s="74">
        <f t="shared" si="13"/>
        <v>10.172506570192308</v>
      </c>
      <c r="U17" s="75">
        <f t="shared" si="14"/>
        <v>0.25216985094639072</v>
      </c>
    </row>
    <row r="18" spans="1:21" x14ac:dyDescent="0.3">
      <c r="A18" s="18">
        <f t="shared" si="15"/>
        <v>8</v>
      </c>
      <c r="B18" s="62">
        <v>17361.599999999999</v>
      </c>
      <c r="C18" s="63"/>
      <c r="D18" s="62">
        <f t="shared" si="0"/>
        <v>22017.981119999997</v>
      </c>
      <c r="E18" s="76">
        <f t="shared" si="1"/>
        <v>545.81149482274361</v>
      </c>
      <c r="F18" s="62">
        <f t="shared" si="2"/>
        <v>1834.83176</v>
      </c>
      <c r="G18" s="76">
        <f t="shared" si="3"/>
        <v>45.484291235228646</v>
      </c>
      <c r="H18" s="62">
        <f t="shared" si="16"/>
        <v>96.49205383333333</v>
      </c>
      <c r="I18" s="76">
        <f t="shared" si="4"/>
        <v>2.3919755337354167</v>
      </c>
      <c r="J18" s="62">
        <f t="shared" si="17"/>
        <v>48.245498499999997</v>
      </c>
      <c r="K18" s="76">
        <f t="shared" si="5"/>
        <v>1.1959746677607033</v>
      </c>
      <c r="L18" s="74">
        <f t="shared" si="18"/>
        <v>11.142702995951415</v>
      </c>
      <c r="M18" s="75">
        <f t="shared" si="6"/>
        <v>0.27622039211677313</v>
      </c>
      <c r="N18" s="74">
        <f t="shared" si="7"/>
        <v>5.5713514979757077</v>
      </c>
      <c r="O18" s="75">
        <f t="shared" si="8"/>
        <v>0.13811019605838656</v>
      </c>
      <c r="P18" s="74">
        <f t="shared" si="9"/>
        <v>2.2285405991902829</v>
      </c>
      <c r="Q18" s="75">
        <f t="shared" si="10"/>
        <v>5.5244078423354617E-2</v>
      </c>
      <c r="R18" s="25">
        <f t="shared" si="11"/>
        <v>11.728687128542511</v>
      </c>
      <c r="S18" s="25">
        <f t="shared" si="12"/>
        <v>0.29074655932569271</v>
      </c>
      <c r="T18" s="74">
        <f t="shared" si="13"/>
        <v>10.585567846153845</v>
      </c>
      <c r="U18" s="75">
        <f t="shared" si="14"/>
        <v>0.26240937251093444</v>
      </c>
    </row>
    <row r="19" spans="1:21" x14ac:dyDescent="0.3">
      <c r="A19" s="18">
        <f t="shared" si="15"/>
        <v>9</v>
      </c>
      <c r="B19" s="62">
        <v>17419.93</v>
      </c>
      <c r="C19" s="63"/>
      <c r="D19" s="62">
        <f t="shared" si="0"/>
        <v>22091.955226000002</v>
      </c>
      <c r="E19" s="76">
        <f t="shared" si="1"/>
        <v>547.64526501057276</v>
      </c>
      <c r="F19" s="62">
        <f t="shared" si="2"/>
        <v>1840.9962688333333</v>
      </c>
      <c r="G19" s="76">
        <f t="shared" si="3"/>
        <v>45.637105417547723</v>
      </c>
      <c r="H19" s="62">
        <f t="shared" si="16"/>
        <v>96.49205383333333</v>
      </c>
      <c r="I19" s="76">
        <f t="shared" si="4"/>
        <v>2.3919755337354167</v>
      </c>
      <c r="J19" s="62">
        <f t="shared" si="17"/>
        <v>48.245498499999997</v>
      </c>
      <c r="K19" s="76">
        <f t="shared" si="5"/>
        <v>1.1959746677607033</v>
      </c>
      <c r="L19" s="74">
        <f t="shared" si="18"/>
        <v>11.180139284412956</v>
      </c>
      <c r="M19" s="75">
        <f t="shared" si="6"/>
        <v>0.27714841346688901</v>
      </c>
      <c r="N19" s="74">
        <f t="shared" si="7"/>
        <v>5.590069642206478</v>
      </c>
      <c r="O19" s="75">
        <f t="shared" si="8"/>
        <v>0.1385742067334445</v>
      </c>
      <c r="P19" s="74">
        <f t="shared" si="9"/>
        <v>2.2360278568825911</v>
      </c>
      <c r="Q19" s="75">
        <f t="shared" si="10"/>
        <v>5.5429682693377801E-2</v>
      </c>
      <c r="R19" s="25">
        <f t="shared" si="11"/>
        <v>11.766123417004048</v>
      </c>
      <c r="S19" s="25">
        <f t="shared" si="12"/>
        <v>0.29167458067580848</v>
      </c>
      <c r="T19" s="74">
        <f t="shared" si="13"/>
        <v>10.621132320192309</v>
      </c>
      <c r="U19" s="75">
        <f t="shared" si="14"/>
        <v>0.26329099279354456</v>
      </c>
    </row>
    <row r="20" spans="1:21" x14ac:dyDescent="0.3">
      <c r="A20" s="18">
        <f t="shared" si="15"/>
        <v>10</v>
      </c>
      <c r="B20" s="62">
        <v>18154.060000000001</v>
      </c>
      <c r="C20" s="63"/>
      <c r="D20" s="62">
        <f t="shared" si="0"/>
        <v>23022.978892000003</v>
      </c>
      <c r="E20" s="76">
        <f t="shared" si="1"/>
        <v>570.72473883177702</v>
      </c>
      <c r="F20" s="62">
        <f t="shared" si="2"/>
        <v>1918.5815743333333</v>
      </c>
      <c r="G20" s="76">
        <f t="shared" si="3"/>
        <v>47.560394902648078</v>
      </c>
      <c r="H20" s="62">
        <f t="shared" si="16"/>
        <v>96.49205383333333</v>
      </c>
      <c r="I20" s="76">
        <f t="shared" si="4"/>
        <v>2.3919755337354167</v>
      </c>
      <c r="J20" s="62">
        <f t="shared" si="17"/>
        <v>48.245498499999997</v>
      </c>
      <c r="K20" s="76">
        <f t="shared" si="5"/>
        <v>1.1959746677607033</v>
      </c>
      <c r="L20" s="74">
        <f t="shared" si="18"/>
        <v>11.651305107287451</v>
      </c>
      <c r="M20" s="75">
        <f t="shared" si="6"/>
        <v>0.28882830912539326</v>
      </c>
      <c r="N20" s="74">
        <f t="shared" si="7"/>
        <v>5.8256525536437254</v>
      </c>
      <c r="O20" s="75">
        <f t="shared" si="8"/>
        <v>0.14441415456269663</v>
      </c>
      <c r="P20" s="74">
        <f t="shared" si="9"/>
        <v>2.3302610214574901</v>
      </c>
      <c r="Q20" s="75">
        <f t="shared" si="10"/>
        <v>5.7765661825078647E-2</v>
      </c>
      <c r="R20" s="25">
        <f t="shared" si="11"/>
        <v>12.237289239878542</v>
      </c>
      <c r="S20" s="25">
        <f t="shared" si="12"/>
        <v>0.30335447633431273</v>
      </c>
      <c r="T20" s="74">
        <f t="shared" si="13"/>
        <v>11.068739851923079</v>
      </c>
      <c r="U20" s="75">
        <f t="shared" si="14"/>
        <v>0.27438689366912361</v>
      </c>
    </row>
    <row r="21" spans="1:21" x14ac:dyDescent="0.3">
      <c r="A21" s="18">
        <f t="shared" si="15"/>
        <v>11</v>
      </c>
      <c r="B21" s="62">
        <v>18156.099999999999</v>
      </c>
      <c r="C21" s="63"/>
      <c r="D21" s="62">
        <f t="shared" si="0"/>
        <v>23025.566019999998</v>
      </c>
      <c r="E21" s="76">
        <f t="shared" si="1"/>
        <v>570.78887205967294</v>
      </c>
      <c r="F21" s="62">
        <f t="shared" si="2"/>
        <v>1918.7971683333333</v>
      </c>
      <c r="G21" s="76">
        <f t="shared" si="3"/>
        <v>47.565739338306074</v>
      </c>
      <c r="H21" s="62">
        <f t="shared" si="16"/>
        <v>96.49205383333333</v>
      </c>
      <c r="I21" s="76">
        <f t="shared" si="4"/>
        <v>2.3919755337354167</v>
      </c>
      <c r="J21" s="62">
        <f t="shared" si="17"/>
        <v>48.245498499999997</v>
      </c>
      <c r="K21" s="76">
        <f t="shared" si="5"/>
        <v>1.1959746677607033</v>
      </c>
      <c r="L21" s="74">
        <f t="shared" si="18"/>
        <v>11.652614382591093</v>
      </c>
      <c r="M21" s="75">
        <f t="shared" si="6"/>
        <v>0.28886076521238507</v>
      </c>
      <c r="N21" s="74">
        <f t="shared" si="7"/>
        <v>5.8263071912955464</v>
      </c>
      <c r="O21" s="75">
        <f t="shared" si="8"/>
        <v>0.14443038260619254</v>
      </c>
      <c r="P21" s="74">
        <f t="shared" si="9"/>
        <v>2.3305228765182187</v>
      </c>
      <c r="Q21" s="75">
        <f t="shared" si="10"/>
        <v>5.7772153042477015E-2</v>
      </c>
      <c r="R21" s="25">
        <f t="shared" si="11"/>
        <v>12.238598515182186</v>
      </c>
      <c r="S21" s="25">
        <f t="shared" si="12"/>
        <v>0.3033869324213046</v>
      </c>
      <c r="T21" s="74">
        <f t="shared" si="13"/>
        <v>11.069983663461537</v>
      </c>
      <c r="U21" s="75">
        <f t="shared" si="14"/>
        <v>0.27441772695176581</v>
      </c>
    </row>
    <row r="22" spans="1:21" x14ac:dyDescent="0.3">
      <c r="A22" s="18">
        <f t="shared" si="15"/>
        <v>12</v>
      </c>
      <c r="B22" s="62">
        <v>18946.509999999998</v>
      </c>
      <c r="C22" s="63"/>
      <c r="D22" s="62">
        <f t="shared" si="0"/>
        <v>24027.963981999997</v>
      </c>
      <c r="E22" s="76">
        <f t="shared" si="1"/>
        <v>595.637668462242</v>
      </c>
      <c r="F22" s="62">
        <f t="shared" si="2"/>
        <v>2002.3303318333333</v>
      </c>
      <c r="G22" s="76">
        <f t="shared" si="3"/>
        <v>49.636472371853507</v>
      </c>
      <c r="H22" s="62">
        <f t="shared" si="16"/>
        <v>96.49205383333333</v>
      </c>
      <c r="I22" s="76">
        <f t="shared" si="4"/>
        <v>2.3919755337354167</v>
      </c>
      <c r="J22" s="62">
        <f t="shared" si="17"/>
        <v>48.245498499999997</v>
      </c>
      <c r="K22" s="76">
        <f t="shared" si="5"/>
        <v>1.1959746677607033</v>
      </c>
      <c r="L22" s="74">
        <f t="shared" si="18"/>
        <v>12.159900800607286</v>
      </c>
      <c r="M22" s="75">
        <f t="shared" si="6"/>
        <v>0.30143606703554759</v>
      </c>
      <c r="N22" s="74">
        <f t="shared" si="7"/>
        <v>6.0799504003036429</v>
      </c>
      <c r="O22" s="75">
        <f t="shared" si="8"/>
        <v>0.1507180335177738</v>
      </c>
      <c r="P22" s="74">
        <f t="shared" si="9"/>
        <v>2.4319801601214572</v>
      </c>
      <c r="Q22" s="75">
        <f t="shared" si="10"/>
        <v>6.0287213407109519E-2</v>
      </c>
      <c r="R22" s="25">
        <f t="shared" si="11"/>
        <v>12.745884933198379</v>
      </c>
      <c r="S22" s="25">
        <f t="shared" si="12"/>
        <v>0.31596223424446712</v>
      </c>
      <c r="T22" s="74">
        <f t="shared" si="13"/>
        <v>11.551905760576922</v>
      </c>
      <c r="U22" s="75">
        <f t="shared" si="14"/>
        <v>0.28636426368377021</v>
      </c>
    </row>
    <row r="23" spans="1:21" x14ac:dyDescent="0.3">
      <c r="A23" s="18">
        <f t="shared" si="15"/>
        <v>13</v>
      </c>
      <c r="B23" s="62">
        <v>18946.509999999998</v>
      </c>
      <c r="C23" s="63"/>
      <c r="D23" s="62">
        <f t="shared" si="0"/>
        <v>24027.963981999997</v>
      </c>
      <c r="E23" s="76">
        <f t="shared" si="1"/>
        <v>595.637668462242</v>
      </c>
      <c r="F23" s="62">
        <f t="shared" si="2"/>
        <v>2002.3303318333333</v>
      </c>
      <c r="G23" s="76">
        <f t="shared" si="3"/>
        <v>49.636472371853507</v>
      </c>
      <c r="H23" s="62">
        <f t="shared" si="16"/>
        <v>96.49205383333333</v>
      </c>
      <c r="I23" s="76">
        <f t="shared" si="4"/>
        <v>2.3919755337354167</v>
      </c>
      <c r="J23" s="62">
        <f t="shared" si="17"/>
        <v>48.245498499999997</v>
      </c>
      <c r="K23" s="76">
        <f t="shared" si="5"/>
        <v>1.1959746677607033</v>
      </c>
      <c r="L23" s="74">
        <f t="shared" si="18"/>
        <v>12.159900800607286</v>
      </c>
      <c r="M23" s="75">
        <f t="shared" si="6"/>
        <v>0.30143606703554759</v>
      </c>
      <c r="N23" s="74">
        <f t="shared" si="7"/>
        <v>6.0799504003036429</v>
      </c>
      <c r="O23" s="75">
        <f t="shared" si="8"/>
        <v>0.1507180335177738</v>
      </c>
      <c r="P23" s="74">
        <f t="shared" si="9"/>
        <v>2.4319801601214572</v>
      </c>
      <c r="Q23" s="75">
        <f t="shared" si="10"/>
        <v>6.0287213407109519E-2</v>
      </c>
      <c r="R23" s="25">
        <f t="shared" si="11"/>
        <v>12.745884933198379</v>
      </c>
      <c r="S23" s="25">
        <f t="shared" si="12"/>
        <v>0.31596223424446712</v>
      </c>
      <c r="T23" s="74">
        <f t="shared" si="13"/>
        <v>11.551905760576922</v>
      </c>
      <c r="U23" s="75">
        <f t="shared" si="14"/>
        <v>0.28636426368377021</v>
      </c>
    </row>
    <row r="24" spans="1:21" x14ac:dyDescent="0.3">
      <c r="A24" s="18">
        <f t="shared" si="15"/>
        <v>14</v>
      </c>
      <c r="B24" s="62">
        <v>19738.97</v>
      </c>
      <c r="C24" s="63"/>
      <c r="D24" s="62">
        <f t="shared" si="0"/>
        <v>25032.961754</v>
      </c>
      <c r="E24" s="76">
        <f t="shared" si="1"/>
        <v>620.5509124712753</v>
      </c>
      <c r="F24" s="62">
        <f t="shared" si="2"/>
        <v>2086.0801461666665</v>
      </c>
      <c r="G24" s="76">
        <f t="shared" si="3"/>
        <v>51.712576039272939</v>
      </c>
      <c r="H24" s="62">
        <f t="shared" si="16"/>
        <v>96.49205383333333</v>
      </c>
      <c r="I24" s="76">
        <f t="shared" si="4"/>
        <v>2.3919755337354167</v>
      </c>
      <c r="J24" s="62">
        <f t="shared" si="17"/>
        <v>48.245498499999997</v>
      </c>
      <c r="K24" s="76">
        <f t="shared" si="5"/>
        <v>1.1959746677607033</v>
      </c>
      <c r="L24" s="74">
        <f t="shared" si="18"/>
        <v>12.668502911943319</v>
      </c>
      <c r="M24" s="75">
        <f t="shared" si="6"/>
        <v>0.31404398404416767</v>
      </c>
      <c r="N24" s="74">
        <f t="shared" si="7"/>
        <v>6.3342514559716596</v>
      </c>
      <c r="O24" s="75">
        <f t="shared" si="8"/>
        <v>0.15702199202208383</v>
      </c>
      <c r="P24" s="74">
        <f t="shared" si="9"/>
        <v>2.533700582388664</v>
      </c>
      <c r="Q24" s="75">
        <f t="shared" si="10"/>
        <v>6.2808796808833542E-2</v>
      </c>
      <c r="R24" s="25">
        <f t="shared" si="11"/>
        <v>13.254487044534411</v>
      </c>
      <c r="S24" s="25">
        <f t="shared" si="12"/>
        <v>0.32857015125308714</v>
      </c>
      <c r="T24" s="74">
        <f t="shared" si="13"/>
        <v>12.035077766346154</v>
      </c>
      <c r="U24" s="75">
        <f t="shared" si="14"/>
        <v>0.29834178484195928</v>
      </c>
    </row>
    <row r="25" spans="1:21" x14ac:dyDescent="0.3">
      <c r="A25" s="18">
        <f t="shared" si="15"/>
        <v>15</v>
      </c>
      <c r="B25" s="62">
        <v>19738.97</v>
      </c>
      <c r="C25" s="63"/>
      <c r="D25" s="62">
        <f t="shared" si="0"/>
        <v>25032.961754</v>
      </c>
      <c r="E25" s="76">
        <f t="shared" si="1"/>
        <v>620.5509124712753</v>
      </c>
      <c r="F25" s="62">
        <f t="shared" si="2"/>
        <v>2086.0801461666665</v>
      </c>
      <c r="G25" s="76">
        <f t="shared" si="3"/>
        <v>51.712576039272939</v>
      </c>
      <c r="H25" s="62">
        <f t="shared" si="16"/>
        <v>96.49205383333333</v>
      </c>
      <c r="I25" s="76">
        <f t="shared" si="4"/>
        <v>2.3919755337354167</v>
      </c>
      <c r="J25" s="62">
        <f t="shared" si="17"/>
        <v>48.245498499999997</v>
      </c>
      <c r="K25" s="76">
        <f t="shared" si="5"/>
        <v>1.1959746677607033</v>
      </c>
      <c r="L25" s="74">
        <f t="shared" si="18"/>
        <v>12.668502911943319</v>
      </c>
      <c r="M25" s="75">
        <f t="shared" si="6"/>
        <v>0.31404398404416767</v>
      </c>
      <c r="N25" s="74">
        <f t="shared" si="7"/>
        <v>6.3342514559716596</v>
      </c>
      <c r="O25" s="75">
        <f t="shared" si="8"/>
        <v>0.15702199202208383</v>
      </c>
      <c r="P25" s="74">
        <f t="shared" si="9"/>
        <v>2.533700582388664</v>
      </c>
      <c r="Q25" s="75">
        <f t="shared" si="10"/>
        <v>6.2808796808833542E-2</v>
      </c>
      <c r="R25" s="25">
        <f t="shared" si="11"/>
        <v>13.254487044534411</v>
      </c>
      <c r="S25" s="25">
        <f t="shared" si="12"/>
        <v>0.32857015125308714</v>
      </c>
      <c r="T25" s="74">
        <f t="shared" si="13"/>
        <v>12.035077766346154</v>
      </c>
      <c r="U25" s="75">
        <f t="shared" si="14"/>
        <v>0.29834178484195928</v>
      </c>
    </row>
    <row r="26" spans="1:21" x14ac:dyDescent="0.3">
      <c r="A26" s="18">
        <f t="shared" si="15"/>
        <v>16</v>
      </c>
      <c r="B26" s="62">
        <v>20531.419999999998</v>
      </c>
      <c r="C26" s="63"/>
      <c r="D26" s="62">
        <f t="shared" si="0"/>
        <v>26037.946843999998</v>
      </c>
      <c r="E26" s="76">
        <f t="shared" si="1"/>
        <v>645.4638421017404</v>
      </c>
      <c r="F26" s="62">
        <f t="shared" si="2"/>
        <v>2169.8289036666665</v>
      </c>
      <c r="G26" s="76">
        <f t="shared" si="3"/>
        <v>53.788653508478369</v>
      </c>
      <c r="H26" s="62">
        <f t="shared" si="16"/>
        <v>48.245498499999997</v>
      </c>
      <c r="I26" s="76">
        <f t="shared" si="4"/>
        <v>1.1959746677607033</v>
      </c>
      <c r="J26" s="62">
        <f t="shared" si="17"/>
        <v>24.123277666666663</v>
      </c>
      <c r="K26" s="76">
        <f t="shared" si="5"/>
        <v>0.5980004329873565</v>
      </c>
      <c r="L26" s="74">
        <f t="shared" si="18"/>
        <v>13.177098605263158</v>
      </c>
      <c r="M26" s="75">
        <f t="shared" si="6"/>
        <v>0.32665174195432212</v>
      </c>
      <c r="N26" s="74">
        <f t="shared" si="7"/>
        <v>6.5885493026315789</v>
      </c>
      <c r="O26" s="75">
        <f t="shared" si="8"/>
        <v>0.16332587097716106</v>
      </c>
      <c r="P26" s="74">
        <f t="shared" si="9"/>
        <v>2.6354197210526316</v>
      </c>
      <c r="Q26" s="75">
        <f t="shared" si="10"/>
        <v>6.5330348390864421E-2</v>
      </c>
      <c r="R26" s="25">
        <f t="shared" si="11"/>
        <v>13.470087462550605</v>
      </c>
      <c r="S26" s="25">
        <f t="shared" si="12"/>
        <v>0.33391474600954901</v>
      </c>
      <c r="T26" s="74">
        <f t="shared" si="13"/>
        <v>12.518243674999999</v>
      </c>
      <c r="U26" s="75">
        <f t="shared" si="14"/>
        <v>0.31031915485660594</v>
      </c>
    </row>
    <row r="27" spans="1:21" x14ac:dyDescent="0.3">
      <c r="A27" s="18">
        <f t="shared" si="15"/>
        <v>17</v>
      </c>
      <c r="B27" s="62">
        <v>20531.419999999998</v>
      </c>
      <c r="C27" s="63"/>
      <c r="D27" s="62">
        <f t="shared" si="0"/>
        <v>26037.946843999998</v>
      </c>
      <c r="E27" s="76">
        <f t="shared" si="1"/>
        <v>645.4638421017404</v>
      </c>
      <c r="F27" s="62">
        <f t="shared" si="2"/>
        <v>2169.8289036666665</v>
      </c>
      <c r="G27" s="76">
        <f t="shared" si="3"/>
        <v>53.788653508478369</v>
      </c>
      <c r="H27" s="62">
        <f t="shared" si="16"/>
        <v>48.245498499999997</v>
      </c>
      <c r="I27" s="76">
        <f t="shared" si="4"/>
        <v>1.1959746677607033</v>
      </c>
      <c r="J27" s="62">
        <f t="shared" si="17"/>
        <v>24.123277666666663</v>
      </c>
      <c r="K27" s="76">
        <f t="shared" si="5"/>
        <v>0.5980004329873565</v>
      </c>
      <c r="L27" s="74">
        <f t="shared" si="18"/>
        <v>13.177098605263158</v>
      </c>
      <c r="M27" s="75">
        <f t="shared" si="6"/>
        <v>0.32665174195432212</v>
      </c>
      <c r="N27" s="74">
        <f t="shared" si="7"/>
        <v>6.5885493026315789</v>
      </c>
      <c r="O27" s="75">
        <f t="shared" si="8"/>
        <v>0.16332587097716106</v>
      </c>
      <c r="P27" s="74">
        <f t="shared" si="9"/>
        <v>2.6354197210526316</v>
      </c>
      <c r="Q27" s="75">
        <f t="shared" si="10"/>
        <v>6.5330348390864421E-2</v>
      </c>
      <c r="R27" s="25">
        <f t="shared" si="11"/>
        <v>13.470087462550605</v>
      </c>
      <c r="S27" s="25">
        <f t="shared" si="12"/>
        <v>0.33391474600954901</v>
      </c>
      <c r="T27" s="74">
        <f t="shared" si="13"/>
        <v>12.518243674999999</v>
      </c>
      <c r="U27" s="75">
        <f t="shared" si="14"/>
        <v>0.31031915485660594</v>
      </c>
    </row>
    <row r="28" spans="1:21" x14ac:dyDescent="0.3">
      <c r="A28" s="18">
        <f t="shared" si="15"/>
        <v>18</v>
      </c>
      <c r="B28" s="62">
        <v>21323.87</v>
      </c>
      <c r="C28" s="63"/>
      <c r="D28" s="62">
        <f t="shared" si="0"/>
        <v>27042.931934</v>
      </c>
      <c r="E28" s="76">
        <f t="shared" si="1"/>
        <v>670.37677173220561</v>
      </c>
      <c r="F28" s="62">
        <f t="shared" si="2"/>
        <v>2253.5776611666665</v>
      </c>
      <c r="G28" s="76">
        <f t="shared" si="3"/>
        <v>55.864730977683799</v>
      </c>
      <c r="H28" s="62">
        <f t="shared" si="16"/>
        <v>48.245498499999997</v>
      </c>
      <c r="I28" s="76">
        <f t="shared" si="4"/>
        <v>1.1959746677607033</v>
      </c>
      <c r="J28" s="62">
        <f t="shared" si="17"/>
        <v>24.123277666666663</v>
      </c>
      <c r="K28" s="76">
        <f t="shared" si="5"/>
        <v>0.5980004329873565</v>
      </c>
      <c r="L28" s="74">
        <f t="shared" si="18"/>
        <v>13.685694298582996</v>
      </c>
      <c r="M28" s="75">
        <f t="shared" si="6"/>
        <v>0.33925949986447651</v>
      </c>
      <c r="N28" s="74">
        <f t="shared" si="7"/>
        <v>6.8428471492914982</v>
      </c>
      <c r="O28" s="75">
        <f t="shared" si="8"/>
        <v>0.16962974993223826</v>
      </c>
      <c r="P28" s="74">
        <f t="shared" si="9"/>
        <v>2.7371388597165991</v>
      </c>
      <c r="Q28" s="75">
        <f t="shared" si="10"/>
        <v>6.7851899972895299E-2</v>
      </c>
      <c r="R28" s="25">
        <f t="shared" si="11"/>
        <v>13.978683155870446</v>
      </c>
      <c r="S28" s="25">
        <f t="shared" si="12"/>
        <v>0.34652250391970346</v>
      </c>
      <c r="T28" s="74">
        <f t="shared" si="13"/>
        <v>13.001409583653846</v>
      </c>
      <c r="U28" s="75">
        <f t="shared" si="14"/>
        <v>0.32229652487125265</v>
      </c>
    </row>
    <row r="29" spans="1:21" x14ac:dyDescent="0.3">
      <c r="A29" s="18">
        <f t="shared" si="15"/>
        <v>19</v>
      </c>
      <c r="B29" s="62">
        <v>21323.87</v>
      </c>
      <c r="C29" s="63"/>
      <c r="D29" s="62">
        <f t="shared" si="0"/>
        <v>27042.931934</v>
      </c>
      <c r="E29" s="76">
        <f t="shared" si="1"/>
        <v>670.37677173220561</v>
      </c>
      <c r="F29" s="62">
        <f t="shared" si="2"/>
        <v>2253.5776611666665</v>
      </c>
      <c r="G29" s="76">
        <f t="shared" si="3"/>
        <v>55.864730977683799</v>
      </c>
      <c r="H29" s="62">
        <f t="shared" si="16"/>
        <v>48.245498499999997</v>
      </c>
      <c r="I29" s="76">
        <f t="shared" si="4"/>
        <v>1.1959746677607033</v>
      </c>
      <c r="J29" s="62">
        <f t="shared" si="17"/>
        <v>24.123277666666663</v>
      </c>
      <c r="K29" s="76">
        <f t="shared" si="5"/>
        <v>0.5980004329873565</v>
      </c>
      <c r="L29" s="74">
        <f t="shared" si="18"/>
        <v>13.685694298582996</v>
      </c>
      <c r="M29" s="75">
        <f t="shared" si="6"/>
        <v>0.33925949986447651</v>
      </c>
      <c r="N29" s="74">
        <f t="shared" si="7"/>
        <v>6.8428471492914982</v>
      </c>
      <c r="O29" s="75">
        <f t="shared" si="8"/>
        <v>0.16962974993223826</v>
      </c>
      <c r="P29" s="74">
        <f t="shared" si="9"/>
        <v>2.7371388597165991</v>
      </c>
      <c r="Q29" s="75">
        <f t="shared" si="10"/>
        <v>6.7851899972895299E-2</v>
      </c>
      <c r="R29" s="25">
        <f t="shared" si="11"/>
        <v>13.978683155870446</v>
      </c>
      <c r="S29" s="25">
        <f t="shared" si="12"/>
        <v>0.34652250391970346</v>
      </c>
      <c r="T29" s="74">
        <f t="shared" si="13"/>
        <v>13.001409583653846</v>
      </c>
      <c r="U29" s="75">
        <f t="shared" si="14"/>
        <v>0.32229652487125265</v>
      </c>
    </row>
    <row r="30" spans="1:21" x14ac:dyDescent="0.3">
      <c r="A30" s="18">
        <f t="shared" si="15"/>
        <v>20</v>
      </c>
      <c r="B30" s="62">
        <v>22116.33</v>
      </c>
      <c r="C30" s="63"/>
      <c r="D30" s="62">
        <f t="shared" si="0"/>
        <v>28047.929706000003</v>
      </c>
      <c r="E30" s="76">
        <f t="shared" si="1"/>
        <v>695.2900157412389</v>
      </c>
      <c r="F30" s="62">
        <f t="shared" si="2"/>
        <v>2337.3274755000002</v>
      </c>
      <c r="G30" s="76">
        <f t="shared" si="3"/>
        <v>57.940834645103237</v>
      </c>
      <c r="H30" s="62">
        <f t="shared" si="16"/>
        <v>48.245498499999997</v>
      </c>
      <c r="I30" s="76">
        <f t="shared" si="4"/>
        <v>1.1959746677607033</v>
      </c>
      <c r="J30" s="62">
        <f t="shared" si="17"/>
        <v>24.123277666666663</v>
      </c>
      <c r="K30" s="76">
        <f t="shared" si="5"/>
        <v>0.5980004329873565</v>
      </c>
      <c r="L30" s="74">
        <f t="shared" si="18"/>
        <v>14.19429640991903</v>
      </c>
      <c r="M30" s="75">
        <f t="shared" si="6"/>
        <v>0.35186741687309658</v>
      </c>
      <c r="N30" s="74">
        <f t="shared" si="7"/>
        <v>7.0971482049595149</v>
      </c>
      <c r="O30" s="75">
        <f t="shared" si="8"/>
        <v>0.17593370843654829</v>
      </c>
      <c r="P30" s="74">
        <f t="shared" si="9"/>
        <v>2.8388592819838059</v>
      </c>
      <c r="Q30" s="75">
        <f t="shared" si="10"/>
        <v>7.0373483374619322E-2</v>
      </c>
      <c r="R30" s="25">
        <f t="shared" si="11"/>
        <v>14.487285267206481</v>
      </c>
      <c r="S30" s="25">
        <f t="shared" si="12"/>
        <v>0.35913042092832359</v>
      </c>
      <c r="T30" s="74">
        <f t="shared" si="13"/>
        <v>13.484581589423078</v>
      </c>
      <c r="U30" s="75">
        <f t="shared" si="14"/>
        <v>0.33427404602944177</v>
      </c>
    </row>
    <row r="31" spans="1:21" x14ac:dyDescent="0.3">
      <c r="A31" s="18">
        <f t="shared" si="15"/>
        <v>21</v>
      </c>
      <c r="B31" s="62">
        <v>22116.33</v>
      </c>
      <c r="C31" s="63"/>
      <c r="D31" s="62">
        <f t="shared" si="0"/>
        <v>28047.929706000003</v>
      </c>
      <c r="E31" s="76">
        <f t="shared" si="1"/>
        <v>695.2900157412389</v>
      </c>
      <c r="F31" s="62">
        <f t="shared" si="2"/>
        <v>2337.3274755000002</v>
      </c>
      <c r="G31" s="76">
        <f t="shared" si="3"/>
        <v>57.940834645103237</v>
      </c>
      <c r="H31" s="62">
        <f t="shared" si="16"/>
        <v>48.245498499999997</v>
      </c>
      <c r="I31" s="76">
        <f t="shared" si="4"/>
        <v>1.1959746677607033</v>
      </c>
      <c r="J31" s="62">
        <f t="shared" si="17"/>
        <v>24.123277666666663</v>
      </c>
      <c r="K31" s="76">
        <f t="shared" si="5"/>
        <v>0.5980004329873565</v>
      </c>
      <c r="L31" s="74">
        <f t="shared" si="18"/>
        <v>14.19429640991903</v>
      </c>
      <c r="M31" s="75">
        <f t="shared" si="6"/>
        <v>0.35186741687309658</v>
      </c>
      <c r="N31" s="74">
        <f t="shared" si="7"/>
        <v>7.0971482049595149</v>
      </c>
      <c r="O31" s="75">
        <f t="shared" si="8"/>
        <v>0.17593370843654829</v>
      </c>
      <c r="P31" s="74">
        <f t="shared" si="9"/>
        <v>2.8388592819838059</v>
      </c>
      <c r="Q31" s="75">
        <f t="shared" si="10"/>
        <v>7.0373483374619322E-2</v>
      </c>
      <c r="R31" s="25">
        <f t="shared" si="11"/>
        <v>14.487285267206481</v>
      </c>
      <c r="S31" s="25">
        <f t="shared" si="12"/>
        <v>0.35913042092832359</v>
      </c>
      <c r="T31" s="74">
        <f t="shared" si="13"/>
        <v>13.484581589423078</v>
      </c>
      <c r="U31" s="75">
        <f t="shared" si="14"/>
        <v>0.33427404602944177</v>
      </c>
    </row>
    <row r="32" spans="1:21" x14ac:dyDescent="0.3">
      <c r="A32" s="18">
        <f t="shared" si="15"/>
        <v>22</v>
      </c>
      <c r="B32" s="62">
        <v>22908.78</v>
      </c>
      <c r="C32" s="63"/>
      <c r="D32" s="62">
        <f t="shared" si="0"/>
        <v>29052.914795999997</v>
      </c>
      <c r="E32" s="76">
        <f t="shared" si="1"/>
        <v>720.20294537170389</v>
      </c>
      <c r="F32" s="62">
        <f t="shared" si="2"/>
        <v>2421.0762329999998</v>
      </c>
      <c r="G32" s="76">
        <f t="shared" si="3"/>
        <v>60.01691211430866</v>
      </c>
      <c r="H32" s="62">
        <f t="shared" si="16"/>
        <v>21.913439166666898</v>
      </c>
      <c r="I32" s="76">
        <f t="shared" si="4"/>
        <v>0.54321996749290147</v>
      </c>
      <c r="J32" s="62">
        <f t="shared" si="17"/>
        <v>0</v>
      </c>
      <c r="K32" s="76">
        <f t="shared" si="5"/>
        <v>0</v>
      </c>
      <c r="L32" s="74">
        <f t="shared" si="18"/>
        <v>14.702892103238865</v>
      </c>
      <c r="M32" s="75">
        <f t="shared" si="6"/>
        <v>0.36447517478325092</v>
      </c>
      <c r="N32" s="74">
        <f t="shared" si="7"/>
        <v>7.3514460516194324</v>
      </c>
      <c r="O32" s="75">
        <f t="shared" si="8"/>
        <v>0.18223758739162546</v>
      </c>
      <c r="P32" s="74">
        <f t="shared" si="9"/>
        <v>2.940578420647773</v>
      </c>
      <c r="Q32" s="75">
        <f t="shared" si="10"/>
        <v>7.2895034956650187E-2</v>
      </c>
      <c r="R32" s="25">
        <f t="shared" si="11"/>
        <v>14.835969669028342</v>
      </c>
      <c r="S32" s="25">
        <f t="shared" si="12"/>
        <v>0.36777408146843055</v>
      </c>
      <c r="T32" s="74">
        <f t="shared" si="13"/>
        <v>13.967747498076921</v>
      </c>
      <c r="U32" s="75">
        <f t="shared" si="14"/>
        <v>0.34625141604408838</v>
      </c>
    </row>
    <row r="33" spans="1:21" x14ac:dyDescent="0.3">
      <c r="A33" s="18">
        <f t="shared" si="15"/>
        <v>23</v>
      </c>
      <c r="B33" s="62">
        <v>23701.23</v>
      </c>
      <c r="C33" s="63"/>
      <c r="D33" s="62">
        <f t="shared" si="0"/>
        <v>30057.899885999999</v>
      </c>
      <c r="E33" s="76">
        <f t="shared" si="1"/>
        <v>745.11587500216899</v>
      </c>
      <c r="F33" s="62">
        <f t="shared" si="2"/>
        <v>2504.8249904999998</v>
      </c>
      <c r="G33" s="76">
        <f t="shared" si="3"/>
        <v>62.092989583514083</v>
      </c>
      <c r="H33" s="62">
        <f t="shared" si="16"/>
        <v>0</v>
      </c>
      <c r="I33" s="76">
        <f t="shared" si="4"/>
        <v>0</v>
      </c>
      <c r="J33" s="62">
        <f t="shared" si="17"/>
        <v>0</v>
      </c>
      <c r="K33" s="76">
        <f t="shared" si="5"/>
        <v>0</v>
      </c>
      <c r="L33" s="74">
        <f t="shared" si="18"/>
        <v>15.211487796558703</v>
      </c>
      <c r="M33" s="75">
        <f t="shared" si="6"/>
        <v>0.37708293269340537</v>
      </c>
      <c r="N33" s="74">
        <f t="shared" si="7"/>
        <v>7.6057438982793517</v>
      </c>
      <c r="O33" s="75">
        <f t="shared" si="8"/>
        <v>0.18854146634670269</v>
      </c>
      <c r="P33" s="74">
        <f t="shared" si="9"/>
        <v>3.0422975593117405</v>
      </c>
      <c r="Q33" s="75">
        <f t="shared" si="10"/>
        <v>7.5416586538681066E-2</v>
      </c>
      <c r="R33" s="25">
        <f t="shared" si="11"/>
        <v>15.211487796558703</v>
      </c>
      <c r="S33" s="25">
        <f t="shared" si="12"/>
        <v>0.37708293269340537</v>
      </c>
      <c r="T33" s="74">
        <f t="shared" si="13"/>
        <v>14.450913406730768</v>
      </c>
      <c r="U33" s="75">
        <f t="shared" si="14"/>
        <v>0.35822878605873509</v>
      </c>
    </row>
    <row r="34" spans="1:21" x14ac:dyDescent="0.3">
      <c r="A34" s="18">
        <f t="shared" si="15"/>
        <v>24</v>
      </c>
      <c r="B34" s="62">
        <v>24493.66</v>
      </c>
      <c r="C34" s="63"/>
      <c r="D34" s="62">
        <f t="shared" si="0"/>
        <v>31062.859612</v>
      </c>
      <c r="E34" s="76">
        <f t="shared" si="1"/>
        <v>770.02817587549794</v>
      </c>
      <c r="F34" s="62">
        <f t="shared" si="2"/>
        <v>2588.5716343333333</v>
      </c>
      <c r="G34" s="76">
        <f t="shared" si="3"/>
        <v>64.169014656291495</v>
      </c>
      <c r="H34" s="62">
        <f t="shared" si="16"/>
        <v>0</v>
      </c>
      <c r="I34" s="76">
        <f t="shared" si="4"/>
        <v>0</v>
      </c>
      <c r="J34" s="62">
        <f t="shared" si="17"/>
        <v>0</v>
      </c>
      <c r="K34" s="76">
        <f t="shared" si="5"/>
        <v>0</v>
      </c>
      <c r="L34" s="74">
        <f t="shared" si="18"/>
        <v>15.720070653846154</v>
      </c>
      <c r="M34" s="75">
        <f t="shared" si="6"/>
        <v>0.38969037240662852</v>
      </c>
      <c r="N34" s="74">
        <f t="shared" si="7"/>
        <v>7.8600353269230769</v>
      </c>
      <c r="O34" s="75">
        <f t="shared" si="8"/>
        <v>0.19484518620331426</v>
      </c>
      <c r="P34" s="74">
        <f t="shared" si="9"/>
        <v>3.1440141307692309</v>
      </c>
      <c r="Q34" s="75">
        <f t="shared" si="10"/>
        <v>7.7938074481325711E-2</v>
      </c>
      <c r="R34" s="25">
        <f t="shared" si="11"/>
        <v>15.720070653846154</v>
      </c>
      <c r="S34" s="25">
        <f t="shared" si="12"/>
        <v>0.38969037240662852</v>
      </c>
      <c r="T34" s="74">
        <f t="shared" si="13"/>
        <v>14.934067121153847</v>
      </c>
      <c r="U34" s="75">
        <f t="shared" si="14"/>
        <v>0.37020585378629711</v>
      </c>
    </row>
    <row r="35" spans="1:21" x14ac:dyDescent="0.3">
      <c r="A35" s="18">
        <f t="shared" si="15"/>
        <v>25</v>
      </c>
      <c r="B35" s="62">
        <v>24493.66</v>
      </c>
      <c r="C35" s="63"/>
      <c r="D35" s="62">
        <f t="shared" si="0"/>
        <v>31062.859612</v>
      </c>
      <c r="E35" s="76">
        <f t="shared" si="1"/>
        <v>770.02817587549794</v>
      </c>
      <c r="F35" s="62">
        <f t="shared" si="2"/>
        <v>2588.5716343333333</v>
      </c>
      <c r="G35" s="76">
        <f t="shared" si="3"/>
        <v>64.169014656291495</v>
      </c>
      <c r="H35" s="62">
        <f t="shared" si="16"/>
        <v>0</v>
      </c>
      <c r="I35" s="76">
        <f t="shared" si="4"/>
        <v>0</v>
      </c>
      <c r="J35" s="62">
        <f t="shared" si="17"/>
        <v>0</v>
      </c>
      <c r="K35" s="76">
        <f t="shared" si="5"/>
        <v>0</v>
      </c>
      <c r="L35" s="74">
        <f t="shared" si="18"/>
        <v>15.720070653846154</v>
      </c>
      <c r="M35" s="75">
        <f t="shared" si="6"/>
        <v>0.38969037240662852</v>
      </c>
      <c r="N35" s="74">
        <f t="shared" si="7"/>
        <v>7.8600353269230769</v>
      </c>
      <c r="O35" s="75">
        <f t="shared" si="8"/>
        <v>0.19484518620331426</v>
      </c>
      <c r="P35" s="74">
        <f t="shared" si="9"/>
        <v>3.1440141307692309</v>
      </c>
      <c r="Q35" s="75">
        <f t="shared" si="10"/>
        <v>7.7938074481325711E-2</v>
      </c>
      <c r="R35" s="25">
        <f t="shared" si="11"/>
        <v>15.720070653846154</v>
      </c>
      <c r="S35" s="25">
        <f t="shared" si="12"/>
        <v>0.38969037240662852</v>
      </c>
      <c r="T35" s="74">
        <f t="shared" si="13"/>
        <v>14.934067121153847</v>
      </c>
      <c r="U35" s="75">
        <f t="shared" si="14"/>
        <v>0.37020585378629711</v>
      </c>
    </row>
    <row r="36" spans="1:21" x14ac:dyDescent="0.3">
      <c r="A36" s="18">
        <f t="shared" si="15"/>
        <v>26</v>
      </c>
      <c r="B36" s="62">
        <v>24493.66</v>
      </c>
      <c r="C36" s="63"/>
      <c r="D36" s="62">
        <f t="shared" si="0"/>
        <v>31062.859612</v>
      </c>
      <c r="E36" s="76">
        <f t="shared" si="1"/>
        <v>770.02817587549794</v>
      </c>
      <c r="F36" s="62">
        <f t="shared" si="2"/>
        <v>2588.5716343333333</v>
      </c>
      <c r="G36" s="76">
        <f t="shared" si="3"/>
        <v>64.169014656291495</v>
      </c>
      <c r="H36" s="62">
        <f t="shared" si="16"/>
        <v>0</v>
      </c>
      <c r="I36" s="76">
        <f t="shared" si="4"/>
        <v>0</v>
      </c>
      <c r="J36" s="62">
        <f t="shared" si="17"/>
        <v>0</v>
      </c>
      <c r="K36" s="76">
        <f t="shared" si="5"/>
        <v>0</v>
      </c>
      <c r="L36" s="74">
        <f t="shared" si="18"/>
        <v>15.720070653846154</v>
      </c>
      <c r="M36" s="75">
        <f t="shared" si="6"/>
        <v>0.38969037240662852</v>
      </c>
      <c r="N36" s="74">
        <f t="shared" si="7"/>
        <v>7.8600353269230769</v>
      </c>
      <c r="O36" s="75">
        <f t="shared" si="8"/>
        <v>0.19484518620331426</v>
      </c>
      <c r="P36" s="74">
        <f t="shared" si="9"/>
        <v>3.1440141307692309</v>
      </c>
      <c r="Q36" s="75">
        <f t="shared" si="10"/>
        <v>7.7938074481325711E-2</v>
      </c>
      <c r="R36" s="25">
        <f t="shared" si="11"/>
        <v>15.720070653846154</v>
      </c>
      <c r="S36" s="25">
        <f t="shared" si="12"/>
        <v>0.38969037240662852</v>
      </c>
      <c r="T36" s="74">
        <f t="shared" si="13"/>
        <v>14.934067121153847</v>
      </c>
      <c r="U36" s="75">
        <f t="shared" si="14"/>
        <v>0.37020585378629711</v>
      </c>
    </row>
    <row r="37" spans="1:21" x14ac:dyDescent="0.3">
      <c r="A37" s="18">
        <f t="shared" si="15"/>
        <v>27</v>
      </c>
      <c r="B37" s="62">
        <v>24493.66</v>
      </c>
      <c r="C37" s="63"/>
      <c r="D37" s="62">
        <f t="shared" si="0"/>
        <v>31062.859612</v>
      </c>
      <c r="E37" s="76">
        <f t="shared" si="1"/>
        <v>770.02817587549794</v>
      </c>
      <c r="F37" s="62">
        <f t="shared" si="2"/>
        <v>2588.5716343333333</v>
      </c>
      <c r="G37" s="76">
        <f t="shared" si="3"/>
        <v>64.169014656291495</v>
      </c>
      <c r="H37" s="62">
        <f t="shared" si="16"/>
        <v>0</v>
      </c>
      <c r="I37" s="76">
        <f t="shared" si="4"/>
        <v>0</v>
      </c>
      <c r="J37" s="62">
        <f t="shared" si="17"/>
        <v>0</v>
      </c>
      <c r="K37" s="76">
        <f t="shared" si="5"/>
        <v>0</v>
      </c>
      <c r="L37" s="74">
        <f t="shared" si="18"/>
        <v>15.720070653846154</v>
      </c>
      <c r="M37" s="75">
        <f t="shared" si="6"/>
        <v>0.38969037240662852</v>
      </c>
      <c r="N37" s="74">
        <f t="shared" si="7"/>
        <v>7.8600353269230769</v>
      </c>
      <c r="O37" s="75">
        <f t="shared" si="8"/>
        <v>0.19484518620331426</v>
      </c>
      <c r="P37" s="74">
        <f t="shared" si="9"/>
        <v>3.1440141307692309</v>
      </c>
      <c r="Q37" s="75">
        <f t="shared" si="10"/>
        <v>7.7938074481325711E-2</v>
      </c>
      <c r="R37" s="25">
        <f t="shared" si="11"/>
        <v>15.720070653846154</v>
      </c>
      <c r="S37" s="25">
        <f t="shared" si="12"/>
        <v>0.38969037240662852</v>
      </c>
      <c r="T37" s="74">
        <f t="shared" si="13"/>
        <v>14.934067121153847</v>
      </c>
      <c r="U37" s="75">
        <f t="shared" si="14"/>
        <v>0.37020585378629711</v>
      </c>
    </row>
    <row r="38" spans="1:21" x14ac:dyDescent="0.3">
      <c r="A38" s="26"/>
      <c r="B38" s="77"/>
      <c r="C38" s="78"/>
      <c r="D38" s="77"/>
      <c r="E38" s="78"/>
      <c r="F38" s="77"/>
      <c r="G38" s="78"/>
      <c r="H38" s="77"/>
      <c r="I38" s="78"/>
      <c r="J38" s="77"/>
      <c r="K38" s="78"/>
      <c r="L38" s="77"/>
      <c r="M38" s="78"/>
      <c r="N38" s="77"/>
      <c r="O38" s="78"/>
      <c r="P38" s="77"/>
      <c r="Q38" s="78"/>
      <c r="R38" s="26"/>
      <c r="S38" s="26"/>
      <c r="T38" s="77"/>
      <c r="U38" s="78"/>
    </row>
  </sheetData>
  <mergeCells count="283">
    <mergeCell ref="T25:U25"/>
    <mergeCell ref="T26:U26"/>
    <mergeCell ref="T27:U27"/>
    <mergeCell ref="T34:U34"/>
    <mergeCell ref="T35:U35"/>
    <mergeCell ref="T36:U36"/>
    <mergeCell ref="T37:U37"/>
    <mergeCell ref="T38:U38"/>
    <mergeCell ref="T28:U28"/>
    <mergeCell ref="T29:U29"/>
    <mergeCell ref="T30:U30"/>
    <mergeCell ref="T31:U31"/>
    <mergeCell ref="T32:U32"/>
    <mergeCell ref="P31:Q31"/>
    <mergeCell ref="P32:Q32"/>
    <mergeCell ref="P33:Q33"/>
    <mergeCell ref="P34:Q34"/>
    <mergeCell ref="P35:Q35"/>
    <mergeCell ref="P36:Q36"/>
    <mergeCell ref="P37:Q37"/>
    <mergeCell ref="P38:Q38"/>
    <mergeCell ref="T10:U10"/>
    <mergeCell ref="T11:U11"/>
    <mergeCell ref="T12:U12"/>
    <mergeCell ref="T13:U13"/>
    <mergeCell ref="T14:U14"/>
    <mergeCell ref="T15:U15"/>
    <mergeCell ref="T16:U16"/>
    <mergeCell ref="T17:U17"/>
    <mergeCell ref="T18:U18"/>
    <mergeCell ref="T19:U19"/>
    <mergeCell ref="T20:U20"/>
    <mergeCell ref="T21:U21"/>
    <mergeCell ref="T33:U33"/>
    <mergeCell ref="T22:U22"/>
    <mergeCell ref="T23:U23"/>
    <mergeCell ref="T24:U24"/>
    <mergeCell ref="N36:O36"/>
    <mergeCell ref="N37:O37"/>
    <mergeCell ref="N38:O38"/>
    <mergeCell ref="P10:Q10"/>
    <mergeCell ref="P11:Q11"/>
    <mergeCell ref="P12:Q12"/>
    <mergeCell ref="P13:Q13"/>
    <mergeCell ref="P14:Q14"/>
    <mergeCell ref="P15:Q15"/>
    <mergeCell ref="P16:Q16"/>
    <mergeCell ref="P17:Q17"/>
    <mergeCell ref="P18:Q18"/>
    <mergeCell ref="P19:Q19"/>
    <mergeCell ref="P20:Q20"/>
    <mergeCell ref="P21:Q21"/>
    <mergeCell ref="P22:Q22"/>
    <mergeCell ref="P23:Q23"/>
    <mergeCell ref="P24:Q24"/>
    <mergeCell ref="P25:Q25"/>
    <mergeCell ref="P26:Q26"/>
    <mergeCell ref="P27:Q27"/>
    <mergeCell ref="P28:Q28"/>
    <mergeCell ref="P29:Q29"/>
    <mergeCell ref="P30:Q30"/>
    <mergeCell ref="L35:M35"/>
    <mergeCell ref="L36:M36"/>
    <mergeCell ref="L37:M37"/>
    <mergeCell ref="L38:M38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J38:K38"/>
    <mergeCell ref="L10:M10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H33:I33"/>
    <mergeCell ref="H34:I34"/>
    <mergeCell ref="H35:I35"/>
    <mergeCell ref="H36:I36"/>
    <mergeCell ref="H37:I37"/>
    <mergeCell ref="H38:I38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F36:G36"/>
    <mergeCell ref="F37:G37"/>
    <mergeCell ref="F38:G38"/>
    <mergeCell ref="H12:I12"/>
    <mergeCell ref="H13:I13"/>
    <mergeCell ref="H14:I14"/>
    <mergeCell ref="H15:I15"/>
    <mergeCell ref="L9:M9"/>
    <mergeCell ref="N9:O9"/>
    <mergeCell ref="N13:O13"/>
    <mergeCell ref="N14:O14"/>
    <mergeCell ref="N15:O15"/>
    <mergeCell ref="H16:I16"/>
    <mergeCell ref="H17:I17"/>
    <mergeCell ref="H18:I18"/>
    <mergeCell ref="H19:I19"/>
    <mergeCell ref="J19:K19"/>
    <mergeCell ref="N10:O10"/>
    <mergeCell ref="N11:O11"/>
    <mergeCell ref="N12:O12"/>
    <mergeCell ref="H20:I20"/>
    <mergeCell ref="H21:I21"/>
    <mergeCell ref="H22:I22"/>
    <mergeCell ref="H23:I23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T7:U7"/>
    <mergeCell ref="H6:I6"/>
    <mergeCell ref="J6:K6"/>
    <mergeCell ref="J7:K7"/>
    <mergeCell ref="L7:Q7"/>
    <mergeCell ref="J8:K8"/>
    <mergeCell ref="F10:G10"/>
    <mergeCell ref="F11:G11"/>
    <mergeCell ref="F12:G12"/>
    <mergeCell ref="H10:I10"/>
    <mergeCell ref="H11:I11"/>
    <mergeCell ref="P9:Q9"/>
    <mergeCell ref="T9:U9"/>
    <mergeCell ref="D37:E37"/>
    <mergeCell ref="D38:E38"/>
    <mergeCell ref="D9:E9"/>
    <mergeCell ref="B7:C7"/>
    <mergeCell ref="D7:E7"/>
    <mergeCell ref="D8:E8"/>
    <mergeCell ref="B9:C9"/>
    <mergeCell ref="D31:E31"/>
    <mergeCell ref="D32:E32"/>
    <mergeCell ref="D33:E33"/>
    <mergeCell ref="B38:C38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34:E34"/>
    <mergeCell ref="D35:E35"/>
    <mergeCell ref="D36:E36"/>
    <mergeCell ref="D25:E25"/>
    <mergeCell ref="D26:E26"/>
    <mergeCell ref="D27:E27"/>
    <mergeCell ref="D28:E28"/>
    <mergeCell ref="D29:E29"/>
    <mergeCell ref="D30:E30"/>
    <mergeCell ref="B24:C24"/>
    <mergeCell ref="B25:C25"/>
    <mergeCell ref="B18:C18"/>
    <mergeCell ref="B19:C19"/>
    <mergeCell ref="B20:C20"/>
    <mergeCell ref="B21:C21"/>
    <mergeCell ref="B35:C35"/>
    <mergeCell ref="B36:C36"/>
    <mergeCell ref="B37:C37"/>
    <mergeCell ref="B30:C30"/>
    <mergeCell ref="B31:C31"/>
    <mergeCell ref="B32:C32"/>
    <mergeCell ref="B33:C33"/>
    <mergeCell ref="B34:C34"/>
    <mergeCell ref="B26:C26"/>
    <mergeCell ref="B27:C27"/>
    <mergeCell ref="B28:C28"/>
    <mergeCell ref="B29:C29"/>
    <mergeCell ref="B22:C22"/>
    <mergeCell ref="B23:C23"/>
    <mergeCell ref="B17:C17"/>
    <mergeCell ref="L6:Q6"/>
    <mergeCell ref="B6:E6"/>
    <mergeCell ref="B8:C8"/>
    <mergeCell ref="P8:Q8"/>
    <mergeCell ref="F7:G7"/>
    <mergeCell ref="H7:I7"/>
    <mergeCell ref="H8:I8"/>
    <mergeCell ref="L11:M11"/>
    <mergeCell ref="L12:M12"/>
    <mergeCell ref="B13:C13"/>
    <mergeCell ref="B14:C14"/>
    <mergeCell ref="B15:C15"/>
    <mergeCell ref="B16:C16"/>
    <mergeCell ref="B10:C10"/>
    <mergeCell ref="B11:C11"/>
    <mergeCell ref="B12:C12"/>
    <mergeCell ref="F13:G13"/>
    <mergeCell ref="F14:G14"/>
    <mergeCell ref="F15:G15"/>
    <mergeCell ref="F16:G16"/>
    <mergeCell ref="F17:G17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workbookViewId="0"/>
  </sheetViews>
  <sheetFormatPr defaultColWidth="8.85546875" defaultRowHeight="15" x14ac:dyDescent="0.3"/>
  <cols>
    <col min="1" max="1" width="7.5703125" style="1" bestFit="1" customWidth="1"/>
    <col min="2" max="2" width="8.85546875" style="1" customWidth="1"/>
    <col min="3" max="3" width="7.5703125" style="1" bestFit="1" customWidth="1"/>
    <col min="4" max="16384" width="8.85546875" style="1"/>
  </cols>
  <sheetData>
    <row r="1" spans="1:14" ht="16.5" x14ac:dyDescent="0.3">
      <c r="E1" s="40"/>
      <c r="N1" s="41" t="s">
        <v>142</v>
      </c>
    </row>
    <row r="3" spans="1:14" ht="16.5" x14ac:dyDescent="0.3">
      <c r="A3" s="29" t="s">
        <v>125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28"/>
      <c r="N3" s="28"/>
    </row>
    <row r="8" spans="1:14" x14ac:dyDescent="0.3">
      <c r="A8" s="15" t="s">
        <v>8</v>
      </c>
      <c r="B8" s="16"/>
      <c r="C8" s="17"/>
      <c r="D8" s="17"/>
      <c r="E8" s="15" t="s">
        <v>9</v>
      </c>
      <c r="F8" s="16"/>
      <c r="G8" s="15" t="s">
        <v>12</v>
      </c>
      <c r="H8" s="17"/>
      <c r="I8" s="17"/>
      <c r="J8" s="17"/>
      <c r="K8" s="17"/>
      <c r="L8" s="17"/>
      <c r="M8" s="17"/>
      <c r="N8" s="16"/>
    </row>
    <row r="9" spans="1:14" x14ac:dyDescent="0.3">
      <c r="A9" s="70">
        <v>1</v>
      </c>
      <c r="B9" s="71"/>
      <c r="C9" s="83"/>
      <c r="D9" s="71"/>
      <c r="E9" s="83"/>
      <c r="F9" s="71"/>
      <c r="G9" s="83" t="s">
        <v>15</v>
      </c>
      <c r="H9" s="84"/>
      <c r="I9" s="84"/>
      <c r="J9" s="84"/>
      <c r="K9" s="84"/>
      <c r="L9" s="71"/>
      <c r="M9" s="83" t="s">
        <v>16</v>
      </c>
      <c r="N9" s="71"/>
    </row>
    <row r="10" spans="1:14" x14ac:dyDescent="0.3">
      <c r="A10" s="22" t="s">
        <v>17</v>
      </c>
      <c r="B10" s="31"/>
      <c r="C10" s="81" t="str">
        <f>[1]Inhoud!$C$3</f>
        <v>1 januari 2013</v>
      </c>
      <c r="D10" s="73"/>
      <c r="E10" s="32" t="str">
        <f>C10</f>
        <v>1 januari 2013</v>
      </c>
      <c r="F10" s="24"/>
      <c r="G10" s="22">
        <v>1</v>
      </c>
      <c r="H10" s="24"/>
      <c r="I10" s="22">
        <v>0.5</v>
      </c>
      <c r="J10" s="24"/>
      <c r="K10" s="22">
        <v>0.2</v>
      </c>
      <c r="L10" s="24"/>
      <c r="N10" s="33"/>
    </row>
    <row r="11" spans="1:14" x14ac:dyDescent="0.3">
      <c r="A11" s="112"/>
      <c r="B11" s="66"/>
      <c r="C11" s="112"/>
      <c r="D11" s="66"/>
      <c r="E11" s="112"/>
      <c r="F11" s="66"/>
      <c r="G11" s="112"/>
      <c r="H11" s="66"/>
      <c r="I11" s="112"/>
      <c r="J11" s="66"/>
      <c r="K11" s="112"/>
      <c r="L11" s="66"/>
      <c r="M11" s="112"/>
      <c r="N11" s="66"/>
    </row>
    <row r="12" spans="1:14" x14ac:dyDescent="0.3">
      <c r="A12" s="62">
        <v>16244.56</v>
      </c>
      <c r="B12" s="76"/>
      <c r="C12" s="62">
        <f>A12*'LOG4'!$U$4</f>
        <v>20601.350992</v>
      </c>
      <c r="D12" s="76">
        <f>C12/40.3399</f>
        <v>510.69415124975518</v>
      </c>
      <c r="E12" s="62">
        <f>A12*'LOG4'!$U$4/12</f>
        <v>1716.7792493333334</v>
      </c>
      <c r="F12" s="76">
        <f>+E12/40.3399</f>
        <v>42.557845937479598</v>
      </c>
      <c r="G12" s="74">
        <f>C12/1976</f>
        <v>10.425784914979756</v>
      </c>
      <c r="H12" s="75">
        <f>+G12/40.3399</f>
        <v>0.25844845711019998</v>
      </c>
      <c r="I12" s="74">
        <f>+G12/2</f>
        <v>5.2128924574898781</v>
      </c>
      <c r="J12" s="75">
        <f>+I12/40.3399</f>
        <v>0.12922422855509999</v>
      </c>
      <c r="K12" s="74">
        <f>+G12/5</f>
        <v>2.0851569829959513</v>
      </c>
      <c r="L12" s="75">
        <f>+K12/40.3399</f>
        <v>5.1689691422039996E-2</v>
      </c>
      <c r="M12" s="74">
        <f>C12/2080</f>
        <v>9.9044956692307693</v>
      </c>
      <c r="N12" s="75">
        <f>M12/40.3399</f>
        <v>0.24552603425469</v>
      </c>
    </row>
    <row r="13" spans="1:14" x14ac:dyDescent="0.3">
      <c r="A13" s="113"/>
      <c r="B13" s="78"/>
      <c r="C13" s="113"/>
      <c r="D13" s="78"/>
      <c r="E13" s="113"/>
      <c r="F13" s="78"/>
      <c r="G13" s="113"/>
      <c r="H13" s="78"/>
      <c r="I13" s="113"/>
      <c r="J13" s="78"/>
      <c r="K13" s="113"/>
      <c r="L13" s="78"/>
      <c r="M13" s="113"/>
      <c r="N13" s="78"/>
    </row>
  </sheetData>
  <mergeCells count="27">
    <mergeCell ref="A12:B12"/>
    <mergeCell ref="A13:B13"/>
    <mergeCell ref="C12:D12"/>
    <mergeCell ref="C13:D13"/>
    <mergeCell ref="I11:J11"/>
    <mergeCell ref="I12:J12"/>
    <mergeCell ref="I13:J13"/>
    <mergeCell ref="G12:H12"/>
    <mergeCell ref="G13:H13"/>
    <mergeCell ref="E12:F12"/>
    <mergeCell ref="A11:B11"/>
    <mergeCell ref="C11:D11"/>
    <mergeCell ref="M9:N9"/>
    <mergeCell ref="E13:F13"/>
    <mergeCell ref="K12:L12"/>
    <mergeCell ref="K13:L13"/>
    <mergeCell ref="M11:N11"/>
    <mergeCell ref="M12:N12"/>
    <mergeCell ref="M13:N13"/>
    <mergeCell ref="E11:F11"/>
    <mergeCell ref="K11:L11"/>
    <mergeCell ref="A9:B9"/>
    <mergeCell ref="C9:D9"/>
    <mergeCell ref="E9:F9"/>
    <mergeCell ref="C10:D10"/>
    <mergeCell ref="G11:H11"/>
    <mergeCell ref="G9:L9"/>
  </mergeCells>
  <phoneticPr fontId="0" type="noConversion"/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16384" width="8.85546875" style="1"/>
  </cols>
  <sheetData>
    <row r="1" spans="1:21" ht="16.5" x14ac:dyDescent="0.3">
      <c r="A1" s="5" t="s">
        <v>22</v>
      </c>
      <c r="B1" s="5" t="s">
        <v>1</v>
      </c>
      <c r="C1" s="5"/>
      <c r="D1" s="5"/>
      <c r="E1" s="6">
        <v>632</v>
      </c>
      <c r="F1" s="42" t="s">
        <v>69</v>
      </c>
      <c r="G1" s="7"/>
      <c r="H1" s="7"/>
      <c r="N1" s="41" t="str">
        <f>[1]Voorblad!D22</f>
        <v>1 januari 2013</v>
      </c>
      <c r="Q1" s="8" t="s">
        <v>21</v>
      </c>
    </row>
    <row r="2" spans="1:21" ht="16.5" x14ac:dyDescent="0.3">
      <c r="A2" s="5"/>
      <c r="B2" s="5"/>
      <c r="C2" s="5"/>
      <c r="D2" s="5"/>
      <c r="E2" s="27" t="s">
        <v>152</v>
      </c>
      <c r="F2" s="5"/>
      <c r="G2" s="5"/>
      <c r="H2" s="5"/>
    </row>
    <row r="3" spans="1:21" ht="17.25" x14ac:dyDescent="0.35">
      <c r="A3" s="5"/>
      <c r="B3" s="5"/>
      <c r="C3" s="5"/>
      <c r="D3" s="5"/>
      <c r="E3" s="10">
        <v>432</v>
      </c>
      <c r="F3" s="11" t="s">
        <v>70</v>
      </c>
      <c r="G3" s="11"/>
      <c r="H3" s="11"/>
      <c r="I3" s="12"/>
    </row>
    <row r="4" spans="1:21" ht="17.25" x14ac:dyDescent="0.35">
      <c r="A4" s="5"/>
      <c r="B4" s="5"/>
      <c r="C4" s="5"/>
      <c r="D4" s="5"/>
      <c r="E4" s="10">
        <v>442</v>
      </c>
      <c r="F4" s="11" t="s">
        <v>124</v>
      </c>
      <c r="G4" s="11"/>
      <c r="H4" s="11"/>
      <c r="I4" s="12"/>
    </row>
    <row r="5" spans="1:21" ht="17.25" x14ac:dyDescent="0.35">
      <c r="A5" s="5"/>
      <c r="B5" s="5"/>
      <c r="C5" s="5"/>
      <c r="D5" s="5"/>
      <c r="E5" s="10">
        <v>162</v>
      </c>
      <c r="F5" s="11" t="s">
        <v>71</v>
      </c>
      <c r="G5" s="11"/>
      <c r="H5" s="11"/>
      <c r="I5" s="12"/>
      <c r="U5" s="13"/>
    </row>
    <row r="6" spans="1:21" ht="17.25" x14ac:dyDescent="0.35">
      <c r="A6" s="5"/>
      <c r="B6" s="5"/>
      <c r="C6" s="5"/>
      <c r="D6" s="5"/>
      <c r="E6" s="10">
        <v>102</v>
      </c>
      <c r="F6" s="11" t="s">
        <v>123</v>
      </c>
      <c r="G6" s="11"/>
      <c r="H6" s="11"/>
      <c r="I6" s="12"/>
      <c r="U6" s="13"/>
    </row>
    <row r="7" spans="1:21" ht="17.25" x14ac:dyDescent="0.35">
      <c r="A7" s="5"/>
      <c r="B7" s="5"/>
      <c r="C7" s="5"/>
      <c r="D7" s="5"/>
      <c r="E7" s="10">
        <v>633</v>
      </c>
      <c r="F7" s="11" t="s">
        <v>6</v>
      </c>
      <c r="G7" s="11"/>
      <c r="H7" s="11"/>
      <c r="I7" s="12"/>
      <c r="U7" s="13"/>
    </row>
    <row r="8" spans="1:21" x14ac:dyDescent="0.3">
      <c r="A8" s="8" t="s">
        <v>5</v>
      </c>
      <c r="T8" s="1" t="s">
        <v>7</v>
      </c>
      <c r="U8" s="13">
        <f>'LOG4'!$U$4</f>
        <v>1.2682</v>
      </c>
    </row>
    <row r="10" spans="1:21" x14ac:dyDescent="0.3">
      <c r="A10" s="14"/>
      <c r="B10" s="64" t="s">
        <v>8</v>
      </c>
      <c r="C10" s="65"/>
      <c r="D10" s="65"/>
      <c r="E10" s="66"/>
      <c r="F10" s="15" t="s">
        <v>9</v>
      </c>
      <c r="G10" s="16"/>
      <c r="H10" s="64" t="s">
        <v>10</v>
      </c>
      <c r="I10" s="80"/>
      <c r="J10" s="64" t="s">
        <v>11</v>
      </c>
      <c r="K10" s="66"/>
      <c r="L10" s="64" t="s">
        <v>12</v>
      </c>
      <c r="M10" s="65"/>
      <c r="N10" s="65"/>
      <c r="O10" s="65"/>
      <c r="P10" s="65"/>
      <c r="Q10" s="66"/>
      <c r="R10" s="17" t="s">
        <v>13</v>
      </c>
      <c r="S10" s="17"/>
      <c r="T10" s="17"/>
      <c r="U10" s="16"/>
    </row>
    <row r="11" spans="1:21" x14ac:dyDescent="0.3">
      <c r="A11" s="18"/>
      <c r="B11" s="70">
        <v>1</v>
      </c>
      <c r="C11" s="71"/>
      <c r="D11" s="70"/>
      <c r="E11" s="71"/>
      <c r="F11" s="70"/>
      <c r="G11" s="71"/>
      <c r="H11" s="70"/>
      <c r="I11" s="71"/>
      <c r="J11" s="83" t="s">
        <v>14</v>
      </c>
      <c r="K11" s="71"/>
      <c r="L11" s="83" t="s">
        <v>15</v>
      </c>
      <c r="M11" s="84"/>
      <c r="N11" s="84"/>
      <c r="O11" s="84"/>
      <c r="P11" s="84"/>
      <c r="Q11" s="71"/>
      <c r="R11" s="19"/>
      <c r="S11" s="19"/>
      <c r="T11" s="82" t="s">
        <v>16</v>
      </c>
      <c r="U11" s="71"/>
    </row>
    <row r="12" spans="1:21" x14ac:dyDescent="0.3">
      <c r="A12" s="18"/>
      <c r="B12" s="67" t="s">
        <v>17</v>
      </c>
      <c r="C12" s="68"/>
      <c r="D12" s="81" t="str">
        <f>[1]Voorblad!D22</f>
        <v>1 januari 2013</v>
      </c>
      <c r="E12" s="73"/>
      <c r="F12" s="20" t="str">
        <f>D12</f>
        <v>1 januari 2013</v>
      </c>
      <c r="G12" s="21"/>
      <c r="H12" s="72"/>
      <c r="I12" s="73"/>
      <c r="J12" s="72"/>
      <c r="K12" s="73"/>
      <c r="L12" s="22">
        <v>1</v>
      </c>
      <c r="M12" s="19"/>
      <c r="N12" s="23">
        <v>0.5</v>
      </c>
      <c r="O12" s="19"/>
      <c r="P12" s="69">
        <v>0.2</v>
      </c>
      <c r="Q12" s="68"/>
      <c r="R12" s="19" t="s">
        <v>10</v>
      </c>
      <c r="S12" s="19"/>
      <c r="T12" s="19"/>
      <c r="U12" s="24"/>
    </row>
    <row r="13" spans="1:21" x14ac:dyDescent="0.3">
      <c r="A13" s="18"/>
      <c r="B13" s="64"/>
      <c r="C13" s="66"/>
      <c r="D13" s="79"/>
      <c r="E13" s="80"/>
      <c r="F13" s="79"/>
      <c r="G13" s="80"/>
      <c r="H13" s="79"/>
      <c r="I13" s="80"/>
      <c r="J13" s="79"/>
      <c r="K13" s="80"/>
      <c r="L13" s="79"/>
      <c r="M13" s="80"/>
      <c r="N13" s="79"/>
      <c r="O13" s="80"/>
      <c r="P13" s="79"/>
      <c r="Q13" s="80"/>
      <c r="R13" s="14"/>
      <c r="S13" s="14"/>
      <c r="T13" s="79"/>
      <c r="U13" s="80"/>
    </row>
    <row r="14" spans="1:21" x14ac:dyDescent="0.3">
      <c r="A14" s="18">
        <v>0</v>
      </c>
      <c r="B14" s="62">
        <v>15682.44</v>
      </c>
      <c r="C14" s="63"/>
      <c r="D14" s="62">
        <f t="shared" ref="D14:D41" si="0">B14*$U$8</f>
        <v>19888.470408000001</v>
      </c>
      <c r="E14" s="76">
        <f t="shared" ref="E14:E41" si="1">D14/40.3399</f>
        <v>493.0223031787387</v>
      </c>
      <c r="F14" s="62">
        <f t="shared" ref="F14:F41" si="2">B14/12*$U$8</f>
        <v>1657.3725340000001</v>
      </c>
      <c r="G14" s="76">
        <f t="shared" ref="G14:G41" si="3">F14/40.3399</f>
        <v>41.08519193156156</v>
      </c>
      <c r="H14" s="62">
        <f t="shared" ref="H14:H41" si="4">((B14&lt;19968.2)*913.03+(B14&gt;19968.2)*(B14&lt;20424.71)*(20424.71-B14+456.51)+(B14&gt;20424.71)*(B14&lt;22659.62)*456.51+(B14&gt;22659.62)*(B14&lt;23116.13)*(23116.13-B14))/12*$U$8</f>
        <v>96.49205383333333</v>
      </c>
      <c r="I14" s="76">
        <f t="shared" ref="I14:I41" si="5">H14/40.3399</f>
        <v>2.3919755337354167</v>
      </c>
      <c r="J14" s="62">
        <f t="shared" ref="J14:J41" si="6">((B14&lt;19968.2)*456.51+(B14&gt;19968.2)*(B14&lt;20196.46)*(20196.46-B14+228.26)+(B14&gt;20196.46)*(B14&lt;22659.62)*228.26+(B14&gt;22659.62)*(B14&lt;22887.88)*(22887.88-B14))/12*$U$8</f>
        <v>48.245498499999997</v>
      </c>
      <c r="K14" s="76">
        <f t="shared" ref="K14:K41" si="7">J14/40.3399</f>
        <v>1.1959746677607033</v>
      </c>
      <c r="L14" s="74">
        <f t="shared" ref="L14:L41" si="8">D14/1976</f>
        <v>10.065015388663967</v>
      </c>
      <c r="M14" s="75">
        <f t="shared" ref="M14:M41" si="9">L14/40.3399</f>
        <v>0.2495052141592807</v>
      </c>
      <c r="N14" s="74">
        <f t="shared" ref="N14:N41" si="10">L14/2</f>
        <v>5.0325076943319837</v>
      </c>
      <c r="O14" s="75">
        <f t="shared" ref="O14:O41" si="11">N14/40.3399</f>
        <v>0.12475260707964035</v>
      </c>
      <c r="P14" s="74">
        <f t="shared" ref="P14:P41" si="12">L14/5</f>
        <v>2.0130030777327934</v>
      </c>
      <c r="Q14" s="75">
        <f t="shared" ref="Q14:Q41" si="13">P14/40.3399</f>
        <v>4.9901042831856139E-2</v>
      </c>
      <c r="R14" s="25">
        <f t="shared" ref="R14:R41" si="14">(F14+H14)/1976*12</f>
        <v>10.650999521255061</v>
      </c>
      <c r="S14" s="25">
        <f t="shared" ref="S14:S41" si="15">R14/40.3399</f>
        <v>0.26403138136820026</v>
      </c>
      <c r="T14" s="74">
        <f t="shared" ref="T14:T41" si="16">D14/2080</f>
        <v>9.5617646192307699</v>
      </c>
      <c r="U14" s="75">
        <f t="shared" ref="U14:U41" si="17">T14/40.3399</f>
        <v>0.23702995345131669</v>
      </c>
    </row>
    <row r="15" spans="1:21" x14ac:dyDescent="0.3">
      <c r="A15" s="18">
        <f t="shared" ref="A15:A41" si="18">+A14+1</f>
        <v>1</v>
      </c>
      <c r="B15" s="62">
        <v>16325.8</v>
      </c>
      <c r="C15" s="63"/>
      <c r="D15" s="62">
        <f t="shared" si="0"/>
        <v>20704.379559999998</v>
      </c>
      <c r="E15" s="76">
        <f t="shared" si="1"/>
        <v>513.24816273714112</v>
      </c>
      <c r="F15" s="62">
        <f t="shared" si="2"/>
        <v>1725.3649633333334</v>
      </c>
      <c r="G15" s="76">
        <f t="shared" si="3"/>
        <v>42.770680228095095</v>
      </c>
      <c r="H15" s="62">
        <f t="shared" si="4"/>
        <v>96.49205383333333</v>
      </c>
      <c r="I15" s="76">
        <f t="shared" si="5"/>
        <v>2.3919755337354167</v>
      </c>
      <c r="J15" s="62">
        <f t="shared" si="6"/>
        <v>48.245498499999997</v>
      </c>
      <c r="K15" s="76">
        <f t="shared" si="7"/>
        <v>1.1959746677607033</v>
      </c>
      <c r="L15" s="74">
        <f t="shared" si="8"/>
        <v>10.47792487854251</v>
      </c>
      <c r="M15" s="75">
        <f t="shared" si="9"/>
        <v>0.2597409730451119</v>
      </c>
      <c r="N15" s="74">
        <f t="shared" si="10"/>
        <v>5.2389624392712548</v>
      </c>
      <c r="O15" s="75">
        <f t="shared" si="11"/>
        <v>0.12987048652255595</v>
      </c>
      <c r="P15" s="74">
        <f t="shared" si="12"/>
        <v>2.0955849757085021</v>
      </c>
      <c r="Q15" s="75">
        <f t="shared" si="13"/>
        <v>5.1948194609022384E-2</v>
      </c>
      <c r="R15" s="25">
        <f t="shared" si="14"/>
        <v>11.063909011133605</v>
      </c>
      <c r="S15" s="25">
        <f t="shared" si="15"/>
        <v>0.27426714025403148</v>
      </c>
      <c r="T15" s="74">
        <f t="shared" si="16"/>
        <v>9.9540286346153835</v>
      </c>
      <c r="U15" s="75">
        <f t="shared" si="17"/>
        <v>0.24675392439285629</v>
      </c>
    </row>
    <row r="16" spans="1:21" x14ac:dyDescent="0.3">
      <c r="A16" s="18">
        <f t="shared" si="18"/>
        <v>2</v>
      </c>
      <c r="B16" s="62">
        <v>16969.169999999998</v>
      </c>
      <c r="C16" s="63"/>
      <c r="D16" s="62">
        <f t="shared" si="0"/>
        <v>21520.301393999998</v>
      </c>
      <c r="E16" s="76">
        <f t="shared" si="1"/>
        <v>533.47433667411167</v>
      </c>
      <c r="F16" s="62">
        <f t="shared" si="2"/>
        <v>1793.3584494999998</v>
      </c>
      <c r="G16" s="76">
        <f t="shared" si="3"/>
        <v>44.456194722842639</v>
      </c>
      <c r="H16" s="62">
        <f t="shared" si="4"/>
        <v>96.49205383333333</v>
      </c>
      <c r="I16" s="76">
        <f t="shared" si="5"/>
        <v>2.3919755337354167</v>
      </c>
      <c r="J16" s="62">
        <f t="shared" si="6"/>
        <v>48.245498499999997</v>
      </c>
      <c r="K16" s="76">
        <f t="shared" si="7"/>
        <v>1.1959746677607033</v>
      </c>
      <c r="L16" s="74">
        <f t="shared" si="8"/>
        <v>10.890840786437247</v>
      </c>
      <c r="M16" s="75">
        <f t="shared" si="9"/>
        <v>0.26997689102940875</v>
      </c>
      <c r="N16" s="74">
        <f t="shared" si="10"/>
        <v>5.4454203932186234</v>
      </c>
      <c r="O16" s="75">
        <f t="shared" si="11"/>
        <v>0.13498844551470437</v>
      </c>
      <c r="P16" s="74">
        <f t="shared" si="12"/>
        <v>2.1781681572874492</v>
      </c>
      <c r="Q16" s="75">
        <f t="shared" si="13"/>
        <v>5.3995378205881746E-2</v>
      </c>
      <c r="R16" s="25">
        <f t="shared" si="14"/>
        <v>11.476824919028338</v>
      </c>
      <c r="S16" s="25">
        <f t="shared" si="15"/>
        <v>0.28450305823832828</v>
      </c>
      <c r="T16" s="74">
        <f t="shared" si="16"/>
        <v>10.346298747115384</v>
      </c>
      <c r="U16" s="75">
        <f t="shared" si="17"/>
        <v>0.25647804647793832</v>
      </c>
    </row>
    <row r="17" spans="1:21" x14ac:dyDescent="0.3">
      <c r="A17" s="18">
        <f t="shared" si="18"/>
        <v>3</v>
      </c>
      <c r="B17" s="62">
        <v>17612.560000000001</v>
      </c>
      <c r="C17" s="63"/>
      <c r="D17" s="62">
        <f t="shared" si="0"/>
        <v>22336.248592</v>
      </c>
      <c r="E17" s="76">
        <f t="shared" si="1"/>
        <v>553.70113936821861</v>
      </c>
      <c r="F17" s="62">
        <f t="shared" si="2"/>
        <v>1861.3540493333335</v>
      </c>
      <c r="G17" s="76">
        <f t="shared" si="3"/>
        <v>46.141761614018215</v>
      </c>
      <c r="H17" s="62">
        <f t="shared" si="4"/>
        <v>96.49205383333333</v>
      </c>
      <c r="I17" s="76">
        <f t="shared" si="5"/>
        <v>2.3919755337354167</v>
      </c>
      <c r="J17" s="62">
        <f t="shared" si="6"/>
        <v>48.245498499999997</v>
      </c>
      <c r="K17" s="76">
        <f t="shared" si="7"/>
        <v>1.1959746677607033</v>
      </c>
      <c r="L17" s="74">
        <f t="shared" si="8"/>
        <v>11.303769530364372</v>
      </c>
      <c r="M17" s="75">
        <f t="shared" si="9"/>
        <v>0.2802131272106369</v>
      </c>
      <c r="N17" s="74">
        <f t="shared" si="10"/>
        <v>5.651884765182186</v>
      </c>
      <c r="O17" s="75">
        <f t="shared" si="11"/>
        <v>0.14010656360531845</v>
      </c>
      <c r="P17" s="74">
        <f t="shared" si="12"/>
        <v>2.2607539060728743</v>
      </c>
      <c r="Q17" s="75">
        <f t="shared" si="13"/>
        <v>5.6042625442127382E-2</v>
      </c>
      <c r="R17" s="25">
        <f t="shared" si="14"/>
        <v>11.889753662955467</v>
      </c>
      <c r="S17" s="25">
        <f t="shared" si="15"/>
        <v>0.29473929441955649</v>
      </c>
      <c r="T17" s="74">
        <f t="shared" si="16"/>
        <v>10.738581053846154</v>
      </c>
      <c r="U17" s="75">
        <f t="shared" si="17"/>
        <v>0.26620247085010507</v>
      </c>
    </row>
    <row r="18" spans="1:21" x14ac:dyDescent="0.3">
      <c r="A18" s="18">
        <f t="shared" si="18"/>
        <v>4</v>
      </c>
      <c r="B18" s="62">
        <v>18255.93</v>
      </c>
      <c r="C18" s="63"/>
      <c r="D18" s="62">
        <f t="shared" si="0"/>
        <v>23152.170426000001</v>
      </c>
      <c r="E18" s="76">
        <f t="shared" si="1"/>
        <v>573.92731330518916</v>
      </c>
      <c r="F18" s="62">
        <f t="shared" si="2"/>
        <v>1929.3475355</v>
      </c>
      <c r="G18" s="76">
        <f t="shared" si="3"/>
        <v>47.827276108765766</v>
      </c>
      <c r="H18" s="62">
        <f t="shared" si="4"/>
        <v>96.49205383333333</v>
      </c>
      <c r="I18" s="76">
        <f t="shared" si="5"/>
        <v>2.3919755337354167</v>
      </c>
      <c r="J18" s="62">
        <f t="shared" si="6"/>
        <v>48.245498499999997</v>
      </c>
      <c r="K18" s="76">
        <f t="shared" si="7"/>
        <v>1.1959746677607033</v>
      </c>
      <c r="L18" s="74">
        <f t="shared" si="8"/>
        <v>11.716685438259109</v>
      </c>
      <c r="M18" s="75">
        <f t="shared" si="9"/>
        <v>0.29044904519493375</v>
      </c>
      <c r="N18" s="74">
        <f t="shared" si="10"/>
        <v>5.8583427191295545</v>
      </c>
      <c r="O18" s="75">
        <f t="shared" si="11"/>
        <v>0.14522452259746688</v>
      </c>
      <c r="P18" s="74">
        <f t="shared" si="12"/>
        <v>2.3433370876518218</v>
      </c>
      <c r="Q18" s="75">
        <f t="shared" si="13"/>
        <v>5.8089809038986757E-2</v>
      </c>
      <c r="R18" s="25">
        <f t="shared" si="14"/>
        <v>12.302669570850203</v>
      </c>
      <c r="S18" s="25">
        <f t="shared" si="15"/>
        <v>0.30497521240385334</v>
      </c>
      <c r="T18" s="74">
        <f t="shared" si="16"/>
        <v>11.130851166346154</v>
      </c>
      <c r="U18" s="75">
        <f t="shared" si="17"/>
        <v>0.27592659293518712</v>
      </c>
    </row>
    <row r="19" spans="1:21" x14ac:dyDescent="0.3">
      <c r="A19" s="18">
        <f t="shared" si="18"/>
        <v>5</v>
      </c>
      <c r="B19" s="62">
        <v>18255.93</v>
      </c>
      <c r="C19" s="63"/>
      <c r="D19" s="62">
        <f t="shared" si="0"/>
        <v>23152.170426000001</v>
      </c>
      <c r="E19" s="76">
        <f t="shared" si="1"/>
        <v>573.92731330518916</v>
      </c>
      <c r="F19" s="62">
        <f t="shared" si="2"/>
        <v>1929.3475355</v>
      </c>
      <c r="G19" s="76">
        <f t="shared" si="3"/>
        <v>47.827276108765766</v>
      </c>
      <c r="H19" s="62">
        <f t="shared" si="4"/>
        <v>96.49205383333333</v>
      </c>
      <c r="I19" s="76">
        <f t="shared" si="5"/>
        <v>2.3919755337354167</v>
      </c>
      <c r="J19" s="62">
        <f t="shared" si="6"/>
        <v>48.245498499999997</v>
      </c>
      <c r="K19" s="76">
        <f t="shared" si="7"/>
        <v>1.1959746677607033</v>
      </c>
      <c r="L19" s="74">
        <f t="shared" si="8"/>
        <v>11.716685438259109</v>
      </c>
      <c r="M19" s="75">
        <f t="shared" si="9"/>
        <v>0.29044904519493375</v>
      </c>
      <c r="N19" s="74">
        <f t="shared" si="10"/>
        <v>5.8583427191295545</v>
      </c>
      <c r="O19" s="75">
        <f t="shared" si="11"/>
        <v>0.14522452259746688</v>
      </c>
      <c r="P19" s="74">
        <f t="shared" si="12"/>
        <v>2.3433370876518218</v>
      </c>
      <c r="Q19" s="75">
        <f t="shared" si="13"/>
        <v>5.8089809038986757E-2</v>
      </c>
      <c r="R19" s="25">
        <f t="shared" si="14"/>
        <v>12.302669570850203</v>
      </c>
      <c r="S19" s="25">
        <f t="shared" si="15"/>
        <v>0.30497521240385334</v>
      </c>
      <c r="T19" s="74">
        <f t="shared" si="16"/>
        <v>11.130851166346154</v>
      </c>
      <c r="U19" s="75">
        <f t="shared" si="17"/>
        <v>0.27592659293518712</v>
      </c>
    </row>
    <row r="20" spans="1:21" x14ac:dyDescent="0.3">
      <c r="A20" s="18">
        <f t="shared" si="18"/>
        <v>6</v>
      </c>
      <c r="B20" s="62">
        <v>19172.88</v>
      </c>
      <c r="C20" s="63"/>
      <c r="D20" s="62">
        <f t="shared" si="0"/>
        <v>24315.046416000001</v>
      </c>
      <c r="E20" s="76">
        <f t="shared" si="1"/>
        <v>602.75425610871616</v>
      </c>
      <c r="F20" s="62">
        <f t="shared" si="2"/>
        <v>2026.253868</v>
      </c>
      <c r="G20" s="76">
        <f t="shared" si="3"/>
        <v>50.229521342393014</v>
      </c>
      <c r="H20" s="62">
        <f t="shared" si="4"/>
        <v>96.49205383333333</v>
      </c>
      <c r="I20" s="76">
        <f t="shared" si="5"/>
        <v>2.3919755337354167</v>
      </c>
      <c r="J20" s="62">
        <f t="shared" si="6"/>
        <v>48.245498499999997</v>
      </c>
      <c r="K20" s="76">
        <f t="shared" si="7"/>
        <v>1.1959746677607033</v>
      </c>
      <c r="L20" s="74">
        <f t="shared" si="8"/>
        <v>12.305185433198382</v>
      </c>
      <c r="M20" s="75">
        <f t="shared" si="9"/>
        <v>0.30503757900238676</v>
      </c>
      <c r="N20" s="74">
        <f t="shared" si="10"/>
        <v>6.1525927165991909</v>
      </c>
      <c r="O20" s="75">
        <f t="shared" si="11"/>
        <v>0.15251878950119338</v>
      </c>
      <c r="P20" s="74">
        <f t="shared" si="12"/>
        <v>2.4610370866396765</v>
      </c>
      <c r="Q20" s="75">
        <f t="shared" si="13"/>
        <v>6.1007515800477356E-2</v>
      </c>
      <c r="R20" s="25">
        <f t="shared" si="14"/>
        <v>12.891169565789472</v>
      </c>
      <c r="S20" s="25">
        <f t="shared" si="15"/>
        <v>0.31956374621130623</v>
      </c>
      <c r="T20" s="74">
        <f t="shared" si="16"/>
        <v>11.689926161538462</v>
      </c>
      <c r="U20" s="75">
        <f t="shared" si="17"/>
        <v>0.28978570005226739</v>
      </c>
    </row>
    <row r="21" spans="1:21" x14ac:dyDescent="0.3">
      <c r="A21" s="18">
        <f t="shared" si="18"/>
        <v>7</v>
      </c>
      <c r="B21" s="62">
        <v>19172.88</v>
      </c>
      <c r="C21" s="63"/>
      <c r="D21" s="62">
        <f t="shared" si="0"/>
        <v>24315.046416000001</v>
      </c>
      <c r="E21" s="76">
        <f t="shared" si="1"/>
        <v>602.75425610871616</v>
      </c>
      <c r="F21" s="62">
        <f t="shared" si="2"/>
        <v>2026.253868</v>
      </c>
      <c r="G21" s="76">
        <f t="shared" si="3"/>
        <v>50.229521342393014</v>
      </c>
      <c r="H21" s="62">
        <f t="shared" si="4"/>
        <v>96.49205383333333</v>
      </c>
      <c r="I21" s="76">
        <f t="shared" si="5"/>
        <v>2.3919755337354167</v>
      </c>
      <c r="J21" s="62">
        <f t="shared" si="6"/>
        <v>48.245498499999997</v>
      </c>
      <c r="K21" s="76">
        <f t="shared" si="7"/>
        <v>1.1959746677607033</v>
      </c>
      <c r="L21" s="74">
        <f t="shared" si="8"/>
        <v>12.305185433198382</v>
      </c>
      <c r="M21" s="75">
        <f t="shared" si="9"/>
        <v>0.30503757900238676</v>
      </c>
      <c r="N21" s="74">
        <f t="shared" si="10"/>
        <v>6.1525927165991909</v>
      </c>
      <c r="O21" s="75">
        <f t="shared" si="11"/>
        <v>0.15251878950119338</v>
      </c>
      <c r="P21" s="74">
        <f t="shared" si="12"/>
        <v>2.4610370866396765</v>
      </c>
      <c r="Q21" s="75">
        <f t="shared" si="13"/>
        <v>6.1007515800477356E-2</v>
      </c>
      <c r="R21" s="25">
        <f t="shared" si="14"/>
        <v>12.891169565789472</v>
      </c>
      <c r="S21" s="25">
        <f t="shared" si="15"/>
        <v>0.31956374621130623</v>
      </c>
      <c r="T21" s="74">
        <f t="shared" si="16"/>
        <v>11.689926161538462</v>
      </c>
      <c r="U21" s="75">
        <f t="shared" si="17"/>
        <v>0.28978570005226739</v>
      </c>
    </row>
    <row r="22" spans="1:21" x14ac:dyDescent="0.3">
      <c r="A22" s="18">
        <f t="shared" si="18"/>
        <v>8</v>
      </c>
      <c r="B22" s="62">
        <v>20089.87</v>
      </c>
      <c r="C22" s="63"/>
      <c r="D22" s="62">
        <f t="shared" si="0"/>
        <v>25477.973134</v>
      </c>
      <c r="E22" s="76">
        <f t="shared" si="1"/>
        <v>631.58245642651571</v>
      </c>
      <c r="F22" s="62">
        <f t="shared" si="2"/>
        <v>2123.1644278333333</v>
      </c>
      <c r="G22" s="76">
        <f t="shared" si="3"/>
        <v>52.631871368876304</v>
      </c>
      <c r="H22" s="62">
        <f t="shared" si="4"/>
        <v>83.63250583333334</v>
      </c>
      <c r="I22" s="76">
        <f t="shared" si="5"/>
        <v>2.0731956656643509</v>
      </c>
      <c r="J22" s="62">
        <f t="shared" si="6"/>
        <v>35.38806416666668</v>
      </c>
      <c r="K22" s="76">
        <f t="shared" si="7"/>
        <v>0.87724719611765722</v>
      </c>
      <c r="L22" s="74">
        <f t="shared" si="8"/>
        <v>12.893711100202429</v>
      </c>
      <c r="M22" s="75">
        <f t="shared" si="9"/>
        <v>0.31962674920370227</v>
      </c>
      <c r="N22" s="74">
        <f t="shared" si="10"/>
        <v>6.4468555501012146</v>
      </c>
      <c r="O22" s="75">
        <f t="shared" si="11"/>
        <v>0.15981337460185113</v>
      </c>
      <c r="P22" s="74">
        <f t="shared" si="12"/>
        <v>2.5787422200404859</v>
      </c>
      <c r="Q22" s="75">
        <f t="shared" si="13"/>
        <v>6.3925349840740456E-2</v>
      </c>
      <c r="R22" s="25">
        <f t="shared" si="14"/>
        <v>13.401600811740892</v>
      </c>
      <c r="S22" s="25">
        <f t="shared" si="15"/>
        <v>0.33221700628263562</v>
      </c>
      <c r="T22" s="74">
        <f t="shared" si="16"/>
        <v>12.249025545192307</v>
      </c>
      <c r="U22" s="75">
        <f t="shared" si="17"/>
        <v>0.30364541174351711</v>
      </c>
    </row>
    <row r="23" spans="1:21" x14ac:dyDescent="0.3">
      <c r="A23" s="18">
        <f t="shared" si="18"/>
        <v>9</v>
      </c>
      <c r="B23" s="62">
        <v>20089.87</v>
      </c>
      <c r="C23" s="63"/>
      <c r="D23" s="62">
        <f t="shared" si="0"/>
        <v>25477.973134</v>
      </c>
      <c r="E23" s="76">
        <f t="shared" si="1"/>
        <v>631.58245642651571</v>
      </c>
      <c r="F23" s="62">
        <f t="shared" si="2"/>
        <v>2123.1644278333333</v>
      </c>
      <c r="G23" s="76">
        <f t="shared" si="3"/>
        <v>52.631871368876304</v>
      </c>
      <c r="H23" s="62">
        <f t="shared" si="4"/>
        <v>83.63250583333334</v>
      </c>
      <c r="I23" s="76">
        <f t="shared" si="5"/>
        <v>2.0731956656643509</v>
      </c>
      <c r="J23" s="62">
        <f t="shared" si="6"/>
        <v>35.38806416666668</v>
      </c>
      <c r="K23" s="76">
        <f t="shared" si="7"/>
        <v>0.87724719611765722</v>
      </c>
      <c r="L23" s="74">
        <f t="shared" si="8"/>
        <v>12.893711100202429</v>
      </c>
      <c r="M23" s="75">
        <f t="shared" si="9"/>
        <v>0.31962674920370227</v>
      </c>
      <c r="N23" s="74">
        <f t="shared" si="10"/>
        <v>6.4468555501012146</v>
      </c>
      <c r="O23" s="75">
        <f t="shared" si="11"/>
        <v>0.15981337460185113</v>
      </c>
      <c r="P23" s="74">
        <f t="shared" si="12"/>
        <v>2.5787422200404859</v>
      </c>
      <c r="Q23" s="75">
        <f t="shared" si="13"/>
        <v>6.3925349840740456E-2</v>
      </c>
      <c r="R23" s="25">
        <f t="shared" si="14"/>
        <v>13.401600811740892</v>
      </c>
      <c r="S23" s="25">
        <f t="shared" si="15"/>
        <v>0.33221700628263562</v>
      </c>
      <c r="T23" s="74">
        <f t="shared" si="16"/>
        <v>12.249025545192307</v>
      </c>
      <c r="U23" s="75">
        <f t="shared" si="17"/>
        <v>0.30364541174351711</v>
      </c>
    </row>
    <row r="24" spans="1:21" x14ac:dyDescent="0.3">
      <c r="A24" s="18">
        <f t="shared" si="18"/>
        <v>10</v>
      </c>
      <c r="B24" s="62">
        <v>21006.86</v>
      </c>
      <c r="C24" s="63"/>
      <c r="D24" s="62">
        <f t="shared" si="0"/>
        <v>26640.899852000002</v>
      </c>
      <c r="E24" s="76">
        <f t="shared" si="1"/>
        <v>660.41065674431525</v>
      </c>
      <c r="F24" s="62">
        <f t="shared" si="2"/>
        <v>2220.0749876666669</v>
      </c>
      <c r="G24" s="76">
        <f t="shared" si="3"/>
        <v>55.034221395359602</v>
      </c>
      <c r="H24" s="62">
        <f t="shared" si="4"/>
        <v>48.245498499999997</v>
      </c>
      <c r="I24" s="76">
        <f t="shared" si="5"/>
        <v>1.1959746677607033</v>
      </c>
      <c r="J24" s="62">
        <f t="shared" si="6"/>
        <v>24.123277666666663</v>
      </c>
      <c r="K24" s="76">
        <f t="shared" si="7"/>
        <v>0.5980004329873565</v>
      </c>
      <c r="L24" s="74">
        <f t="shared" si="8"/>
        <v>13.482236767206478</v>
      </c>
      <c r="M24" s="75">
        <f t="shared" si="9"/>
        <v>0.33421591940501783</v>
      </c>
      <c r="N24" s="74">
        <f t="shared" si="10"/>
        <v>6.7411183836032391</v>
      </c>
      <c r="O24" s="75">
        <f t="shared" si="11"/>
        <v>0.16710795970250891</v>
      </c>
      <c r="P24" s="74">
        <f t="shared" si="12"/>
        <v>2.6964473534412958</v>
      </c>
      <c r="Q24" s="75">
        <f t="shared" si="13"/>
        <v>6.6843183881003562E-2</v>
      </c>
      <c r="R24" s="25">
        <f t="shared" si="14"/>
        <v>13.775225624493928</v>
      </c>
      <c r="S24" s="25">
        <f t="shared" si="15"/>
        <v>0.34147892346024478</v>
      </c>
      <c r="T24" s="74">
        <f t="shared" si="16"/>
        <v>12.808124928846155</v>
      </c>
      <c r="U24" s="75">
        <f t="shared" si="17"/>
        <v>0.31750512343476694</v>
      </c>
    </row>
    <row r="25" spans="1:21" x14ac:dyDescent="0.3">
      <c r="A25" s="18">
        <f t="shared" si="18"/>
        <v>11</v>
      </c>
      <c r="B25" s="62">
        <v>21006.86</v>
      </c>
      <c r="C25" s="63"/>
      <c r="D25" s="62">
        <f t="shared" si="0"/>
        <v>26640.899852000002</v>
      </c>
      <c r="E25" s="76">
        <f t="shared" si="1"/>
        <v>660.41065674431525</v>
      </c>
      <c r="F25" s="62">
        <f t="shared" si="2"/>
        <v>2220.0749876666669</v>
      </c>
      <c r="G25" s="76">
        <f t="shared" si="3"/>
        <v>55.034221395359602</v>
      </c>
      <c r="H25" s="62">
        <f t="shared" si="4"/>
        <v>48.245498499999997</v>
      </c>
      <c r="I25" s="76">
        <f t="shared" si="5"/>
        <v>1.1959746677607033</v>
      </c>
      <c r="J25" s="62">
        <f t="shared" si="6"/>
        <v>24.123277666666663</v>
      </c>
      <c r="K25" s="76">
        <f t="shared" si="7"/>
        <v>0.5980004329873565</v>
      </c>
      <c r="L25" s="74">
        <f t="shared" si="8"/>
        <v>13.482236767206478</v>
      </c>
      <c r="M25" s="75">
        <f t="shared" si="9"/>
        <v>0.33421591940501783</v>
      </c>
      <c r="N25" s="74">
        <f t="shared" si="10"/>
        <v>6.7411183836032391</v>
      </c>
      <c r="O25" s="75">
        <f t="shared" si="11"/>
        <v>0.16710795970250891</v>
      </c>
      <c r="P25" s="74">
        <f t="shared" si="12"/>
        <v>2.6964473534412958</v>
      </c>
      <c r="Q25" s="75">
        <f t="shared" si="13"/>
        <v>6.6843183881003562E-2</v>
      </c>
      <c r="R25" s="25">
        <f t="shared" si="14"/>
        <v>13.775225624493928</v>
      </c>
      <c r="S25" s="25">
        <f t="shared" si="15"/>
        <v>0.34147892346024478</v>
      </c>
      <c r="T25" s="74">
        <f t="shared" si="16"/>
        <v>12.808124928846155</v>
      </c>
      <c r="U25" s="75">
        <f t="shared" si="17"/>
        <v>0.31750512343476694</v>
      </c>
    </row>
    <row r="26" spans="1:21" x14ac:dyDescent="0.3">
      <c r="A26" s="18">
        <f t="shared" si="18"/>
        <v>12</v>
      </c>
      <c r="B26" s="62">
        <v>21923.82</v>
      </c>
      <c r="C26" s="63"/>
      <c r="D26" s="62">
        <f t="shared" si="0"/>
        <v>27803.788524</v>
      </c>
      <c r="E26" s="76">
        <f t="shared" si="1"/>
        <v>689.23791392641033</v>
      </c>
      <c r="F26" s="62">
        <f t="shared" si="2"/>
        <v>2316.9823769999998</v>
      </c>
      <c r="G26" s="76">
        <f t="shared" si="3"/>
        <v>57.436492827200858</v>
      </c>
      <c r="H26" s="62">
        <f t="shared" si="4"/>
        <v>48.245498499999997</v>
      </c>
      <c r="I26" s="76">
        <f t="shared" si="5"/>
        <v>1.1959746677607033</v>
      </c>
      <c r="J26" s="62">
        <f t="shared" si="6"/>
        <v>24.123277666666663</v>
      </c>
      <c r="K26" s="76">
        <f t="shared" si="7"/>
        <v>0.5980004329873565</v>
      </c>
      <c r="L26" s="74">
        <f t="shared" si="8"/>
        <v>14.070743180161942</v>
      </c>
      <c r="M26" s="75">
        <f t="shared" si="9"/>
        <v>0.3488046123109364</v>
      </c>
      <c r="N26" s="74">
        <f t="shared" si="10"/>
        <v>7.0353715900809712</v>
      </c>
      <c r="O26" s="75">
        <f t="shared" si="11"/>
        <v>0.1744023061554682</v>
      </c>
      <c r="P26" s="74">
        <f t="shared" si="12"/>
        <v>2.8141486360323884</v>
      </c>
      <c r="Q26" s="75">
        <f t="shared" si="13"/>
        <v>6.9760922462187278E-2</v>
      </c>
      <c r="R26" s="25">
        <f t="shared" si="14"/>
        <v>14.363732037449392</v>
      </c>
      <c r="S26" s="25">
        <f t="shared" si="15"/>
        <v>0.3560676163661633</v>
      </c>
      <c r="T26" s="74">
        <f t="shared" si="16"/>
        <v>13.367206021153846</v>
      </c>
      <c r="U26" s="75">
        <f t="shared" si="17"/>
        <v>0.33136438169538956</v>
      </c>
    </row>
    <row r="27" spans="1:21" x14ac:dyDescent="0.3">
      <c r="A27" s="18">
        <f t="shared" si="18"/>
        <v>13</v>
      </c>
      <c r="B27" s="62">
        <v>21923.82</v>
      </c>
      <c r="C27" s="63"/>
      <c r="D27" s="62">
        <f t="shared" si="0"/>
        <v>27803.788524</v>
      </c>
      <c r="E27" s="76">
        <f t="shared" si="1"/>
        <v>689.23791392641033</v>
      </c>
      <c r="F27" s="62">
        <f t="shared" si="2"/>
        <v>2316.9823769999998</v>
      </c>
      <c r="G27" s="76">
        <f t="shared" si="3"/>
        <v>57.436492827200858</v>
      </c>
      <c r="H27" s="62">
        <f t="shared" si="4"/>
        <v>48.245498499999997</v>
      </c>
      <c r="I27" s="76">
        <f t="shared" si="5"/>
        <v>1.1959746677607033</v>
      </c>
      <c r="J27" s="62">
        <f t="shared" si="6"/>
        <v>24.123277666666663</v>
      </c>
      <c r="K27" s="76">
        <f t="shared" si="7"/>
        <v>0.5980004329873565</v>
      </c>
      <c r="L27" s="74">
        <f t="shared" si="8"/>
        <v>14.070743180161942</v>
      </c>
      <c r="M27" s="75">
        <f t="shared" si="9"/>
        <v>0.3488046123109364</v>
      </c>
      <c r="N27" s="74">
        <f t="shared" si="10"/>
        <v>7.0353715900809712</v>
      </c>
      <c r="O27" s="75">
        <f t="shared" si="11"/>
        <v>0.1744023061554682</v>
      </c>
      <c r="P27" s="74">
        <f t="shared" si="12"/>
        <v>2.8141486360323884</v>
      </c>
      <c r="Q27" s="75">
        <f t="shared" si="13"/>
        <v>6.9760922462187278E-2</v>
      </c>
      <c r="R27" s="25">
        <f t="shared" si="14"/>
        <v>14.363732037449392</v>
      </c>
      <c r="S27" s="25">
        <f t="shared" si="15"/>
        <v>0.3560676163661633</v>
      </c>
      <c r="T27" s="74">
        <f t="shared" si="16"/>
        <v>13.367206021153846</v>
      </c>
      <c r="U27" s="75">
        <f t="shared" si="17"/>
        <v>0.33136438169538956</v>
      </c>
    </row>
    <row r="28" spans="1:21" x14ac:dyDescent="0.3">
      <c r="A28" s="18">
        <f t="shared" si="18"/>
        <v>14</v>
      </c>
      <c r="B28" s="62">
        <v>22840.81</v>
      </c>
      <c r="C28" s="63"/>
      <c r="D28" s="62">
        <f t="shared" si="0"/>
        <v>28966.715242000002</v>
      </c>
      <c r="E28" s="76">
        <f t="shared" si="1"/>
        <v>718.06611424420987</v>
      </c>
      <c r="F28" s="62">
        <f t="shared" si="2"/>
        <v>2413.8929368333334</v>
      </c>
      <c r="G28" s="76">
        <f t="shared" si="3"/>
        <v>59.838842853684156</v>
      </c>
      <c r="H28" s="62">
        <f t="shared" si="4"/>
        <v>29.096735333333303</v>
      </c>
      <c r="I28" s="76">
        <f t="shared" si="5"/>
        <v>0.72128922811740492</v>
      </c>
      <c r="J28" s="62">
        <f t="shared" si="6"/>
        <v>4.9745144999999695</v>
      </c>
      <c r="K28" s="76">
        <f t="shared" si="7"/>
        <v>0.1233149933440581</v>
      </c>
      <c r="L28" s="74">
        <f t="shared" si="8"/>
        <v>14.659268847165993</v>
      </c>
      <c r="M28" s="75">
        <f t="shared" si="9"/>
        <v>0.36339378251225196</v>
      </c>
      <c r="N28" s="74">
        <f t="shared" si="10"/>
        <v>7.3296344235829967</v>
      </c>
      <c r="O28" s="75">
        <f t="shared" si="11"/>
        <v>0.18169689125612598</v>
      </c>
      <c r="P28" s="74">
        <f t="shared" si="12"/>
        <v>2.9318537694331988</v>
      </c>
      <c r="Q28" s="75">
        <f t="shared" si="13"/>
        <v>7.2678756502450398E-2</v>
      </c>
      <c r="R28" s="25">
        <f t="shared" si="14"/>
        <v>14.835969669028342</v>
      </c>
      <c r="S28" s="25">
        <f t="shared" si="15"/>
        <v>0.36777408146843055</v>
      </c>
      <c r="T28" s="74">
        <f t="shared" si="16"/>
        <v>13.926305404807692</v>
      </c>
      <c r="U28" s="75">
        <f t="shared" si="17"/>
        <v>0.34522409338663934</v>
      </c>
    </row>
    <row r="29" spans="1:21" x14ac:dyDescent="0.3">
      <c r="A29" s="18">
        <f t="shared" si="18"/>
        <v>15</v>
      </c>
      <c r="B29" s="62">
        <v>22840.81</v>
      </c>
      <c r="C29" s="63"/>
      <c r="D29" s="62">
        <f t="shared" si="0"/>
        <v>28966.715242000002</v>
      </c>
      <c r="E29" s="76">
        <f t="shared" si="1"/>
        <v>718.06611424420987</v>
      </c>
      <c r="F29" s="62">
        <f t="shared" si="2"/>
        <v>2413.8929368333334</v>
      </c>
      <c r="G29" s="76">
        <f t="shared" si="3"/>
        <v>59.838842853684156</v>
      </c>
      <c r="H29" s="62">
        <f t="shared" si="4"/>
        <v>29.096735333333303</v>
      </c>
      <c r="I29" s="76">
        <f t="shared" si="5"/>
        <v>0.72128922811740492</v>
      </c>
      <c r="J29" s="62">
        <f t="shared" si="6"/>
        <v>4.9745144999999695</v>
      </c>
      <c r="K29" s="76">
        <f t="shared" si="7"/>
        <v>0.1233149933440581</v>
      </c>
      <c r="L29" s="74">
        <f t="shared" si="8"/>
        <v>14.659268847165993</v>
      </c>
      <c r="M29" s="75">
        <f t="shared" si="9"/>
        <v>0.36339378251225196</v>
      </c>
      <c r="N29" s="74">
        <f t="shared" si="10"/>
        <v>7.3296344235829967</v>
      </c>
      <c r="O29" s="75">
        <f t="shared" si="11"/>
        <v>0.18169689125612598</v>
      </c>
      <c r="P29" s="74">
        <f t="shared" si="12"/>
        <v>2.9318537694331988</v>
      </c>
      <c r="Q29" s="75">
        <f t="shared" si="13"/>
        <v>7.2678756502450398E-2</v>
      </c>
      <c r="R29" s="25">
        <f t="shared" si="14"/>
        <v>14.835969669028342</v>
      </c>
      <c r="S29" s="25">
        <f t="shared" si="15"/>
        <v>0.36777408146843055</v>
      </c>
      <c r="T29" s="74">
        <f t="shared" si="16"/>
        <v>13.926305404807692</v>
      </c>
      <c r="U29" s="75">
        <f t="shared" si="17"/>
        <v>0.34522409338663934</v>
      </c>
    </row>
    <row r="30" spans="1:21" x14ac:dyDescent="0.3">
      <c r="A30" s="18">
        <f t="shared" si="18"/>
        <v>16</v>
      </c>
      <c r="B30" s="62">
        <v>23757.8</v>
      </c>
      <c r="C30" s="63"/>
      <c r="D30" s="62">
        <f t="shared" si="0"/>
        <v>30129.641959999997</v>
      </c>
      <c r="E30" s="76">
        <f t="shared" si="1"/>
        <v>746.8943145620093</v>
      </c>
      <c r="F30" s="62">
        <f t="shared" si="2"/>
        <v>2510.8034966666664</v>
      </c>
      <c r="G30" s="76">
        <f t="shared" si="3"/>
        <v>62.241192880167439</v>
      </c>
      <c r="H30" s="62">
        <f t="shared" si="4"/>
        <v>0</v>
      </c>
      <c r="I30" s="76">
        <f t="shared" si="5"/>
        <v>0</v>
      </c>
      <c r="J30" s="62">
        <f t="shared" si="6"/>
        <v>0</v>
      </c>
      <c r="K30" s="76">
        <f t="shared" si="7"/>
        <v>0</v>
      </c>
      <c r="L30" s="74">
        <f t="shared" si="8"/>
        <v>15.247794514170039</v>
      </c>
      <c r="M30" s="75">
        <f t="shared" si="9"/>
        <v>0.37798295271356741</v>
      </c>
      <c r="N30" s="74">
        <f t="shared" si="10"/>
        <v>7.6238972570850194</v>
      </c>
      <c r="O30" s="75">
        <f t="shared" si="11"/>
        <v>0.18899147635678371</v>
      </c>
      <c r="P30" s="74">
        <f t="shared" si="12"/>
        <v>3.0495589028340078</v>
      </c>
      <c r="Q30" s="75">
        <f t="shared" si="13"/>
        <v>7.559659054271349E-2</v>
      </c>
      <c r="R30" s="25">
        <f t="shared" si="14"/>
        <v>15.247794514170039</v>
      </c>
      <c r="S30" s="25">
        <f t="shared" si="15"/>
        <v>0.37798295271356741</v>
      </c>
      <c r="T30" s="74">
        <f t="shared" si="16"/>
        <v>14.485404788461537</v>
      </c>
      <c r="U30" s="75">
        <f t="shared" si="17"/>
        <v>0.35908380507788906</v>
      </c>
    </row>
    <row r="31" spans="1:21" x14ac:dyDescent="0.3">
      <c r="A31" s="18">
        <f t="shared" si="18"/>
        <v>17</v>
      </c>
      <c r="B31" s="62">
        <v>23757.8</v>
      </c>
      <c r="C31" s="63"/>
      <c r="D31" s="62">
        <f t="shared" si="0"/>
        <v>30129.641959999997</v>
      </c>
      <c r="E31" s="76">
        <f t="shared" si="1"/>
        <v>746.8943145620093</v>
      </c>
      <c r="F31" s="62">
        <f t="shared" si="2"/>
        <v>2510.8034966666664</v>
      </c>
      <c r="G31" s="76">
        <f t="shared" si="3"/>
        <v>62.241192880167439</v>
      </c>
      <c r="H31" s="62">
        <f t="shared" si="4"/>
        <v>0</v>
      </c>
      <c r="I31" s="76">
        <f t="shared" si="5"/>
        <v>0</v>
      </c>
      <c r="J31" s="62">
        <f t="shared" si="6"/>
        <v>0</v>
      </c>
      <c r="K31" s="76">
        <f t="shared" si="7"/>
        <v>0</v>
      </c>
      <c r="L31" s="74">
        <f t="shared" si="8"/>
        <v>15.247794514170039</v>
      </c>
      <c r="M31" s="75">
        <f t="shared" si="9"/>
        <v>0.37798295271356741</v>
      </c>
      <c r="N31" s="74">
        <f t="shared" si="10"/>
        <v>7.6238972570850194</v>
      </c>
      <c r="O31" s="75">
        <f t="shared" si="11"/>
        <v>0.18899147635678371</v>
      </c>
      <c r="P31" s="74">
        <f t="shared" si="12"/>
        <v>3.0495589028340078</v>
      </c>
      <c r="Q31" s="75">
        <f t="shared" si="13"/>
        <v>7.559659054271349E-2</v>
      </c>
      <c r="R31" s="25">
        <f t="shared" si="14"/>
        <v>15.247794514170039</v>
      </c>
      <c r="S31" s="25">
        <f t="shared" si="15"/>
        <v>0.37798295271356741</v>
      </c>
      <c r="T31" s="74">
        <f t="shared" si="16"/>
        <v>14.485404788461537</v>
      </c>
      <c r="U31" s="75">
        <f t="shared" si="17"/>
        <v>0.35908380507788906</v>
      </c>
    </row>
    <row r="32" spans="1:21" x14ac:dyDescent="0.3">
      <c r="A32" s="18">
        <f t="shared" si="18"/>
        <v>18</v>
      </c>
      <c r="B32" s="62">
        <v>24674.75</v>
      </c>
      <c r="C32" s="63"/>
      <c r="D32" s="62">
        <f t="shared" si="0"/>
        <v>31292.517950000001</v>
      </c>
      <c r="E32" s="76">
        <f t="shared" si="1"/>
        <v>775.72125736553642</v>
      </c>
      <c r="F32" s="62">
        <f t="shared" si="2"/>
        <v>2607.7098291666666</v>
      </c>
      <c r="G32" s="76">
        <f t="shared" si="3"/>
        <v>64.643438113794701</v>
      </c>
      <c r="H32" s="62">
        <f t="shared" si="4"/>
        <v>0</v>
      </c>
      <c r="I32" s="76">
        <f t="shared" si="5"/>
        <v>0</v>
      </c>
      <c r="J32" s="62">
        <f t="shared" si="6"/>
        <v>0</v>
      </c>
      <c r="K32" s="76">
        <f t="shared" si="7"/>
        <v>0</v>
      </c>
      <c r="L32" s="74">
        <f t="shared" si="8"/>
        <v>15.836294509109312</v>
      </c>
      <c r="M32" s="75">
        <f t="shared" si="9"/>
        <v>0.39257148652102042</v>
      </c>
      <c r="N32" s="74">
        <f t="shared" si="10"/>
        <v>7.9181472545546558</v>
      </c>
      <c r="O32" s="75">
        <f t="shared" si="11"/>
        <v>0.19628574326051021</v>
      </c>
      <c r="P32" s="74">
        <f t="shared" si="12"/>
        <v>3.1672589018218624</v>
      </c>
      <c r="Q32" s="75">
        <f t="shared" si="13"/>
        <v>7.8514297304204089E-2</v>
      </c>
      <c r="R32" s="25">
        <f t="shared" si="14"/>
        <v>15.836294509109312</v>
      </c>
      <c r="S32" s="25">
        <f t="shared" si="15"/>
        <v>0.39257148652102042</v>
      </c>
      <c r="T32" s="74">
        <f t="shared" si="16"/>
        <v>15.044479783653847</v>
      </c>
      <c r="U32" s="75">
        <f t="shared" si="17"/>
        <v>0.37294291219496939</v>
      </c>
    </row>
    <row r="33" spans="1:21" x14ac:dyDescent="0.3">
      <c r="A33" s="18">
        <f t="shared" si="18"/>
        <v>19</v>
      </c>
      <c r="B33" s="62">
        <v>24674.75</v>
      </c>
      <c r="C33" s="63"/>
      <c r="D33" s="62">
        <f t="shared" si="0"/>
        <v>31292.517950000001</v>
      </c>
      <c r="E33" s="76">
        <f t="shared" si="1"/>
        <v>775.72125736553642</v>
      </c>
      <c r="F33" s="62">
        <f t="shared" si="2"/>
        <v>2607.7098291666666</v>
      </c>
      <c r="G33" s="76">
        <f t="shared" si="3"/>
        <v>64.643438113794701</v>
      </c>
      <c r="H33" s="62">
        <f t="shared" si="4"/>
        <v>0</v>
      </c>
      <c r="I33" s="76">
        <f t="shared" si="5"/>
        <v>0</v>
      </c>
      <c r="J33" s="62">
        <f t="shared" si="6"/>
        <v>0</v>
      </c>
      <c r="K33" s="76">
        <f t="shared" si="7"/>
        <v>0</v>
      </c>
      <c r="L33" s="74">
        <f t="shared" si="8"/>
        <v>15.836294509109312</v>
      </c>
      <c r="M33" s="75">
        <f t="shared" si="9"/>
        <v>0.39257148652102042</v>
      </c>
      <c r="N33" s="74">
        <f t="shared" si="10"/>
        <v>7.9181472545546558</v>
      </c>
      <c r="O33" s="75">
        <f t="shared" si="11"/>
        <v>0.19628574326051021</v>
      </c>
      <c r="P33" s="74">
        <f t="shared" si="12"/>
        <v>3.1672589018218624</v>
      </c>
      <c r="Q33" s="75">
        <f t="shared" si="13"/>
        <v>7.8514297304204089E-2</v>
      </c>
      <c r="R33" s="25">
        <f t="shared" si="14"/>
        <v>15.836294509109312</v>
      </c>
      <c r="S33" s="25">
        <f t="shared" si="15"/>
        <v>0.39257148652102042</v>
      </c>
      <c r="T33" s="74">
        <f t="shared" si="16"/>
        <v>15.044479783653847</v>
      </c>
      <c r="U33" s="75">
        <f t="shared" si="17"/>
        <v>0.37294291219496939</v>
      </c>
    </row>
    <row r="34" spans="1:21" x14ac:dyDescent="0.3">
      <c r="A34" s="18">
        <f t="shared" si="18"/>
        <v>20</v>
      </c>
      <c r="B34" s="62">
        <v>25591.74</v>
      </c>
      <c r="C34" s="63"/>
      <c r="D34" s="62">
        <f t="shared" si="0"/>
        <v>32455.444668</v>
      </c>
      <c r="E34" s="76">
        <f t="shared" si="1"/>
        <v>804.54945768333585</v>
      </c>
      <c r="F34" s="62">
        <f t="shared" si="2"/>
        <v>2704.6203890000002</v>
      </c>
      <c r="G34" s="76">
        <f t="shared" si="3"/>
        <v>67.045788140277992</v>
      </c>
      <c r="H34" s="62">
        <f t="shared" si="4"/>
        <v>0</v>
      </c>
      <c r="I34" s="76">
        <f t="shared" si="5"/>
        <v>0</v>
      </c>
      <c r="J34" s="62">
        <f t="shared" si="6"/>
        <v>0</v>
      </c>
      <c r="K34" s="76">
        <f t="shared" si="7"/>
        <v>0</v>
      </c>
      <c r="L34" s="74">
        <f t="shared" si="8"/>
        <v>16.424820176113361</v>
      </c>
      <c r="M34" s="75">
        <f t="shared" si="9"/>
        <v>0.40716065672233598</v>
      </c>
      <c r="N34" s="74">
        <f t="shared" si="10"/>
        <v>8.2124100880566804</v>
      </c>
      <c r="O34" s="75">
        <f t="shared" si="11"/>
        <v>0.20358032836116799</v>
      </c>
      <c r="P34" s="74">
        <f t="shared" si="12"/>
        <v>3.2849640352226723</v>
      </c>
      <c r="Q34" s="75">
        <f t="shared" si="13"/>
        <v>8.1432131344467196E-2</v>
      </c>
      <c r="R34" s="25">
        <f t="shared" si="14"/>
        <v>16.424820176113361</v>
      </c>
      <c r="S34" s="25">
        <f t="shared" si="15"/>
        <v>0.40716065672233598</v>
      </c>
      <c r="T34" s="74">
        <f t="shared" si="16"/>
        <v>15.603579167307693</v>
      </c>
      <c r="U34" s="75">
        <f t="shared" si="17"/>
        <v>0.38680262388621917</v>
      </c>
    </row>
    <row r="35" spans="1:21" x14ac:dyDescent="0.3">
      <c r="A35" s="18">
        <f t="shared" si="18"/>
        <v>21</v>
      </c>
      <c r="B35" s="62">
        <v>25591.74</v>
      </c>
      <c r="C35" s="63"/>
      <c r="D35" s="62">
        <f t="shared" si="0"/>
        <v>32455.444668</v>
      </c>
      <c r="E35" s="76">
        <f t="shared" si="1"/>
        <v>804.54945768333585</v>
      </c>
      <c r="F35" s="62">
        <f t="shared" si="2"/>
        <v>2704.6203890000002</v>
      </c>
      <c r="G35" s="76">
        <f t="shared" si="3"/>
        <v>67.045788140277992</v>
      </c>
      <c r="H35" s="62">
        <f t="shared" si="4"/>
        <v>0</v>
      </c>
      <c r="I35" s="76">
        <f t="shared" si="5"/>
        <v>0</v>
      </c>
      <c r="J35" s="62">
        <f t="shared" si="6"/>
        <v>0</v>
      </c>
      <c r="K35" s="76">
        <f t="shared" si="7"/>
        <v>0</v>
      </c>
      <c r="L35" s="74">
        <f t="shared" si="8"/>
        <v>16.424820176113361</v>
      </c>
      <c r="M35" s="75">
        <f t="shared" si="9"/>
        <v>0.40716065672233598</v>
      </c>
      <c r="N35" s="74">
        <f t="shared" si="10"/>
        <v>8.2124100880566804</v>
      </c>
      <c r="O35" s="75">
        <f t="shared" si="11"/>
        <v>0.20358032836116799</v>
      </c>
      <c r="P35" s="74">
        <f t="shared" si="12"/>
        <v>3.2849640352226723</v>
      </c>
      <c r="Q35" s="75">
        <f t="shared" si="13"/>
        <v>8.1432131344467196E-2</v>
      </c>
      <c r="R35" s="25">
        <f t="shared" si="14"/>
        <v>16.424820176113361</v>
      </c>
      <c r="S35" s="25">
        <f t="shared" si="15"/>
        <v>0.40716065672233598</v>
      </c>
      <c r="T35" s="74">
        <f t="shared" si="16"/>
        <v>15.603579167307693</v>
      </c>
      <c r="U35" s="75">
        <f t="shared" si="17"/>
        <v>0.38680262388621917</v>
      </c>
    </row>
    <row r="36" spans="1:21" x14ac:dyDescent="0.3">
      <c r="A36" s="18">
        <f t="shared" si="18"/>
        <v>22</v>
      </c>
      <c r="B36" s="62">
        <v>26508.73</v>
      </c>
      <c r="C36" s="63"/>
      <c r="D36" s="62">
        <f t="shared" si="0"/>
        <v>33618.371385999999</v>
      </c>
      <c r="E36" s="76">
        <f t="shared" si="1"/>
        <v>833.37765800113527</v>
      </c>
      <c r="F36" s="62">
        <f t="shared" si="2"/>
        <v>2801.5309488333332</v>
      </c>
      <c r="G36" s="76">
        <f t="shared" si="3"/>
        <v>69.448138166761282</v>
      </c>
      <c r="H36" s="62">
        <f t="shared" si="4"/>
        <v>0</v>
      </c>
      <c r="I36" s="76">
        <f t="shared" si="5"/>
        <v>0</v>
      </c>
      <c r="J36" s="62">
        <f t="shared" si="6"/>
        <v>0</v>
      </c>
      <c r="K36" s="76">
        <f t="shared" si="7"/>
        <v>0</v>
      </c>
      <c r="L36" s="74">
        <f t="shared" si="8"/>
        <v>17.01334584311741</v>
      </c>
      <c r="M36" s="75">
        <f t="shared" si="9"/>
        <v>0.42174982692365154</v>
      </c>
      <c r="N36" s="74">
        <f t="shared" si="10"/>
        <v>8.5066729215587049</v>
      </c>
      <c r="O36" s="75">
        <f t="shared" si="11"/>
        <v>0.21087491346182577</v>
      </c>
      <c r="P36" s="74">
        <f t="shared" si="12"/>
        <v>3.4026691686234818</v>
      </c>
      <c r="Q36" s="75">
        <f t="shared" si="13"/>
        <v>8.4349965384730302E-2</v>
      </c>
      <c r="R36" s="25">
        <f t="shared" si="14"/>
        <v>17.01334584311741</v>
      </c>
      <c r="S36" s="25">
        <f t="shared" si="15"/>
        <v>0.42174982692365154</v>
      </c>
      <c r="T36" s="74">
        <f t="shared" si="16"/>
        <v>16.162678550961537</v>
      </c>
      <c r="U36" s="75">
        <f t="shared" si="17"/>
        <v>0.40066233557746889</v>
      </c>
    </row>
    <row r="37" spans="1:21" x14ac:dyDescent="0.3">
      <c r="A37" s="18">
        <f t="shared" si="18"/>
        <v>23</v>
      </c>
      <c r="B37" s="62">
        <v>27425.69</v>
      </c>
      <c r="C37" s="63"/>
      <c r="D37" s="62">
        <f t="shared" si="0"/>
        <v>34781.260058</v>
      </c>
      <c r="E37" s="76">
        <f t="shared" si="1"/>
        <v>862.20491518323047</v>
      </c>
      <c r="F37" s="62">
        <f t="shared" si="2"/>
        <v>2898.4383381666662</v>
      </c>
      <c r="G37" s="76">
        <f t="shared" si="3"/>
        <v>71.850409598602525</v>
      </c>
      <c r="H37" s="62">
        <f t="shared" si="4"/>
        <v>0</v>
      </c>
      <c r="I37" s="76">
        <f t="shared" si="5"/>
        <v>0</v>
      </c>
      <c r="J37" s="62">
        <f t="shared" si="6"/>
        <v>0</v>
      </c>
      <c r="K37" s="76">
        <f t="shared" si="7"/>
        <v>0</v>
      </c>
      <c r="L37" s="74">
        <f t="shared" si="8"/>
        <v>17.601852256072874</v>
      </c>
      <c r="M37" s="75">
        <f t="shared" si="9"/>
        <v>0.43633851982957006</v>
      </c>
      <c r="N37" s="74">
        <f t="shared" si="10"/>
        <v>8.800926128036437</v>
      </c>
      <c r="O37" s="75">
        <f t="shared" si="11"/>
        <v>0.21816925991478503</v>
      </c>
      <c r="P37" s="74">
        <f t="shared" si="12"/>
        <v>3.5203704512145748</v>
      </c>
      <c r="Q37" s="75">
        <f t="shared" si="13"/>
        <v>8.7267703965914017E-2</v>
      </c>
      <c r="R37" s="25">
        <f t="shared" si="14"/>
        <v>17.601852256072871</v>
      </c>
      <c r="S37" s="25">
        <f t="shared" si="15"/>
        <v>0.43633851982957</v>
      </c>
      <c r="T37" s="74">
        <f t="shared" si="16"/>
        <v>16.72175964326923</v>
      </c>
      <c r="U37" s="75">
        <f t="shared" si="17"/>
        <v>0.41452159383809156</v>
      </c>
    </row>
    <row r="38" spans="1:21" x14ac:dyDescent="0.3">
      <c r="A38" s="18">
        <f t="shared" si="18"/>
        <v>24</v>
      </c>
      <c r="B38" s="62">
        <v>28342.68</v>
      </c>
      <c r="C38" s="63"/>
      <c r="D38" s="62">
        <f t="shared" si="0"/>
        <v>35944.186776000002</v>
      </c>
      <c r="E38" s="76">
        <f t="shared" si="1"/>
        <v>891.03311550103001</v>
      </c>
      <c r="F38" s="62">
        <f t="shared" si="2"/>
        <v>2995.3488979999997</v>
      </c>
      <c r="G38" s="76">
        <f t="shared" si="3"/>
        <v>74.252759625085829</v>
      </c>
      <c r="H38" s="62">
        <f t="shared" si="4"/>
        <v>0</v>
      </c>
      <c r="I38" s="76">
        <f t="shared" si="5"/>
        <v>0</v>
      </c>
      <c r="J38" s="62">
        <f t="shared" si="6"/>
        <v>0</v>
      </c>
      <c r="K38" s="76">
        <f t="shared" si="7"/>
        <v>0</v>
      </c>
      <c r="L38" s="74">
        <f t="shared" si="8"/>
        <v>18.190377923076923</v>
      </c>
      <c r="M38" s="75">
        <f t="shared" si="9"/>
        <v>0.45092769003088562</v>
      </c>
      <c r="N38" s="74">
        <f t="shared" si="10"/>
        <v>9.0951889615384616</v>
      </c>
      <c r="O38" s="75">
        <f t="shared" si="11"/>
        <v>0.22546384501544281</v>
      </c>
      <c r="P38" s="74">
        <f t="shared" si="12"/>
        <v>3.6380755846153847</v>
      </c>
      <c r="Q38" s="75">
        <f t="shared" si="13"/>
        <v>9.0185538006177124E-2</v>
      </c>
      <c r="R38" s="25">
        <f t="shared" si="14"/>
        <v>18.190377923076923</v>
      </c>
      <c r="S38" s="25">
        <f t="shared" si="15"/>
        <v>0.45092769003088562</v>
      </c>
      <c r="T38" s="74">
        <f t="shared" si="16"/>
        <v>17.280859026923078</v>
      </c>
      <c r="U38" s="75">
        <f t="shared" si="17"/>
        <v>0.42838130552934139</v>
      </c>
    </row>
    <row r="39" spans="1:21" x14ac:dyDescent="0.3">
      <c r="A39" s="18">
        <f t="shared" si="18"/>
        <v>25</v>
      </c>
      <c r="B39" s="62">
        <v>28342.68</v>
      </c>
      <c r="C39" s="63"/>
      <c r="D39" s="62">
        <f t="shared" si="0"/>
        <v>35944.186776000002</v>
      </c>
      <c r="E39" s="76">
        <f t="shared" si="1"/>
        <v>891.03311550103001</v>
      </c>
      <c r="F39" s="62">
        <f t="shared" si="2"/>
        <v>2995.3488979999997</v>
      </c>
      <c r="G39" s="76">
        <f t="shared" si="3"/>
        <v>74.252759625085829</v>
      </c>
      <c r="H39" s="62">
        <f t="shared" si="4"/>
        <v>0</v>
      </c>
      <c r="I39" s="76">
        <f t="shared" si="5"/>
        <v>0</v>
      </c>
      <c r="J39" s="62">
        <f t="shared" si="6"/>
        <v>0</v>
      </c>
      <c r="K39" s="76">
        <f t="shared" si="7"/>
        <v>0</v>
      </c>
      <c r="L39" s="74">
        <f t="shared" si="8"/>
        <v>18.190377923076923</v>
      </c>
      <c r="M39" s="75">
        <f t="shared" si="9"/>
        <v>0.45092769003088562</v>
      </c>
      <c r="N39" s="74">
        <f t="shared" si="10"/>
        <v>9.0951889615384616</v>
      </c>
      <c r="O39" s="75">
        <f t="shared" si="11"/>
        <v>0.22546384501544281</v>
      </c>
      <c r="P39" s="74">
        <f t="shared" si="12"/>
        <v>3.6380755846153847</v>
      </c>
      <c r="Q39" s="75">
        <f t="shared" si="13"/>
        <v>9.0185538006177124E-2</v>
      </c>
      <c r="R39" s="25">
        <f t="shared" si="14"/>
        <v>18.190377923076923</v>
      </c>
      <c r="S39" s="25">
        <f t="shared" si="15"/>
        <v>0.45092769003088562</v>
      </c>
      <c r="T39" s="74">
        <f t="shared" si="16"/>
        <v>17.280859026923078</v>
      </c>
      <c r="U39" s="75">
        <f t="shared" si="17"/>
        <v>0.42838130552934139</v>
      </c>
    </row>
    <row r="40" spans="1:21" x14ac:dyDescent="0.3">
      <c r="A40" s="18">
        <f t="shared" si="18"/>
        <v>26</v>
      </c>
      <c r="B40" s="62">
        <v>28342.68</v>
      </c>
      <c r="C40" s="63"/>
      <c r="D40" s="62">
        <f t="shared" si="0"/>
        <v>35944.186776000002</v>
      </c>
      <c r="E40" s="76">
        <f t="shared" si="1"/>
        <v>891.03311550103001</v>
      </c>
      <c r="F40" s="62">
        <f t="shared" si="2"/>
        <v>2995.3488979999997</v>
      </c>
      <c r="G40" s="76">
        <f t="shared" si="3"/>
        <v>74.252759625085829</v>
      </c>
      <c r="H40" s="62">
        <f t="shared" si="4"/>
        <v>0</v>
      </c>
      <c r="I40" s="76">
        <f t="shared" si="5"/>
        <v>0</v>
      </c>
      <c r="J40" s="62">
        <f t="shared" si="6"/>
        <v>0</v>
      </c>
      <c r="K40" s="76">
        <f t="shared" si="7"/>
        <v>0</v>
      </c>
      <c r="L40" s="74">
        <f t="shared" si="8"/>
        <v>18.190377923076923</v>
      </c>
      <c r="M40" s="75">
        <f t="shared" si="9"/>
        <v>0.45092769003088562</v>
      </c>
      <c r="N40" s="74">
        <f t="shared" si="10"/>
        <v>9.0951889615384616</v>
      </c>
      <c r="O40" s="75">
        <f t="shared" si="11"/>
        <v>0.22546384501544281</v>
      </c>
      <c r="P40" s="74">
        <f t="shared" si="12"/>
        <v>3.6380755846153847</v>
      </c>
      <c r="Q40" s="75">
        <f t="shared" si="13"/>
        <v>9.0185538006177124E-2</v>
      </c>
      <c r="R40" s="25">
        <f t="shared" si="14"/>
        <v>18.190377923076923</v>
      </c>
      <c r="S40" s="25">
        <f t="shared" si="15"/>
        <v>0.45092769003088562</v>
      </c>
      <c r="T40" s="74">
        <f t="shared" si="16"/>
        <v>17.280859026923078</v>
      </c>
      <c r="U40" s="75">
        <f t="shared" si="17"/>
        <v>0.42838130552934139</v>
      </c>
    </row>
    <row r="41" spans="1:21" x14ac:dyDescent="0.3">
      <c r="A41" s="18">
        <f t="shared" si="18"/>
        <v>27</v>
      </c>
      <c r="B41" s="62">
        <v>28342.68</v>
      </c>
      <c r="C41" s="63"/>
      <c r="D41" s="62">
        <f t="shared" si="0"/>
        <v>35944.186776000002</v>
      </c>
      <c r="E41" s="76">
        <f t="shared" si="1"/>
        <v>891.03311550103001</v>
      </c>
      <c r="F41" s="62">
        <f t="shared" si="2"/>
        <v>2995.3488979999997</v>
      </c>
      <c r="G41" s="76">
        <f t="shared" si="3"/>
        <v>74.252759625085829</v>
      </c>
      <c r="H41" s="62">
        <f t="shared" si="4"/>
        <v>0</v>
      </c>
      <c r="I41" s="76">
        <f t="shared" si="5"/>
        <v>0</v>
      </c>
      <c r="J41" s="62">
        <f t="shared" si="6"/>
        <v>0</v>
      </c>
      <c r="K41" s="76">
        <f t="shared" si="7"/>
        <v>0</v>
      </c>
      <c r="L41" s="74">
        <f t="shared" si="8"/>
        <v>18.190377923076923</v>
      </c>
      <c r="M41" s="75">
        <f t="shared" si="9"/>
        <v>0.45092769003088562</v>
      </c>
      <c r="N41" s="74">
        <f t="shared" si="10"/>
        <v>9.0951889615384616</v>
      </c>
      <c r="O41" s="75">
        <f t="shared" si="11"/>
        <v>0.22546384501544281</v>
      </c>
      <c r="P41" s="74">
        <f t="shared" si="12"/>
        <v>3.6380755846153847</v>
      </c>
      <c r="Q41" s="75">
        <f t="shared" si="13"/>
        <v>9.0185538006177124E-2</v>
      </c>
      <c r="R41" s="25">
        <f t="shared" si="14"/>
        <v>18.190377923076923</v>
      </c>
      <c r="S41" s="25">
        <f t="shared" si="15"/>
        <v>0.45092769003088562</v>
      </c>
      <c r="T41" s="74">
        <f t="shared" si="16"/>
        <v>17.280859026923078</v>
      </c>
      <c r="U41" s="75">
        <f t="shared" si="17"/>
        <v>0.42838130552934139</v>
      </c>
    </row>
    <row r="42" spans="1:21" x14ac:dyDescent="0.3">
      <c r="A42" s="26"/>
      <c r="B42" s="77"/>
      <c r="C42" s="78"/>
      <c r="D42" s="77"/>
      <c r="E42" s="78"/>
      <c r="F42" s="77"/>
      <c r="G42" s="78"/>
      <c r="H42" s="77"/>
      <c r="I42" s="78"/>
      <c r="J42" s="77"/>
      <c r="K42" s="78"/>
      <c r="L42" s="77"/>
      <c r="M42" s="78"/>
      <c r="N42" s="77"/>
      <c r="O42" s="78"/>
      <c r="P42" s="77"/>
      <c r="Q42" s="78"/>
      <c r="R42" s="26"/>
      <c r="S42" s="26"/>
      <c r="T42" s="77"/>
      <c r="U42" s="78"/>
    </row>
  </sheetData>
  <dataConsolidate/>
  <mergeCells count="286">
    <mergeCell ref="T11:U11"/>
    <mergeCell ref="B12:C12"/>
    <mergeCell ref="D12:E12"/>
    <mergeCell ref="H12:I12"/>
    <mergeCell ref="J12:K12"/>
    <mergeCell ref="P12:Q12"/>
    <mergeCell ref="B10:E10"/>
    <mergeCell ref="H10:I10"/>
    <mergeCell ref="J10:K10"/>
    <mergeCell ref="L10:Q10"/>
    <mergeCell ref="B11:C11"/>
    <mergeCell ref="D11:E11"/>
    <mergeCell ref="F11:G11"/>
    <mergeCell ref="H11:I11"/>
    <mergeCell ref="J11:K11"/>
    <mergeCell ref="L11:Q11"/>
    <mergeCell ref="N13:O13"/>
    <mergeCell ref="P13:Q13"/>
    <mergeCell ref="T13:U13"/>
    <mergeCell ref="B14:C14"/>
    <mergeCell ref="D14:E14"/>
    <mergeCell ref="F14:G14"/>
    <mergeCell ref="H14:I14"/>
    <mergeCell ref="J14:K14"/>
    <mergeCell ref="L14:M14"/>
    <mergeCell ref="N14:O14"/>
    <mergeCell ref="B13:C13"/>
    <mergeCell ref="D13:E13"/>
    <mergeCell ref="F13:G13"/>
    <mergeCell ref="H13:I13"/>
    <mergeCell ref="J13:K13"/>
    <mergeCell ref="L13:M13"/>
    <mergeCell ref="P14:Q14"/>
    <mergeCell ref="T14:U14"/>
    <mergeCell ref="B15:C15"/>
    <mergeCell ref="D15:E15"/>
    <mergeCell ref="F15:G15"/>
    <mergeCell ref="H15:I15"/>
    <mergeCell ref="J15:K15"/>
    <mergeCell ref="L15:M15"/>
    <mergeCell ref="N15:O15"/>
    <mergeCell ref="P15:Q15"/>
    <mergeCell ref="T15:U15"/>
    <mergeCell ref="B16:C16"/>
    <mergeCell ref="D16:E16"/>
    <mergeCell ref="F16:G16"/>
    <mergeCell ref="H16:I16"/>
    <mergeCell ref="J16:K16"/>
    <mergeCell ref="L16:M16"/>
    <mergeCell ref="N16:O16"/>
    <mergeCell ref="P16:Q16"/>
    <mergeCell ref="T16:U16"/>
    <mergeCell ref="N17:O17"/>
    <mergeCell ref="P17:Q17"/>
    <mergeCell ref="T17:U17"/>
    <mergeCell ref="B18:C18"/>
    <mergeCell ref="D18:E18"/>
    <mergeCell ref="F18:G18"/>
    <mergeCell ref="H18:I18"/>
    <mergeCell ref="J18:K18"/>
    <mergeCell ref="L18:M18"/>
    <mergeCell ref="N18:O18"/>
    <mergeCell ref="B17:C17"/>
    <mergeCell ref="D17:E17"/>
    <mergeCell ref="F17:G17"/>
    <mergeCell ref="H17:I17"/>
    <mergeCell ref="J17:K17"/>
    <mergeCell ref="L17:M17"/>
    <mergeCell ref="P18:Q18"/>
    <mergeCell ref="T18:U18"/>
    <mergeCell ref="B19:C19"/>
    <mergeCell ref="D19:E19"/>
    <mergeCell ref="F19:G19"/>
    <mergeCell ref="H19:I19"/>
    <mergeCell ref="J19:K19"/>
    <mergeCell ref="L19:M19"/>
    <mergeCell ref="N19:O19"/>
    <mergeCell ref="P19:Q19"/>
    <mergeCell ref="T19:U19"/>
    <mergeCell ref="B20:C20"/>
    <mergeCell ref="D20:E20"/>
    <mergeCell ref="F20:G20"/>
    <mergeCell ref="H20:I20"/>
    <mergeCell ref="J20:K20"/>
    <mergeCell ref="L20:M20"/>
    <mergeCell ref="N20:O20"/>
    <mergeCell ref="P20:Q20"/>
    <mergeCell ref="T20:U20"/>
    <mergeCell ref="N21:O21"/>
    <mergeCell ref="P21:Q21"/>
    <mergeCell ref="T21:U21"/>
    <mergeCell ref="B22:C22"/>
    <mergeCell ref="D22:E22"/>
    <mergeCell ref="F22:G22"/>
    <mergeCell ref="H22:I22"/>
    <mergeCell ref="J22:K22"/>
    <mergeCell ref="L22:M22"/>
    <mergeCell ref="N22:O22"/>
    <mergeCell ref="B21:C21"/>
    <mergeCell ref="D21:E21"/>
    <mergeCell ref="F21:G21"/>
    <mergeCell ref="H21:I21"/>
    <mergeCell ref="J21:K21"/>
    <mergeCell ref="L21:M21"/>
    <mergeCell ref="P22:Q22"/>
    <mergeCell ref="T22:U22"/>
    <mergeCell ref="B23:C23"/>
    <mergeCell ref="D23:E23"/>
    <mergeCell ref="F23:G23"/>
    <mergeCell ref="H23:I23"/>
    <mergeCell ref="J23:K23"/>
    <mergeCell ref="L23:M23"/>
    <mergeCell ref="N23:O23"/>
    <mergeCell ref="P23:Q23"/>
    <mergeCell ref="T23:U23"/>
    <mergeCell ref="B24:C24"/>
    <mergeCell ref="D24:E24"/>
    <mergeCell ref="F24:G24"/>
    <mergeCell ref="H24:I24"/>
    <mergeCell ref="J24:K24"/>
    <mergeCell ref="L24:M24"/>
    <mergeCell ref="N24:O24"/>
    <mergeCell ref="P24:Q24"/>
    <mergeCell ref="T24:U24"/>
    <mergeCell ref="N25:O25"/>
    <mergeCell ref="P25:Q25"/>
    <mergeCell ref="T25:U25"/>
    <mergeCell ref="B26:C26"/>
    <mergeCell ref="D26:E26"/>
    <mergeCell ref="F26:G26"/>
    <mergeCell ref="H26:I26"/>
    <mergeCell ref="J26:K26"/>
    <mergeCell ref="L26:M26"/>
    <mergeCell ref="N26:O26"/>
    <mergeCell ref="B25:C25"/>
    <mergeCell ref="D25:E25"/>
    <mergeCell ref="F25:G25"/>
    <mergeCell ref="H25:I25"/>
    <mergeCell ref="J25:K25"/>
    <mergeCell ref="L25:M25"/>
    <mergeCell ref="P26:Q26"/>
    <mergeCell ref="T26:U26"/>
    <mergeCell ref="B27:C27"/>
    <mergeCell ref="D27:E27"/>
    <mergeCell ref="F27:G27"/>
    <mergeCell ref="H27:I27"/>
    <mergeCell ref="J27:K27"/>
    <mergeCell ref="L27:M27"/>
    <mergeCell ref="N27:O27"/>
    <mergeCell ref="P27:Q27"/>
    <mergeCell ref="T27:U27"/>
    <mergeCell ref="B28:C28"/>
    <mergeCell ref="D28:E28"/>
    <mergeCell ref="F28:G28"/>
    <mergeCell ref="H28:I28"/>
    <mergeCell ref="J28:K28"/>
    <mergeCell ref="L28:M28"/>
    <mergeCell ref="N28:O28"/>
    <mergeCell ref="P28:Q28"/>
    <mergeCell ref="T28:U28"/>
    <mergeCell ref="N29:O29"/>
    <mergeCell ref="P29:Q29"/>
    <mergeCell ref="T29:U29"/>
    <mergeCell ref="B30:C30"/>
    <mergeCell ref="D30:E30"/>
    <mergeCell ref="F30:G30"/>
    <mergeCell ref="H30:I30"/>
    <mergeCell ref="J30:K30"/>
    <mergeCell ref="L30:M30"/>
    <mergeCell ref="N30:O30"/>
    <mergeCell ref="B29:C29"/>
    <mergeCell ref="D29:E29"/>
    <mergeCell ref="F29:G29"/>
    <mergeCell ref="H29:I29"/>
    <mergeCell ref="J29:K29"/>
    <mergeCell ref="L29:M29"/>
    <mergeCell ref="P30:Q30"/>
    <mergeCell ref="T30:U30"/>
    <mergeCell ref="B31:C31"/>
    <mergeCell ref="D31:E31"/>
    <mergeCell ref="F31:G31"/>
    <mergeCell ref="H31:I31"/>
    <mergeCell ref="J31:K31"/>
    <mergeCell ref="L31:M31"/>
    <mergeCell ref="N31:O31"/>
    <mergeCell ref="P31:Q31"/>
    <mergeCell ref="T31:U31"/>
    <mergeCell ref="B32:C32"/>
    <mergeCell ref="D32:E32"/>
    <mergeCell ref="F32:G32"/>
    <mergeCell ref="H32:I32"/>
    <mergeCell ref="J32:K32"/>
    <mergeCell ref="L32:M32"/>
    <mergeCell ref="N32:O32"/>
    <mergeCell ref="P32:Q32"/>
    <mergeCell ref="T32:U32"/>
    <mergeCell ref="N33:O33"/>
    <mergeCell ref="P33:Q33"/>
    <mergeCell ref="T33:U33"/>
    <mergeCell ref="B34:C34"/>
    <mergeCell ref="D34:E34"/>
    <mergeCell ref="F34:G34"/>
    <mergeCell ref="H34:I34"/>
    <mergeCell ref="J34:K34"/>
    <mergeCell ref="L34:M34"/>
    <mergeCell ref="N34:O34"/>
    <mergeCell ref="B33:C33"/>
    <mergeCell ref="D33:E33"/>
    <mergeCell ref="F33:G33"/>
    <mergeCell ref="H33:I33"/>
    <mergeCell ref="J33:K33"/>
    <mergeCell ref="L33:M33"/>
    <mergeCell ref="P34:Q34"/>
    <mergeCell ref="T34:U34"/>
    <mergeCell ref="B35:C35"/>
    <mergeCell ref="D35:E35"/>
    <mergeCell ref="F35:G35"/>
    <mergeCell ref="H35:I35"/>
    <mergeCell ref="J35:K35"/>
    <mergeCell ref="L35:M35"/>
    <mergeCell ref="N35:O35"/>
    <mergeCell ref="P35:Q35"/>
    <mergeCell ref="T35:U35"/>
    <mergeCell ref="B36:C36"/>
    <mergeCell ref="D36:E36"/>
    <mergeCell ref="F36:G36"/>
    <mergeCell ref="H36:I36"/>
    <mergeCell ref="J36:K36"/>
    <mergeCell ref="L36:M36"/>
    <mergeCell ref="N36:O36"/>
    <mergeCell ref="P36:Q36"/>
    <mergeCell ref="T36:U36"/>
    <mergeCell ref="N37:O37"/>
    <mergeCell ref="P37:Q37"/>
    <mergeCell ref="T37:U37"/>
    <mergeCell ref="B38:C38"/>
    <mergeCell ref="D38:E38"/>
    <mergeCell ref="F38:G38"/>
    <mergeCell ref="H38:I38"/>
    <mergeCell ref="J38:K38"/>
    <mergeCell ref="L38:M38"/>
    <mergeCell ref="N38:O38"/>
    <mergeCell ref="B37:C37"/>
    <mergeCell ref="D37:E37"/>
    <mergeCell ref="F37:G37"/>
    <mergeCell ref="H37:I37"/>
    <mergeCell ref="J37:K37"/>
    <mergeCell ref="L37:M37"/>
    <mergeCell ref="P38:Q38"/>
    <mergeCell ref="T38:U38"/>
    <mergeCell ref="B39:C39"/>
    <mergeCell ref="D39:E39"/>
    <mergeCell ref="F39:G39"/>
    <mergeCell ref="H39:I39"/>
    <mergeCell ref="J39:K39"/>
    <mergeCell ref="L39:M39"/>
    <mergeCell ref="N39:O39"/>
    <mergeCell ref="P39:Q39"/>
    <mergeCell ref="T39:U39"/>
    <mergeCell ref="B40:C40"/>
    <mergeCell ref="D40:E40"/>
    <mergeCell ref="F40:G40"/>
    <mergeCell ref="H40:I40"/>
    <mergeCell ref="J40:K40"/>
    <mergeCell ref="L40:M40"/>
    <mergeCell ref="N40:O40"/>
    <mergeCell ref="P40:Q40"/>
    <mergeCell ref="T40:U40"/>
    <mergeCell ref="P42:Q42"/>
    <mergeCell ref="T42:U42"/>
    <mergeCell ref="N41:O41"/>
    <mergeCell ref="P41:Q41"/>
    <mergeCell ref="T41:U41"/>
    <mergeCell ref="B42:C42"/>
    <mergeCell ref="D42:E42"/>
    <mergeCell ref="F42:G42"/>
    <mergeCell ref="H42:I42"/>
    <mergeCell ref="J42:K42"/>
    <mergeCell ref="L42:M42"/>
    <mergeCell ref="N42:O42"/>
    <mergeCell ref="B41:C41"/>
    <mergeCell ref="D41:E41"/>
    <mergeCell ref="F41:G41"/>
    <mergeCell ref="H41:I41"/>
    <mergeCell ref="J41:K41"/>
    <mergeCell ref="L41:M41"/>
  </mergeCells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zoomScale="75" zoomScaleNormal="75" workbookViewId="0"/>
  </sheetViews>
  <sheetFormatPr defaultColWidth="8.85546875" defaultRowHeight="15" x14ac:dyDescent="0.3"/>
  <cols>
    <col min="1" max="1" width="4.8554687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16384" width="8.85546875" style="1"/>
  </cols>
  <sheetData>
    <row r="1" spans="1:21" ht="16.5" x14ac:dyDescent="0.3">
      <c r="A1" s="5" t="s">
        <v>126</v>
      </c>
      <c r="B1" s="5" t="s">
        <v>1</v>
      </c>
      <c r="C1" s="5"/>
      <c r="D1" s="5"/>
      <c r="E1" s="6">
        <v>622</v>
      </c>
      <c r="F1" s="42" t="s">
        <v>72</v>
      </c>
      <c r="G1" s="7"/>
      <c r="H1" s="7"/>
      <c r="I1" s="2"/>
      <c r="N1" s="41" t="str">
        <f>D10</f>
        <v>1 januari 2013</v>
      </c>
      <c r="Q1" s="8" t="s">
        <v>23</v>
      </c>
    </row>
    <row r="2" spans="1:21" ht="16.5" x14ac:dyDescent="0.3">
      <c r="A2" s="5"/>
      <c r="B2" s="5"/>
      <c r="C2" s="5"/>
      <c r="D2" s="5"/>
      <c r="E2" s="40" t="s">
        <v>73</v>
      </c>
      <c r="F2" s="5"/>
      <c r="G2" s="5"/>
      <c r="H2" s="5"/>
    </row>
    <row r="3" spans="1:21" ht="17.25" x14ac:dyDescent="0.35">
      <c r="A3" s="5"/>
      <c r="B3" s="5"/>
      <c r="C3" s="5"/>
      <c r="D3" s="5"/>
      <c r="E3" s="10">
        <v>422</v>
      </c>
      <c r="F3" s="11" t="s">
        <v>74</v>
      </c>
      <c r="G3" s="5"/>
      <c r="H3" s="5"/>
    </row>
    <row r="4" spans="1:21" ht="17.25" x14ac:dyDescent="0.35">
      <c r="A4" s="5"/>
      <c r="B4" s="5"/>
      <c r="C4" s="5"/>
      <c r="D4" s="5"/>
      <c r="E4" s="10">
        <v>172</v>
      </c>
      <c r="F4" s="11" t="s">
        <v>75</v>
      </c>
      <c r="G4" s="5"/>
      <c r="H4" s="5"/>
      <c r="U4" s="13"/>
    </row>
    <row r="5" spans="1:21" ht="17.25" x14ac:dyDescent="0.35">
      <c r="A5" s="5"/>
      <c r="B5" s="5"/>
      <c r="C5" s="5"/>
      <c r="D5" s="5"/>
      <c r="E5" s="10">
        <v>623</v>
      </c>
      <c r="F5" s="11" t="s">
        <v>6</v>
      </c>
      <c r="G5" s="5"/>
      <c r="H5" s="5"/>
      <c r="U5" s="13"/>
    </row>
    <row r="6" spans="1:21" x14ac:dyDescent="0.3">
      <c r="A6" s="8" t="s">
        <v>18</v>
      </c>
      <c r="T6" s="1" t="s">
        <v>7</v>
      </c>
      <c r="U6" s="13">
        <f>'LOG4'!$U$4</f>
        <v>1.2682</v>
      </c>
    </row>
    <row r="8" spans="1:21" x14ac:dyDescent="0.3">
      <c r="A8" s="14"/>
      <c r="B8" s="64" t="s">
        <v>8</v>
      </c>
      <c r="C8" s="65"/>
      <c r="D8" s="65"/>
      <c r="E8" s="66"/>
      <c r="F8" s="15" t="s">
        <v>9</v>
      </c>
      <c r="G8" s="16"/>
      <c r="H8" s="64" t="s">
        <v>10</v>
      </c>
      <c r="I8" s="80"/>
      <c r="J8" s="64" t="s">
        <v>11</v>
      </c>
      <c r="K8" s="66"/>
      <c r="L8" s="64" t="s">
        <v>12</v>
      </c>
      <c r="M8" s="65"/>
      <c r="N8" s="65"/>
      <c r="O8" s="65"/>
      <c r="P8" s="65"/>
      <c r="Q8" s="66"/>
      <c r="R8" s="17" t="s">
        <v>13</v>
      </c>
      <c r="S8" s="17"/>
      <c r="T8" s="17"/>
      <c r="U8" s="16"/>
    </row>
    <row r="9" spans="1:21" x14ac:dyDescent="0.3">
      <c r="A9" s="18"/>
      <c r="B9" s="70">
        <v>1</v>
      </c>
      <c r="C9" s="71"/>
      <c r="D9" s="70"/>
      <c r="E9" s="71"/>
      <c r="F9" s="70"/>
      <c r="G9" s="71"/>
      <c r="H9" s="70"/>
      <c r="I9" s="71"/>
      <c r="J9" s="83" t="s">
        <v>14</v>
      </c>
      <c r="K9" s="71"/>
      <c r="L9" s="83" t="s">
        <v>15</v>
      </c>
      <c r="M9" s="84"/>
      <c r="N9" s="84"/>
      <c r="O9" s="84"/>
      <c r="P9" s="84"/>
      <c r="Q9" s="71"/>
      <c r="R9" s="19"/>
      <c r="S9" s="19"/>
      <c r="T9" s="82" t="s">
        <v>16</v>
      </c>
      <c r="U9" s="71"/>
    </row>
    <row r="10" spans="1:21" x14ac:dyDescent="0.3">
      <c r="A10" s="18"/>
      <c r="B10" s="67" t="s">
        <v>17</v>
      </c>
      <c r="C10" s="68"/>
      <c r="D10" s="81" t="str">
        <f>[1]Inhoud!$C$3</f>
        <v>1 januari 2013</v>
      </c>
      <c r="E10" s="73"/>
      <c r="F10" s="20" t="str">
        <f>D10</f>
        <v>1 januari 2013</v>
      </c>
      <c r="G10" s="21"/>
      <c r="H10" s="72"/>
      <c r="I10" s="73"/>
      <c r="J10" s="72"/>
      <c r="K10" s="73"/>
      <c r="L10" s="22">
        <v>1</v>
      </c>
      <c r="M10" s="19"/>
      <c r="N10" s="23">
        <v>0.5</v>
      </c>
      <c r="O10" s="19"/>
      <c r="P10" s="69">
        <v>0.2</v>
      </c>
      <c r="Q10" s="68"/>
      <c r="R10" s="19" t="s">
        <v>10</v>
      </c>
      <c r="S10" s="19"/>
      <c r="T10" s="19"/>
      <c r="U10" s="24"/>
    </row>
    <row r="11" spans="1:21" x14ac:dyDescent="0.3">
      <c r="A11" s="18"/>
      <c r="B11" s="64"/>
      <c r="C11" s="66"/>
      <c r="D11" s="79"/>
      <c r="E11" s="80"/>
      <c r="F11" s="79"/>
      <c r="G11" s="80"/>
      <c r="H11" s="79"/>
      <c r="I11" s="80"/>
      <c r="J11" s="79"/>
      <c r="K11" s="80"/>
      <c r="L11" s="79"/>
      <c r="M11" s="80"/>
      <c r="N11" s="79"/>
      <c r="O11" s="80"/>
      <c r="P11" s="79"/>
      <c r="Q11" s="80"/>
      <c r="R11" s="14"/>
      <c r="S11" s="14"/>
      <c r="T11" s="79"/>
      <c r="U11" s="80"/>
    </row>
    <row r="12" spans="1:21" x14ac:dyDescent="0.3">
      <c r="A12" s="18">
        <v>0</v>
      </c>
      <c r="B12" s="62">
        <v>17037.73</v>
      </c>
      <c r="C12" s="63"/>
      <c r="D12" s="62">
        <f t="shared" ref="D12:D39" si="0">B12*$U$6</f>
        <v>21607.249186000001</v>
      </c>
      <c r="E12" s="76">
        <f t="shared" ref="E12:E39" si="1">D12/40.3399</f>
        <v>535.62971613712477</v>
      </c>
      <c r="F12" s="62">
        <f t="shared" ref="F12:F39" si="2">B12/12*$U$6</f>
        <v>1800.6040988333332</v>
      </c>
      <c r="G12" s="76">
        <f t="shared" ref="G12:G39" si="3">F12/40.3399</f>
        <v>44.635809678093729</v>
      </c>
      <c r="H12" s="62">
        <f t="shared" ref="H12:H39" si="4">((B12&lt;19968.2)*913.03+(B12&gt;19968.2)*(B12&lt;20424.71)*(20424.71-B12+456.51)+(B12&gt;20424.71)*(B12&lt;22659.62)*456.51+(B12&gt;22659.62)*(B12&lt;23116.13)*(23116.13-B12))/12*$U$6</f>
        <v>96.49205383333333</v>
      </c>
      <c r="I12" s="76">
        <f t="shared" ref="I12:I39" si="5">H12/40.3399</f>
        <v>2.3919755337354167</v>
      </c>
      <c r="J12" s="62">
        <f t="shared" ref="J12:J39" si="6">((B12&lt;19968.2)*456.51+(B12&gt;19968.2)*(B12&lt;20196.46)*(20196.46-B12+228.26)+(B12&gt;20196.46)*(B12&lt;22659.62)*228.26+(B12&gt;22659.62)*(B12&lt;22887.88)*(22887.88-B12))/12*$U$6</f>
        <v>48.245498499999997</v>
      </c>
      <c r="K12" s="76">
        <f t="shared" ref="K12:K39" si="7">J12/40.3399</f>
        <v>1.1959746677607033</v>
      </c>
      <c r="L12" s="74">
        <f t="shared" ref="L12:L39" si="8">D12/1976</f>
        <v>10.934842705465588</v>
      </c>
      <c r="M12" s="75">
        <f t="shared" ref="M12:M39" si="9">L12/40.3399</f>
        <v>0.27106767010988098</v>
      </c>
      <c r="N12" s="74">
        <f t="shared" ref="N12:N39" si="10">L12/2</f>
        <v>5.4674213527327939</v>
      </c>
      <c r="O12" s="75">
        <f t="shared" ref="O12:O39" si="11">N12/40.3399</f>
        <v>0.13553383505494049</v>
      </c>
      <c r="P12" s="74">
        <f t="shared" ref="P12:P39" si="12">L12/5</f>
        <v>2.1869685410931177</v>
      </c>
      <c r="Q12" s="75">
        <f t="shared" ref="Q12:Q39" si="13">P12/40.3399</f>
        <v>5.4213534021976199E-2</v>
      </c>
      <c r="R12" s="25">
        <f t="shared" ref="R12:R39" si="14">(F12+H12)/1976*12</f>
        <v>11.52082683805668</v>
      </c>
      <c r="S12" s="25">
        <f t="shared" ref="S12:S39" si="15">R12/40.3399</f>
        <v>0.2855938373188005</v>
      </c>
      <c r="T12" s="74">
        <f t="shared" ref="T12:T39" si="16">D12/2080</f>
        <v>10.388100570192307</v>
      </c>
      <c r="U12" s="75">
        <f t="shared" ref="U12:U39" si="17">T12/40.3399</f>
        <v>0.25751428660438691</v>
      </c>
    </row>
    <row r="13" spans="1:21" x14ac:dyDescent="0.3">
      <c r="A13" s="18">
        <f t="shared" ref="A13:A39" si="18">+A12+1</f>
        <v>1</v>
      </c>
      <c r="B13" s="62">
        <v>17736.689999999999</v>
      </c>
      <c r="C13" s="63"/>
      <c r="D13" s="62">
        <f t="shared" si="0"/>
        <v>22493.670257999998</v>
      </c>
      <c r="E13" s="76">
        <f t="shared" si="1"/>
        <v>557.60352053426004</v>
      </c>
      <c r="F13" s="62">
        <f t="shared" si="2"/>
        <v>1874.4725214999999</v>
      </c>
      <c r="G13" s="76">
        <f t="shared" si="3"/>
        <v>46.46696004452167</v>
      </c>
      <c r="H13" s="62">
        <f t="shared" si="4"/>
        <v>96.49205383333333</v>
      </c>
      <c r="I13" s="76">
        <f t="shared" si="5"/>
        <v>2.3919755337354167</v>
      </c>
      <c r="J13" s="62">
        <f t="shared" si="6"/>
        <v>48.245498499999997</v>
      </c>
      <c r="K13" s="76">
        <f t="shared" si="7"/>
        <v>1.1959746677607033</v>
      </c>
      <c r="L13" s="74">
        <f t="shared" si="8"/>
        <v>11.383436365384615</v>
      </c>
      <c r="M13" s="75">
        <f t="shared" si="9"/>
        <v>0.28218801646470654</v>
      </c>
      <c r="N13" s="74">
        <f t="shared" si="10"/>
        <v>5.6917181826923073</v>
      </c>
      <c r="O13" s="75">
        <f t="shared" si="11"/>
        <v>0.14109400823235327</v>
      </c>
      <c r="P13" s="74">
        <f t="shared" si="12"/>
        <v>2.2766872730769228</v>
      </c>
      <c r="Q13" s="75">
        <f t="shared" si="13"/>
        <v>5.6437603292941299E-2</v>
      </c>
      <c r="R13" s="25">
        <f t="shared" si="14"/>
        <v>11.969420497975708</v>
      </c>
      <c r="S13" s="25">
        <f t="shared" si="15"/>
        <v>0.29671418367362606</v>
      </c>
      <c r="T13" s="74">
        <f t="shared" si="16"/>
        <v>10.814264547115384</v>
      </c>
      <c r="U13" s="75">
        <f t="shared" si="17"/>
        <v>0.26807861564147117</v>
      </c>
    </row>
    <row r="14" spans="1:21" x14ac:dyDescent="0.3">
      <c r="A14" s="18">
        <f t="shared" si="18"/>
        <v>2</v>
      </c>
      <c r="B14" s="62">
        <v>18435.650000000001</v>
      </c>
      <c r="C14" s="63"/>
      <c r="D14" s="62">
        <f t="shared" si="0"/>
        <v>23380.091330000003</v>
      </c>
      <c r="E14" s="76">
        <f t="shared" si="1"/>
        <v>579.57732493139554</v>
      </c>
      <c r="F14" s="62">
        <f t="shared" si="2"/>
        <v>1948.3409441666668</v>
      </c>
      <c r="G14" s="76">
        <f t="shared" si="3"/>
        <v>48.298110410949626</v>
      </c>
      <c r="H14" s="62">
        <f t="shared" si="4"/>
        <v>96.49205383333333</v>
      </c>
      <c r="I14" s="76">
        <f t="shared" si="5"/>
        <v>2.3919755337354167</v>
      </c>
      <c r="J14" s="62">
        <f t="shared" si="6"/>
        <v>48.245498499999997</v>
      </c>
      <c r="K14" s="76">
        <f t="shared" si="7"/>
        <v>1.1959746677607033</v>
      </c>
      <c r="L14" s="74">
        <f t="shared" si="8"/>
        <v>11.832030025303645</v>
      </c>
      <c r="M14" s="75">
        <f t="shared" si="9"/>
        <v>0.29330836281953215</v>
      </c>
      <c r="N14" s="74">
        <f t="shared" si="10"/>
        <v>5.9160150126518225</v>
      </c>
      <c r="O14" s="75">
        <f t="shared" si="11"/>
        <v>0.14665418140976608</v>
      </c>
      <c r="P14" s="74">
        <f t="shared" si="12"/>
        <v>2.3664060050607292</v>
      </c>
      <c r="Q14" s="75">
        <f t="shared" si="13"/>
        <v>5.8661672563906433E-2</v>
      </c>
      <c r="R14" s="25">
        <f t="shared" si="14"/>
        <v>12.418014157894739</v>
      </c>
      <c r="S14" s="25">
        <f t="shared" si="15"/>
        <v>0.30783453002845168</v>
      </c>
      <c r="T14" s="74">
        <f t="shared" si="16"/>
        <v>11.240428524038464</v>
      </c>
      <c r="U14" s="75">
        <f t="shared" si="17"/>
        <v>0.27864294467855555</v>
      </c>
    </row>
    <row r="15" spans="1:21" x14ac:dyDescent="0.3">
      <c r="A15" s="18">
        <f t="shared" si="18"/>
        <v>3</v>
      </c>
      <c r="B15" s="62">
        <v>19134.62</v>
      </c>
      <c r="C15" s="63"/>
      <c r="D15" s="62">
        <f t="shared" si="0"/>
        <v>24266.525083999997</v>
      </c>
      <c r="E15" s="76">
        <f t="shared" si="1"/>
        <v>601.55144370709888</v>
      </c>
      <c r="F15" s="62">
        <f t="shared" si="2"/>
        <v>2022.2104236666664</v>
      </c>
      <c r="G15" s="76">
        <f t="shared" si="3"/>
        <v>50.129286975591569</v>
      </c>
      <c r="H15" s="62">
        <f t="shared" si="4"/>
        <v>96.49205383333333</v>
      </c>
      <c r="I15" s="76">
        <f t="shared" si="5"/>
        <v>2.3919755337354167</v>
      </c>
      <c r="J15" s="62">
        <f t="shared" si="6"/>
        <v>48.245498499999997</v>
      </c>
      <c r="K15" s="76">
        <f t="shared" si="7"/>
        <v>1.1959746677607033</v>
      </c>
      <c r="L15" s="74">
        <f t="shared" si="8"/>
        <v>12.280630103238865</v>
      </c>
      <c r="M15" s="75">
        <f t="shared" si="9"/>
        <v>0.30442886827282328</v>
      </c>
      <c r="N15" s="74">
        <f t="shared" si="10"/>
        <v>6.1403150516194325</v>
      </c>
      <c r="O15" s="75">
        <f t="shared" si="11"/>
        <v>0.15221443413641164</v>
      </c>
      <c r="P15" s="74">
        <f t="shared" si="12"/>
        <v>2.4561260206477731</v>
      </c>
      <c r="Q15" s="75">
        <f t="shared" si="13"/>
        <v>6.0885773654564664E-2</v>
      </c>
      <c r="R15" s="25">
        <f t="shared" si="14"/>
        <v>12.86661423582996</v>
      </c>
      <c r="S15" s="25">
        <f t="shared" si="15"/>
        <v>0.31895503548174292</v>
      </c>
      <c r="T15" s="74">
        <f t="shared" si="16"/>
        <v>11.666598598076922</v>
      </c>
      <c r="U15" s="75">
        <f t="shared" si="17"/>
        <v>0.28920742485918216</v>
      </c>
    </row>
    <row r="16" spans="1:21" x14ac:dyDescent="0.3">
      <c r="A16" s="18">
        <f t="shared" si="18"/>
        <v>4</v>
      </c>
      <c r="B16" s="62">
        <v>19833.580000000002</v>
      </c>
      <c r="C16" s="63"/>
      <c r="D16" s="62">
        <f t="shared" si="0"/>
        <v>25152.946156000002</v>
      </c>
      <c r="E16" s="76">
        <f t="shared" si="1"/>
        <v>623.52524810423427</v>
      </c>
      <c r="F16" s="62">
        <f t="shared" si="2"/>
        <v>2096.0788463333333</v>
      </c>
      <c r="G16" s="76">
        <f t="shared" si="3"/>
        <v>51.960437342019524</v>
      </c>
      <c r="H16" s="62">
        <f t="shared" si="4"/>
        <v>96.49205383333333</v>
      </c>
      <c r="I16" s="76">
        <f t="shared" si="5"/>
        <v>2.3919755337354167</v>
      </c>
      <c r="J16" s="62">
        <f t="shared" si="6"/>
        <v>48.245498499999997</v>
      </c>
      <c r="K16" s="76">
        <f t="shared" si="7"/>
        <v>1.1959746677607033</v>
      </c>
      <c r="L16" s="74">
        <f t="shared" si="8"/>
        <v>12.729223763157895</v>
      </c>
      <c r="M16" s="75">
        <f t="shared" si="9"/>
        <v>0.31554921462764896</v>
      </c>
      <c r="N16" s="74">
        <f t="shared" si="10"/>
        <v>6.3646118815789476</v>
      </c>
      <c r="O16" s="75">
        <f t="shared" si="11"/>
        <v>0.15777460731382448</v>
      </c>
      <c r="P16" s="74">
        <f t="shared" si="12"/>
        <v>2.5458447526315791</v>
      </c>
      <c r="Q16" s="75">
        <f t="shared" si="13"/>
        <v>6.3109842925529791E-2</v>
      </c>
      <c r="R16" s="25">
        <f t="shared" si="14"/>
        <v>13.315207895748987</v>
      </c>
      <c r="S16" s="25">
        <f t="shared" si="15"/>
        <v>0.33007538183656843</v>
      </c>
      <c r="T16" s="74">
        <f t="shared" si="16"/>
        <v>12.092762575</v>
      </c>
      <c r="U16" s="75">
        <f t="shared" si="17"/>
        <v>0.29977175389626648</v>
      </c>
    </row>
    <row r="17" spans="1:21" x14ac:dyDescent="0.3">
      <c r="A17" s="18">
        <f t="shared" si="18"/>
        <v>5</v>
      </c>
      <c r="B17" s="62">
        <v>19833.580000000002</v>
      </c>
      <c r="C17" s="63"/>
      <c r="D17" s="62">
        <f t="shared" si="0"/>
        <v>25152.946156000002</v>
      </c>
      <c r="E17" s="76">
        <f t="shared" si="1"/>
        <v>623.52524810423427</v>
      </c>
      <c r="F17" s="62">
        <f t="shared" si="2"/>
        <v>2096.0788463333333</v>
      </c>
      <c r="G17" s="76">
        <f t="shared" si="3"/>
        <v>51.960437342019524</v>
      </c>
      <c r="H17" s="62">
        <f t="shared" si="4"/>
        <v>96.49205383333333</v>
      </c>
      <c r="I17" s="76">
        <f t="shared" si="5"/>
        <v>2.3919755337354167</v>
      </c>
      <c r="J17" s="62">
        <f t="shared" si="6"/>
        <v>48.245498499999997</v>
      </c>
      <c r="K17" s="76">
        <f t="shared" si="7"/>
        <v>1.1959746677607033</v>
      </c>
      <c r="L17" s="74">
        <f t="shared" si="8"/>
        <v>12.729223763157895</v>
      </c>
      <c r="M17" s="75">
        <f t="shared" si="9"/>
        <v>0.31554921462764896</v>
      </c>
      <c r="N17" s="74">
        <f t="shared" si="10"/>
        <v>6.3646118815789476</v>
      </c>
      <c r="O17" s="75">
        <f t="shared" si="11"/>
        <v>0.15777460731382448</v>
      </c>
      <c r="P17" s="74">
        <f t="shared" si="12"/>
        <v>2.5458447526315791</v>
      </c>
      <c r="Q17" s="75">
        <f t="shared" si="13"/>
        <v>6.3109842925529791E-2</v>
      </c>
      <c r="R17" s="25">
        <f t="shared" si="14"/>
        <v>13.315207895748987</v>
      </c>
      <c r="S17" s="25">
        <f t="shared" si="15"/>
        <v>0.33007538183656843</v>
      </c>
      <c r="T17" s="74">
        <f t="shared" si="16"/>
        <v>12.092762575</v>
      </c>
      <c r="U17" s="75">
        <f t="shared" si="17"/>
        <v>0.29977175389626648</v>
      </c>
    </row>
    <row r="18" spans="1:21" x14ac:dyDescent="0.3">
      <c r="A18" s="18">
        <f t="shared" si="18"/>
        <v>6</v>
      </c>
      <c r="B18" s="62">
        <v>20829.810000000001</v>
      </c>
      <c r="C18" s="63"/>
      <c r="D18" s="62">
        <f t="shared" si="0"/>
        <v>26416.365042000001</v>
      </c>
      <c r="E18" s="76">
        <f t="shared" si="1"/>
        <v>654.8445841957963</v>
      </c>
      <c r="F18" s="62">
        <f t="shared" si="2"/>
        <v>2201.3637535000003</v>
      </c>
      <c r="G18" s="76">
        <f t="shared" si="3"/>
        <v>54.570382016316358</v>
      </c>
      <c r="H18" s="62">
        <f t="shared" si="4"/>
        <v>48.245498499999997</v>
      </c>
      <c r="I18" s="76">
        <f t="shared" si="5"/>
        <v>1.1959746677607033</v>
      </c>
      <c r="J18" s="62">
        <f t="shared" si="6"/>
        <v>24.123277666666663</v>
      </c>
      <c r="K18" s="76">
        <f t="shared" si="7"/>
        <v>0.5980004329873565</v>
      </c>
      <c r="L18" s="74">
        <f t="shared" si="8"/>
        <v>13.36860579048583</v>
      </c>
      <c r="M18" s="75">
        <f t="shared" si="9"/>
        <v>0.33139908107074706</v>
      </c>
      <c r="N18" s="74">
        <f t="shared" si="10"/>
        <v>6.6843028952429151</v>
      </c>
      <c r="O18" s="75">
        <f t="shared" si="11"/>
        <v>0.16569954053537353</v>
      </c>
      <c r="P18" s="74">
        <f t="shared" si="12"/>
        <v>2.673721158097166</v>
      </c>
      <c r="Q18" s="75">
        <f t="shared" si="13"/>
        <v>6.6279816214149412E-2</v>
      </c>
      <c r="R18" s="25">
        <f t="shared" si="14"/>
        <v>13.661594647773281</v>
      </c>
      <c r="S18" s="25">
        <f t="shared" si="15"/>
        <v>0.33866208512597407</v>
      </c>
      <c r="T18" s="74">
        <f t="shared" si="16"/>
        <v>12.700175500961539</v>
      </c>
      <c r="U18" s="75">
        <f t="shared" si="17"/>
        <v>0.31482912701720972</v>
      </c>
    </row>
    <row r="19" spans="1:21" x14ac:dyDescent="0.3">
      <c r="A19" s="18">
        <f t="shared" si="18"/>
        <v>7</v>
      </c>
      <c r="B19" s="62">
        <v>20829.810000000001</v>
      </c>
      <c r="C19" s="63"/>
      <c r="D19" s="62">
        <f t="shared" si="0"/>
        <v>26416.365042000001</v>
      </c>
      <c r="E19" s="76">
        <f t="shared" si="1"/>
        <v>654.8445841957963</v>
      </c>
      <c r="F19" s="62">
        <f t="shared" si="2"/>
        <v>2201.3637535000003</v>
      </c>
      <c r="G19" s="76">
        <f t="shared" si="3"/>
        <v>54.570382016316358</v>
      </c>
      <c r="H19" s="62">
        <f t="shared" si="4"/>
        <v>48.245498499999997</v>
      </c>
      <c r="I19" s="76">
        <f t="shared" si="5"/>
        <v>1.1959746677607033</v>
      </c>
      <c r="J19" s="62">
        <f t="shared" si="6"/>
        <v>24.123277666666663</v>
      </c>
      <c r="K19" s="76">
        <f t="shared" si="7"/>
        <v>0.5980004329873565</v>
      </c>
      <c r="L19" s="74">
        <f t="shared" si="8"/>
        <v>13.36860579048583</v>
      </c>
      <c r="M19" s="75">
        <f t="shared" si="9"/>
        <v>0.33139908107074706</v>
      </c>
      <c r="N19" s="74">
        <f t="shared" si="10"/>
        <v>6.6843028952429151</v>
      </c>
      <c r="O19" s="75">
        <f t="shared" si="11"/>
        <v>0.16569954053537353</v>
      </c>
      <c r="P19" s="74">
        <f t="shared" si="12"/>
        <v>2.673721158097166</v>
      </c>
      <c r="Q19" s="75">
        <f t="shared" si="13"/>
        <v>6.6279816214149412E-2</v>
      </c>
      <c r="R19" s="25">
        <f t="shared" si="14"/>
        <v>13.661594647773281</v>
      </c>
      <c r="S19" s="25">
        <f t="shared" si="15"/>
        <v>0.33866208512597407</v>
      </c>
      <c r="T19" s="74">
        <f t="shared" si="16"/>
        <v>12.700175500961539</v>
      </c>
      <c r="U19" s="75">
        <f t="shared" si="17"/>
        <v>0.31482912701720972</v>
      </c>
    </row>
    <row r="20" spans="1:21" x14ac:dyDescent="0.3">
      <c r="A20" s="18">
        <f t="shared" si="18"/>
        <v>8</v>
      </c>
      <c r="B20" s="62">
        <v>21826.03</v>
      </c>
      <c r="C20" s="63"/>
      <c r="D20" s="62">
        <f t="shared" si="0"/>
        <v>27679.771245999997</v>
      </c>
      <c r="E20" s="76">
        <f t="shared" si="1"/>
        <v>686.16360590878992</v>
      </c>
      <c r="F20" s="62">
        <f t="shared" si="2"/>
        <v>2306.6476038333335</v>
      </c>
      <c r="G20" s="76">
        <f t="shared" si="3"/>
        <v>57.180300492399176</v>
      </c>
      <c r="H20" s="62">
        <f t="shared" si="4"/>
        <v>48.245498499999997</v>
      </c>
      <c r="I20" s="76">
        <f t="shared" si="5"/>
        <v>1.1959746677607033</v>
      </c>
      <c r="J20" s="62">
        <f t="shared" si="6"/>
        <v>24.123277666666663</v>
      </c>
      <c r="K20" s="76">
        <f t="shared" si="7"/>
        <v>0.5980004329873565</v>
      </c>
      <c r="L20" s="74">
        <f t="shared" si="8"/>
        <v>14.007981399797568</v>
      </c>
      <c r="M20" s="75">
        <f t="shared" si="9"/>
        <v>0.34724878841537954</v>
      </c>
      <c r="N20" s="74">
        <f t="shared" si="10"/>
        <v>7.0039906998987842</v>
      </c>
      <c r="O20" s="75">
        <f t="shared" si="11"/>
        <v>0.17362439420768977</v>
      </c>
      <c r="P20" s="74">
        <f t="shared" si="12"/>
        <v>2.8015962799595138</v>
      </c>
      <c r="Q20" s="75">
        <f t="shared" si="13"/>
        <v>6.9449757683075902E-2</v>
      </c>
      <c r="R20" s="25">
        <f t="shared" si="14"/>
        <v>14.300970257085023</v>
      </c>
      <c r="S20" s="25">
        <f t="shared" si="15"/>
        <v>0.3545117924706066</v>
      </c>
      <c r="T20" s="74">
        <f t="shared" si="16"/>
        <v>13.307582329807691</v>
      </c>
      <c r="U20" s="75">
        <f t="shared" si="17"/>
        <v>0.32988634899461056</v>
      </c>
    </row>
    <row r="21" spans="1:21" x14ac:dyDescent="0.3">
      <c r="A21" s="18">
        <f t="shared" si="18"/>
        <v>9</v>
      </c>
      <c r="B21" s="62">
        <v>21826.03</v>
      </c>
      <c r="C21" s="63"/>
      <c r="D21" s="62">
        <f t="shared" si="0"/>
        <v>27679.771245999997</v>
      </c>
      <c r="E21" s="76">
        <f t="shared" si="1"/>
        <v>686.16360590878992</v>
      </c>
      <c r="F21" s="62">
        <f t="shared" si="2"/>
        <v>2306.6476038333335</v>
      </c>
      <c r="G21" s="76">
        <f t="shared" si="3"/>
        <v>57.180300492399176</v>
      </c>
      <c r="H21" s="62">
        <f t="shared" si="4"/>
        <v>48.245498499999997</v>
      </c>
      <c r="I21" s="76">
        <f t="shared" si="5"/>
        <v>1.1959746677607033</v>
      </c>
      <c r="J21" s="62">
        <f t="shared" si="6"/>
        <v>24.123277666666663</v>
      </c>
      <c r="K21" s="76">
        <f t="shared" si="7"/>
        <v>0.5980004329873565</v>
      </c>
      <c r="L21" s="74">
        <f t="shared" si="8"/>
        <v>14.007981399797568</v>
      </c>
      <c r="M21" s="75">
        <f t="shared" si="9"/>
        <v>0.34724878841537954</v>
      </c>
      <c r="N21" s="74">
        <f t="shared" si="10"/>
        <v>7.0039906998987842</v>
      </c>
      <c r="O21" s="75">
        <f t="shared" si="11"/>
        <v>0.17362439420768977</v>
      </c>
      <c r="P21" s="74">
        <f t="shared" si="12"/>
        <v>2.8015962799595138</v>
      </c>
      <c r="Q21" s="75">
        <f t="shared" si="13"/>
        <v>6.9449757683075902E-2</v>
      </c>
      <c r="R21" s="25">
        <f t="shared" si="14"/>
        <v>14.300970257085023</v>
      </c>
      <c r="S21" s="25">
        <f t="shared" si="15"/>
        <v>0.3545117924706066</v>
      </c>
      <c r="T21" s="74">
        <f t="shared" si="16"/>
        <v>13.307582329807691</v>
      </c>
      <c r="U21" s="75">
        <f t="shared" si="17"/>
        <v>0.32988634899461056</v>
      </c>
    </row>
    <row r="22" spans="1:21" x14ac:dyDescent="0.3">
      <c r="A22" s="18">
        <f t="shared" si="18"/>
        <v>10</v>
      </c>
      <c r="B22" s="62">
        <v>22822.25</v>
      </c>
      <c r="C22" s="63"/>
      <c r="D22" s="62">
        <f t="shared" si="0"/>
        <v>28943.177449999999</v>
      </c>
      <c r="E22" s="76">
        <f t="shared" si="1"/>
        <v>717.48262762178388</v>
      </c>
      <c r="F22" s="62">
        <f t="shared" si="2"/>
        <v>2411.9314541666668</v>
      </c>
      <c r="G22" s="76">
        <f t="shared" si="3"/>
        <v>59.790218968481994</v>
      </c>
      <c r="H22" s="62">
        <f t="shared" si="4"/>
        <v>31.058218000000107</v>
      </c>
      <c r="I22" s="76">
        <f t="shared" si="5"/>
        <v>0.76991311331956958</v>
      </c>
      <c r="J22" s="62">
        <f t="shared" si="6"/>
        <v>6.9359971666667741</v>
      </c>
      <c r="K22" s="76">
        <f t="shared" si="7"/>
        <v>0.17193887854622283</v>
      </c>
      <c r="L22" s="74">
        <f t="shared" si="8"/>
        <v>14.647357009109312</v>
      </c>
      <c r="M22" s="75">
        <f t="shared" si="9"/>
        <v>0.36309849576001207</v>
      </c>
      <c r="N22" s="74">
        <f t="shared" si="10"/>
        <v>7.323678504554656</v>
      </c>
      <c r="O22" s="75">
        <f t="shared" si="11"/>
        <v>0.18154924788000604</v>
      </c>
      <c r="P22" s="74">
        <f t="shared" si="12"/>
        <v>2.9294714018218624</v>
      </c>
      <c r="Q22" s="75">
        <f t="shared" si="13"/>
        <v>7.261969915200242E-2</v>
      </c>
      <c r="R22" s="25">
        <f t="shared" si="14"/>
        <v>14.835969669028342</v>
      </c>
      <c r="S22" s="25">
        <f t="shared" si="15"/>
        <v>0.36777408146843055</v>
      </c>
      <c r="T22" s="74">
        <f t="shared" si="16"/>
        <v>13.914989158653846</v>
      </c>
      <c r="U22" s="75">
        <f t="shared" si="17"/>
        <v>0.3449435709720115</v>
      </c>
    </row>
    <row r="23" spans="1:21" x14ac:dyDescent="0.3">
      <c r="A23" s="18">
        <f t="shared" si="18"/>
        <v>11</v>
      </c>
      <c r="B23" s="62">
        <v>22822.25</v>
      </c>
      <c r="C23" s="63"/>
      <c r="D23" s="62">
        <f t="shared" si="0"/>
        <v>28943.177449999999</v>
      </c>
      <c r="E23" s="76">
        <f t="shared" si="1"/>
        <v>717.48262762178388</v>
      </c>
      <c r="F23" s="62">
        <f t="shared" si="2"/>
        <v>2411.9314541666668</v>
      </c>
      <c r="G23" s="76">
        <f t="shared" si="3"/>
        <v>59.790218968481994</v>
      </c>
      <c r="H23" s="62">
        <f t="shared" si="4"/>
        <v>31.058218000000107</v>
      </c>
      <c r="I23" s="76">
        <f t="shared" si="5"/>
        <v>0.76991311331956958</v>
      </c>
      <c r="J23" s="62">
        <f t="shared" si="6"/>
        <v>6.9359971666667741</v>
      </c>
      <c r="K23" s="76">
        <f t="shared" si="7"/>
        <v>0.17193887854622283</v>
      </c>
      <c r="L23" s="74">
        <f t="shared" si="8"/>
        <v>14.647357009109312</v>
      </c>
      <c r="M23" s="75">
        <f t="shared" si="9"/>
        <v>0.36309849576001207</v>
      </c>
      <c r="N23" s="74">
        <f t="shared" si="10"/>
        <v>7.323678504554656</v>
      </c>
      <c r="O23" s="75">
        <f t="shared" si="11"/>
        <v>0.18154924788000604</v>
      </c>
      <c r="P23" s="74">
        <f t="shared" si="12"/>
        <v>2.9294714018218624</v>
      </c>
      <c r="Q23" s="75">
        <f t="shared" si="13"/>
        <v>7.261969915200242E-2</v>
      </c>
      <c r="R23" s="25">
        <f t="shared" si="14"/>
        <v>14.835969669028342</v>
      </c>
      <c r="S23" s="25">
        <f t="shared" si="15"/>
        <v>0.36777408146843055</v>
      </c>
      <c r="T23" s="74">
        <f t="shared" si="16"/>
        <v>13.914989158653846</v>
      </c>
      <c r="U23" s="75">
        <f t="shared" si="17"/>
        <v>0.3449435709720115</v>
      </c>
    </row>
    <row r="24" spans="1:21" x14ac:dyDescent="0.3">
      <c r="A24" s="18">
        <f t="shared" si="18"/>
        <v>12</v>
      </c>
      <c r="B24" s="62">
        <v>23818.48</v>
      </c>
      <c r="C24" s="63"/>
      <c r="D24" s="62">
        <f t="shared" si="0"/>
        <v>30206.596335999999</v>
      </c>
      <c r="E24" s="76">
        <f t="shared" si="1"/>
        <v>748.8019637133458</v>
      </c>
      <c r="F24" s="62">
        <f t="shared" si="2"/>
        <v>2517.2163613333332</v>
      </c>
      <c r="G24" s="76">
        <f t="shared" si="3"/>
        <v>62.400163642778814</v>
      </c>
      <c r="H24" s="62">
        <f t="shared" si="4"/>
        <v>0</v>
      </c>
      <c r="I24" s="76">
        <f t="shared" si="5"/>
        <v>0</v>
      </c>
      <c r="J24" s="62">
        <f t="shared" si="6"/>
        <v>0</v>
      </c>
      <c r="K24" s="76">
        <f t="shared" si="7"/>
        <v>0</v>
      </c>
      <c r="L24" s="74">
        <f t="shared" si="8"/>
        <v>15.286739036437247</v>
      </c>
      <c r="M24" s="75">
        <f t="shared" si="9"/>
        <v>0.37894836220311023</v>
      </c>
      <c r="N24" s="74">
        <f t="shared" si="10"/>
        <v>7.6433695182186234</v>
      </c>
      <c r="O24" s="75">
        <f t="shared" si="11"/>
        <v>0.18947418110155512</v>
      </c>
      <c r="P24" s="74">
        <f t="shared" si="12"/>
        <v>3.0573478072874494</v>
      </c>
      <c r="Q24" s="75">
        <f t="shared" si="13"/>
        <v>7.5789672440622055E-2</v>
      </c>
      <c r="R24" s="25">
        <f t="shared" si="14"/>
        <v>15.286739036437245</v>
      </c>
      <c r="S24" s="25">
        <f t="shared" si="15"/>
        <v>0.37894836220311018</v>
      </c>
      <c r="T24" s="74">
        <f t="shared" si="16"/>
        <v>14.522402084615385</v>
      </c>
      <c r="U24" s="75">
        <f t="shared" si="17"/>
        <v>0.36000094409295474</v>
      </c>
    </row>
    <row r="25" spans="1:21" x14ac:dyDescent="0.3">
      <c r="A25" s="18">
        <f t="shared" si="18"/>
        <v>13</v>
      </c>
      <c r="B25" s="62">
        <v>23818.48</v>
      </c>
      <c r="C25" s="63"/>
      <c r="D25" s="62">
        <f t="shared" si="0"/>
        <v>30206.596335999999</v>
      </c>
      <c r="E25" s="76">
        <f t="shared" si="1"/>
        <v>748.8019637133458</v>
      </c>
      <c r="F25" s="62">
        <f t="shared" si="2"/>
        <v>2517.2163613333332</v>
      </c>
      <c r="G25" s="76">
        <f t="shared" si="3"/>
        <v>62.400163642778814</v>
      </c>
      <c r="H25" s="62">
        <f t="shared" si="4"/>
        <v>0</v>
      </c>
      <c r="I25" s="76">
        <f t="shared" si="5"/>
        <v>0</v>
      </c>
      <c r="J25" s="62">
        <f t="shared" si="6"/>
        <v>0</v>
      </c>
      <c r="K25" s="76">
        <f t="shared" si="7"/>
        <v>0</v>
      </c>
      <c r="L25" s="74">
        <f t="shared" si="8"/>
        <v>15.286739036437247</v>
      </c>
      <c r="M25" s="75">
        <f t="shared" si="9"/>
        <v>0.37894836220311023</v>
      </c>
      <c r="N25" s="74">
        <f t="shared" si="10"/>
        <v>7.6433695182186234</v>
      </c>
      <c r="O25" s="75">
        <f t="shared" si="11"/>
        <v>0.18947418110155512</v>
      </c>
      <c r="P25" s="74">
        <f t="shared" si="12"/>
        <v>3.0573478072874494</v>
      </c>
      <c r="Q25" s="75">
        <f t="shared" si="13"/>
        <v>7.5789672440622055E-2</v>
      </c>
      <c r="R25" s="25">
        <f t="shared" si="14"/>
        <v>15.286739036437245</v>
      </c>
      <c r="S25" s="25">
        <f t="shared" si="15"/>
        <v>0.37894836220311018</v>
      </c>
      <c r="T25" s="74">
        <f t="shared" si="16"/>
        <v>14.522402084615385</v>
      </c>
      <c r="U25" s="75">
        <f t="shared" si="17"/>
        <v>0.36000094409295474</v>
      </c>
    </row>
    <row r="26" spans="1:21" x14ac:dyDescent="0.3">
      <c r="A26" s="18">
        <f t="shared" si="18"/>
        <v>14</v>
      </c>
      <c r="B26" s="62">
        <v>24814.7</v>
      </c>
      <c r="C26" s="63"/>
      <c r="D26" s="62">
        <f t="shared" si="0"/>
        <v>31470.002540000001</v>
      </c>
      <c r="E26" s="76">
        <f t="shared" si="1"/>
        <v>780.12098542633976</v>
      </c>
      <c r="F26" s="62">
        <f t="shared" si="2"/>
        <v>2622.5002116666669</v>
      </c>
      <c r="G26" s="76">
        <f t="shared" si="3"/>
        <v>65.010082118861646</v>
      </c>
      <c r="H26" s="62">
        <f t="shared" si="4"/>
        <v>0</v>
      </c>
      <c r="I26" s="76">
        <f t="shared" si="5"/>
        <v>0</v>
      </c>
      <c r="J26" s="62">
        <f t="shared" si="6"/>
        <v>0</v>
      </c>
      <c r="K26" s="76">
        <f t="shared" si="7"/>
        <v>0</v>
      </c>
      <c r="L26" s="74">
        <f t="shared" si="8"/>
        <v>15.926114645748989</v>
      </c>
      <c r="M26" s="75">
        <f t="shared" si="9"/>
        <v>0.39479806954774277</v>
      </c>
      <c r="N26" s="74">
        <f t="shared" si="10"/>
        <v>7.9630573228744943</v>
      </c>
      <c r="O26" s="75">
        <f t="shared" si="11"/>
        <v>0.19739903477387138</v>
      </c>
      <c r="P26" s="74">
        <f t="shared" si="12"/>
        <v>3.1852229291497975</v>
      </c>
      <c r="Q26" s="75">
        <f t="shared" si="13"/>
        <v>7.8959613909548546E-2</v>
      </c>
      <c r="R26" s="25">
        <f t="shared" si="14"/>
        <v>15.926114645748989</v>
      </c>
      <c r="S26" s="25">
        <f t="shared" si="15"/>
        <v>0.39479806954774277</v>
      </c>
      <c r="T26" s="74">
        <f t="shared" si="16"/>
        <v>15.12980891346154</v>
      </c>
      <c r="U26" s="75">
        <f t="shared" si="17"/>
        <v>0.37505816607035564</v>
      </c>
    </row>
    <row r="27" spans="1:21" x14ac:dyDescent="0.3">
      <c r="A27" s="18">
        <f t="shared" si="18"/>
        <v>15</v>
      </c>
      <c r="B27" s="62">
        <v>24814.7</v>
      </c>
      <c r="C27" s="63"/>
      <c r="D27" s="62">
        <f t="shared" si="0"/>
        <v>31470.002540000001</v>
      </c>
      <c r="E27" s="76">
        <f t="shared" si="1"/>
        <v>780.12098542633976</v>
      </c>
      <c r="F27" s="62">
        <f t="shared" si="2"/>
        <v>2622.5002116666669</v>
      </c>
      <c r="G27" s="76">
        <f t="shared" si="3"/>
        <v>65.010082118861646</v>
      </c>
      <c r="H27" s="62">
        <f t="shared" si="4"/>
        <v>0</v>
      </c>
      <c r="I27" s="76">
        <f t="shared" si="5"/>
        <v>0</v>
      </c>
      <c r="J27" s="62">
        <f t="shared" si="6"/>
        <v>0</v>
      </c>
      <c r="K27" s="76">
        <f t="shared" si="7"/>
        <v>0</v>
      </c>
      <c r="L27" s="74">
        <f t="shared" si="8"/>
        <v>15.926114645748989</v>
      </c>
      <c r="M27" s="75">
        <f t="shared" si="9"/>
        <v>0.39479806954774277</v>
      </c>
      <c r="N27" s="74">
        <f t="shared" si="10"/>
        <v>7.9630573228744943</v>
      </c>
      <c r="O27" s="75">
        <f t="shared" si="11"/>
        <v>0.19739903477387138</v>
      </c>
      <c r="P27" s="74">
        <f t="shared" si="12"/>
        <v>3.1852229291497975</v>
      </c>
      <c r="Q27" s="75">
        <f t="shared" si="13"/>
        <v>7.8959613909548546E-2</v>
      </c>
      <c r="R27" s="25">
        <f t="shared" si="14"/>
        <v>15.926114645748989</v>
      </c>
      <c r="S27" s="25">
        <f t="shared" si="15"/>
        <v>0.39479806954774277</v>
      </c>
      <c r="T27" s="74">
        <f t="shared" si="16"/>
        <v>15.12980891346154</v>
      </c>
      <c r="U27" s="75">
        <f t="shared" si="17"/>
        <v>0.37505816607035564</v>
      </c>
    </row>
    <row r="28" spans="1:21" x14ac:dyDescent="0.3">
      <c r="A28" s="18">
        <f t="shared" si="18"/>
        <v>16</v>
      </c>
      <c r="B28" s="62">
        <v>25810.92</v>
      </c>
      <c r="C28" s="63"/>
      <c r="D28" s="62">
        <f t="shared" si="0"/>
        <v>32733.408743999997</v>
      </c>
      <c r="E28" s="76">
        <f t="shared" si="1"/>
        <v>811.44000713933337</v>
      </c>
      <c r="F28" s="62">
        <f t="shared" si="2"/>
        <v>2727.7840619999997</v>
      </c>
      <c r="G28" s="76">
        <f t="shared" si="3"/>
        <v>67.620000594944457</v>
      </c>
      <c r="H28" s="62">
        <f t="shared" si="4"/>
        <v>0</v>
      </c>
      <c r="I28" s="76">
        <f t="shared" si="5"/>
        <v>0</v>
      </c>
      <c r="J28" s="62">
        <f t="shared" si="6"/>
        <v>0</v>
      </c>
      <c r="K28" s="76">
        <f t="shared" si="7"/>
        <v>0</v>
      </c>
      <c r="L28" s="74">
        <f t="shared" si="8"/>
        <v>16.565490255060727</v>
      </c>
      <c r="M28" s="75">
        <f t="shared" si="9"/>
        <v>0.41064777689237519</v>
      </c>
      <c r="N28" s="74">
        <f t="shared" si="10"/>
        <v>8.2827451275303634</v>
      </c>
      <c r="O28" s="75">
        <f t="shared" si="11"/>
        <v>0.2053238884461876</v>
      </c>
      <c r="P28" s="74">
        <f t="shared" si="12"/>
        <v>3.3130980510121453</v>
      </c>
      <c r="Q28" s="75">
        <f t="shared" si="13"/>
        <v>8.2129555378475036E-2</v>
      </c>
      <c r="R28" s="25">
        <f t="shared" si="14"/>
        <v>16.565490255060727</v>
      </c>
      <c r="S28" s="25">
        <f t="shared" si="15"/>
        <v>0.41064777689237519</v>
      </c>
      <c r="T28" s="74">
        <f t="shared" si="16"/>
        <v>15.73721574230769</v>
      </c>
      <c r="U28" s="75">
        <f t="shared" si="17"/>
        <v>0.39011538804775642</v>
      </c>
    </row>
    <row r="29" spans="1:21" x14ac:dyDescent="0.3">
      <c r="A29" s="18">
        <f t="shared" si="18"/>
        <v>17</v>
      </c>
      <c r="B29" s="62">
        <v>25810.92</v>
      </c>
      <c r="C29" s="63"/>
      <c r="D29" s="62">
        <f t="shared" si="0"/>
        <v>32733.408743999997</v>
      </c>
      <c r="E29" s="76">
        <f t="shared" si="1"/>
        <v>811.44000713933337</v>
      </c>
      <c r="F29" s="62">
        <f t="shared" si="2"/>
        <v>2727.7840619999997</v>
      </c>
      <c r="G29" s="76">
        <f t="shared" si="3"/>
        <v>67.620000594944457</v>
      </c>
      <c r="H29" s="62">
        <f t="shared" si="4"/>
        <v>0</v>
      </c>
      <c r="I29" s="76">
        <f t="shared" si="5"/>
        <v>0</v>
      </c>
      <c r="J29" s="62">
        <f t="shared" si="6"/>
        <v>0</v>
      </c>
      <c r="K29" s="76">
        <f t="shared" si="7"/>
        <v>0</v>
      </c>
      <c r="L29" s="74">
        <f t="shared" si="8"/>
        <v>16.565490255060727</v>
      </c>
      <c r="M29" s="75">
        <f t="shared" si="9"/>
        <v>0.41064777689237519</v>
      </c>
      <c r="N29" s="74">
        <f t="shared" si="10"/>
        <v>8.2827451275303634</v>
      </c>
      <c r="O29" s="75">
        <f t="shared" si="11"/>
        <v>0.2053238884461876</v>
      </c>
      <c r="P29" s="74">
        <f t="shared" si="12"/>
        <v>3.3130980510121453</v>
      </c>
      <c r="Q29" s="75">
        <f t="shared" si="13"/>
        <v>8.2129555378475036E-2</v>
      </c>
      <c r="R29" s="25">
        <f t="shared" si="14"/>
        <v>16.565490255060727</v>
      </c>
      <c r="S29" s="25">
        <f t="shared" si="15"/>
        <v>0.41064777689237519</v>
      </c>
      <c r="T29" s="74">
        <f t="shared" si="16"/>
        <v>15.73721574230769</v>
      </c>
      <c r="U29" s="75">
        <f t="shared" si="17"/>
        <v>0.39011538804775642</v>
      </c>
    </row>
    <row r="30" spans="1:21" x14ac:dyDescent="0.3">
      <c r="A30" s="18">
        <f t="shared" si="18"/>
        <v>18</v>
      </c>
      <c r="B30" s="62">
        <v>26807.15</v>
      </c>
      <c r="C30" s="63"/>
      <c r="D30" s="62">
        <f t="shared" si="0"/>
        <v>33996.82763</v>
      </c>
      <c r="E30" s="76">
        <f t="shared" si="1"/>
        <v>842.75934323089541</v>
      </c>
      <c r="F30" s="62">
        <f t="shared" si="2"/>
        <v>2833.0689691666666</v>
      </c>
      <c r="G30" s="76">
        <f t="shared" si="3"/>
        <v>70.229945269241284</v>
      </c>
      <c r="H30" s="62">
        <f t="shared" si="4"/>
        <v>0</v>
      </c>
      <c r="I30" s="76">
        <f t="shared" si="5"/>
        <v>0</v>
      </c>
      <c r="J30" s="62">
        <f t="shared" si="6"/>
        <v>0</v>
      </c>
      <c r="K30" s="76">
        <f t="shared" si="7"/>
        <v>0</v>
      </c>
      <c r="L30" s="74">
        <f t="shared" si="8"/>
        <v>17.204872282388664</v>
      </c>
      <c r="M30" s="75">
        <f t="shared" si="9"/>
        <v>0.42649764333547341</v>
      </c>
      <c r="N30" s="74">
        <f t="shared" si="10"/>
        <v>8.6024361411943318</v>
      </c>
      <c r="O30" s="75">
        <f t="shared" si="11"/>
        <v>0.2132488216677367</v>
      </c>
      <c r="P30" s="74">
        <f t="shared" si="12"/>
        <v>3.4409744564777327</v>
      </c>
      <c r="Q30" s="75">
        <f t="shared" si="13"/>
        <v>8.5299528667094685E-2</v>
      </c>
      <c r="R30" s="25">
        <f t="shared" si="14"/>
        <v>17.204872282388664</v>
      </c>
      <c r="S30" s="25">
        <f t="shared" si="15"/>
        <v>0.42649764333547341</v>
      </c>
      <c r="T30" s="74">
        <f t="shared" si="16"/>
        <v>16.34462866826923</v>
      </c>
      <c r="U30" s="75">
        <f t="shared" si="17"/>
        <v>0.40517276116869971</v>
      </c>
    </row>
    <row r="31" spans="1:21" x14ac:dyDescent="0.3">
      <c r="A31" s="18">
        <f t="shared" si="18"/>
        <v>19</v>
      </c>
      <c r="B31" s="62">
        <v>26807.15</v>
      </c>
      <c r="C31" s="63"/>
      <c r="D31" s="62">
        <f t="shared" si="0"/>
        <v>33996.82763</v>
      </c>
      <c r="E31" s="76">
        <f t="shared" si="1"/>
        <v>842.75934323089541</v>
      </c>
      <c r="F31" s="62">
        <f t="shared" si="2"/>
        <v>2833.0689691666666</v>
      </c>
      <c r="G31" s="76">
        <f t="shared" si="3"/>
        <v>70.229945269241284</v>
      </c>
      <c r="H31" s="62">
        <f t="shared" si="4"/>
        <v>0</v>
      </c>
      <c r="I31" s="76">
        <f t="shared" si="5"/>
        <v>0</v>
      </c>
      <c r="J31" s="62">
        <f t="shared" si="6"/>
        <v>0</v>
      </c>
      <c r="K31" s="76">
        <f t="shared" si="7"/>
        <v>0</v>
      </c>
      <c r="L31" s="74">
        <f t="shared" si="8"/>
        <v>17.204872282388664</v>
      </c>
      <c r="M31" s="75">
        <f t="shared" si="9"/>
        <v>0.42649764333547341</v>
      </c>
      <c r="N31" s="74">
        <f t="shared" si="10"/>
        <v>8.6024361411943318</v>
      </c>
      <c r="O31" s="75">
        <f t="shared" si="11"/>
        <v>0.2132488216677367</v>
      </c>
      <c r="P31" s="74">
        <f t="shared" si="12"/>
        <v>3.4409744564777327</v>
      </c>
      <c r="Q31" s="75">
        <f t="shared" si="13"/>
        <v>8.5299528667094685E-2</v>
      </c>
      <c r="R31" s="25">
        <f t="shared" si="14"/>
        <v>17.204872282388664</v>
      </c>
      <c r="S31" s="25">
        <f t="shared" si="15"/>
        <v>0.42649764333547341</v>
      </c>
      <c r="T31" s="74">
        <f t="shared" si="16"/>
        <v>16.34462866826923</v>
      </c>
      <c r="U31" s="75">
        <f t="shared" si="17"/>
        <v>0.40517276116869971</v>
      </c>
    </row>
    <row r="32" spans="1:21" x14ac:dyDescent="0.3">
      <c r="A32" s="18">
        <f t="shared" si="18"/>
        <v>20</v>
      </c>
      <c r="B32" s="62">
        <v>27803.37</v>
      </c>
      <c r="C32" s="63"/>
      <c r="D32" s="62">
        <f t="shared" si="0"/>
        <v>35260.233833999999</v>
      </c>
      <c r="E32" s="76">
        <f t="shared" si="1"/>
        <v>874.07836494388926</v>
      </c>
      <c r="F32" s="62">
        <f t="shared" si="2"/>
        <v>2938.3528194999999</v>
      </c>
      <c r="G32" s="76">
        <f t="shared" si="3"/>
        <v>72.839863745324109</v>
      </c>
      <c r="H32" s="62">
        <f t="shared" si="4"/>
        <v>0</v>
      </c>
      <c r="I32" s="76">
        <f t="shared" si="5"/>
        <v>0</v>
      </c>
      <c r="J32" s="62">
        <f t="shared" si="6"/>
        <v>0</v>
      </c>
      <c r="K32" s="76">
        <f t="shared" si="7"/>
        <v>0</v>
      </c>
      <c r="L32" s="74">
        <f t="shared" si="8"/>
        <v>17.844247891700405</v>
      </c>
      <c r="M32" s="75">
        <f t="shared" si="9"/>
        <v>0.44234735068010594</v>
      </c>
      <c r="N32" s="74">
        <f t="shared" si="10"/>
        <v>8.9221239458502026</v>
      </c>
      <c r="O32" s="75">
        <f t="shared" si="11"/>
        <v>0.22117367534005297</v>
      </c>
      <c r="P32" s="74">
        <f t="shared" si="12"/>
        <v>3.5688495783400809</v>
      </c>
      <c r="Q32" s="75">
        <f t="shared" si="13"/>
        <v>8.8469470136021175E-2</v>
      </c>
      <c r="R32" s="25">
        <f t="shared" si="14"/>
        <v>17.844247891700405</v>
      </c>
      <c r="S32" s="25">
        <f t="shared" si="15"/>
        <v>0.44234735068010594</v>
      </c>
      <c r="T32" s="74">
        <f t="shared" si="16"/>
        <v>16.952035497115386</v>
      </c>
      <c r="U32" s="75">
        <f t="shared" si="17"/>
        <v>0.42022998314610066</v>
      </c>
    </row>
    <row r="33" spans="1:21" x14ac:dyDescent="0.3">
      <c r="A33" s="18">
        <f t="shared" si="18"/>
        <v>21</v>
      </c>
      <c r="B33" s="62">
        <v>27803.37</v>
      </c>
      <c r="C33" s="63"/>
      <c r="D33" s="62">
        <f t="shared" si="0"/>
        <v>35260.233833999999</v>
      </c>
      <c r="E33" s="76">
        <f t="shared" si="1"/>
        <v>874.07836494388926</v>
      </c>
      <c r="F33" s="62">
        <f t="shared" si="2"/>
        <v>2938.3528194999999</v>
      </c>
      <c r="G33" s="76">
        <f t="shared" si="3"/>
        <v>72.839863745324109</v>
      </c>
      <c r="H33" s="62">
        <f t="shared" si="4"/>
        <v>0</v>
      </c>
      <c r="I33" s="76">
        <f t="shared" si="5"/>
        <v>0</v>
      </c>
      <c r="J33" s="62">
        <f t="shared" si="6"/>
        <v>0</v>
      </c>
      <c r="K33" s="76">
        <f t="shared" si="7"/>
        <v>0</v>
      </c>
      <c r="L33" s="74">
        <f t="shared" si="8"/>
        <v>17.844247891700405</v>
      </c>
      <c r="M33" s="75">
        <f t="shared" si="9"/>
        <v>0.44234735068010594</v>
      </c>
      <c r="N33" s="74">
        <f t="shared" si="10"/>
        <v>8.9221239458502026</v>
      </c>
      <c r="O33" s="75">
        <f t="shared" si="11"/>
        <v>0.22117367534005297</v>
      </c>
      <c r="P33" s="74">
        <f t="shared" si="12"/>
        <v>3.5688495783400809</v>
      </c>
      <c r="Q33" s="75">
        <f t="shared" si="13"/>
        <v>8.8469470136021175E-2</v>
      </c>
      <c r="R33" s="25">
        <f t="shared" si="14"/>
        <v>17.844247891700405</v>
      </c>
      <c r="S33" s="25">
        <f t="shared" si="15"/>
        <v>0.44234735068010594</v>
      </c>
      <c r="T33" s="74">
        <f t="shared" si="16"/>
        <v>16.952035497115386</v>
      </c>
      <c r="U33" s="75">
        <f t="shared" si="17"/>
        <v>0.42022998314610066</v>
      </c>
    </row>
    <row r="34" spans="1:21" x14ac:dyDescent="0.3">
      <c r="A34" s="18">
        <f t="shared" si="18"/>
        <v>22</v>
      </c>
      <c r="B34" s="62">
        <v>28799.59</v>
      </c>
      <c r="C34" s="63"/>
      <c r="D34" s="62">
        <f t="shared" si="0"/>
        <v>36523.640037999998</v>
      </c>
      <c r="E34" s="76">
        <f t="shared" si="1"/>
        <v>905.3973866568831</v>
      </c>
      <c r="F34" s="62">
        <f t="shared" si="2"/>
        <v>3043.6366698333331</v>
      </c>
      <c r="G34" s="76">
        <f t="shared" si="3"/>
        <v>75.44978222140692</v>
      </c>
      <c r="H34" s="62">
        <f t="shared" si="4"/>
        <v>0</v>
      </c>
      <c r="I34" s="76">
        <f t="shared" si="5"/>
        <v>0</v>
      </c>
      <c r="J34" s="62">
        <f t="shared" si="6"/>
        <v>0</v>
      </c>
      <c r="K34" s="76">
        <f t="shared" si="7"/>
        <v>0</v>
      </c>
      <c r="L34" s="74">
        <f t="shared" si="8"/>
        <v>18.483623501012143</v>
      </c>
      <c r="M34" s="75">
        <f t="shared" si="9"/>
        <v>0.45819705802473837</v>
      </c>
      <c r="N34" s="74">
        <f t="shared" si="10"/>
        <v>9.2418117505060717</v>
      </c>
      <c r="O34" s="75">
        <f t="shared" si="11"/>
        <v>0.22909852901236918</v>
      </c>
      <c r="P34" s="74">
        <f t="shared" si="12"/>
        <v>3.6967247002024286</v>
      </c>
      <c r="Q34" s="75">
        <f t="shared" si="13"/>
        <v>9.1639411604947665E-2</v>
      </c>
      <c r="R34" s="25">
        <f t="shared" si="14"/>
        <v>18.483623501012143</v>
      </c>
      <c r="S34" s="25">
        <f t="shared" si="15"/>
        <v>0.45819705802473837</v>
      </c>
      <c r="T34" s="74">
        <f t="shared" si="16"/>
        <v>17.559442325961538</v>
      </c>
      <c r="U34" s="75">
        <f t="shared" si="17"/>
        <v>0.4352872051235015</v>
      </c>
    </row>
    <row r="35" spans="1:21" x14ac:dyDescent="0.3">
      <c r="A35" s="18">
        <f t="shared" si="18"/>
        <v>23</v>
      </c>
      <c r="B35" s="62">
        <v>29795.82</v>
      </c>
      <c r="C35" s="63"/>
      <c r="D35" s="62">
        <f t="shared" si="0"/>
        <v>37787.058923999997</v>
      </c>
      <c r="E35" s="76">
        <f t="shared" si="1"/>
        <v>936.71672274844502</v>
      </c>
      <c r="F35" s="62">
        <f t="shared" si="2"/>
        <v>3148.9215770000001</v>
      </c>
      <c r="G35" s="76">
        <f t="shared" si="3"/>
        <v>78.059726895703761</v>
      </c>
      <c r="H35" s="62">
        <f t="shared" si="4"/>
        <v>0</v>
      </c>
      <c r="I35" s="76">
        <f t="shared" si="5"/>
        <v>0</v>
      </c>
      <c r="J35" s="62">
        <f t="shared" si="6"/>
        <v>0</v>
      </c>
      <c r="K35" s="76">
        <f t="shared" si="7"/>
        <v>0</v>
      </c>
      <c r="L35" s="74">
        <f t="shared" si="8"/>
        <v>19.12300552834008</v>
      </c>
      <c r="M35" s="75">
        <f t="shared" si="9"/>
        <v>0.47404692446783658</v>
      </c>
      <c r="N35" s="74">
        <f t="shared" si="10"/>
        <v>9.5615027641700401</v>
      </c>
      <c r="O35" s="75">
        <f t="shared" si="11"/>
        <v>0.23702346223391829</v>
      </c>
      <c r="P35" s="74">
        <f t="shared" si="12"/>
        <v>3.824601105668016</v>
      </c>
      <c r="Q35" s="75">
        <f t="shared" si="13"/>
        <v>9.4809384893567314E-2</v>
      </c>
      <c r="R35" s="25">
        <f t="shared" si="14"/>
        <v>19.12300552834008</v>
      </c>
      <c r="S35" s="25">
        <f t="shared" si="15"/>
        <v>0.47404692446783658</v>
      </c>
      <c r="T35" s="74">
        <f t="shared" si="16"/>
        <v>18.166855251923074</v>
      </c>
      <c r="U35" s="75">
        <f t="shared" si="17"/>
        <v>0.45034457824444468</v>
      </c>
    </row>
    <row r="36" spans="1:21" x14ac:dyDescent="0.3">
      <c r="A36" s="18">
        <f t="shared" si="18"/>
        <v>24</v>
      </c>
      <c r="B36" s="62">
        <v>30792.04</v>
      </c>
      <c r="C36" s="63"/>
      <c r="D36" s="62">
        <f t="shared" si="0"/>
        <v>39050.465128000003</v>
      </c>
      <c r="E36" s="76">
        <f t="shared" si="1"/>
        <v>968.03574446143898</v>
      </c>
      <c r="F36" s="62">
        <f t="shared" si="2"/>
        <v>3254.2054273333338</v>
      </c>
      <c r="G36" s="76">
        <f t="shared" si="3"/>
        <v>80.669645371786586</v>
      </c>
      <c r="H36" s="62">
        <f t="shared" si="4"/>
        <v>0</v>
      </c>
      <c r="I36" s="76">
        <f t="shared" si="5"/>
        <v>0</v>
      </c>
      <c r="J36" s="62">
        <f t="shared" si="6"/>
        <v>0</v>
      </c>
      <c r="K36" s="76">
        <f t="shared" si="7"/>
        <v>0</v>
      </c>
      <c r="L36" s="74">
        <f t="shared" si="8"/>
        <v>19.762381137651822</v>
      </c>
      <c r="M36" s="75">
        <f t="shared" si="9"/>
        <v>0.48989663181246906</v>
      </c>
      <c r="N36" s="74">
        <f t="shared" si="10"/>
        <v>9.881190568825911</v>
      </c>
      <c r="O36" s="75">
        <f t="shared" si="11"/>
        <v>0.24494831590623453</v>
      </c>
      <c r="P36" s="74">
        <f t="shared" si="12"/>
        <v>3.9524762275303642</v>
      </c>
      <c r="Q36" s="75">
        <f t="shared" si="13"/>
        <v>9.7979326362493818E-2</v>
      </c>
      <c r="R36" s="25">
        <f t="shared" si="14"/>
        <v>19.762381137651822</v>
      </c>
      <c r="S36" s="25">
        <f t="shared" si="15"/>
        <v>0.48989663181246906</v>
      </c>
      <c r="T36" s="74">
        <f t="shared" si="16"/>
        <v>18.774262080769233</v>
      </c>
      <c r="U36" s="75">
        <f t="shared" si="17"/>
        <v>0.46540180022184569</v>
      </c>
    </row>
    <row r="37" spans="1:21" x14ac:dyDescent="0.3">
      <c r="A37" s="18">
        <f t="shared" si="18"/>
        <v>25</v>
      </c>
      <c r="B37" s="62">
        <v>30792.04</v>
      </c>
      <c r="C37" s="63"/>
      <c r="D37" s="62">
        <f t="shared" si="0"/>
        <v>39050.465128000003</v>
      </c>
      <c r="E37" s="76">
        <f t="shared" si="1"/>
        <v>968.03574446143898</v>
      </c>
      <c r="F37" s="62">
        <f t="shared" si="2"/>
        <v>3254.2054273333338</v>
      </c>
      <c r="G37" s="76">
        <f t="shared" si="3"/>
        <v>80.669645371786586</v>
      </c>
      <c r="H37" s="62">
        <f t="shared" si="4"/>
        <v>0</v>
      </c>
      <c r="I37" s="76">
        <f t="shared" si="5"/>
        <v>0</v>
      </c>
      <c r="J37" s="62">
        <f t="shared" si="6"/>
        <v>0</v>
      </c>
      <c r="K37" s="76">
        <f t="shared" si="7"/>
        <v>0</v>
      </c>
      <c r="L37" s="74">
        <f t="shared" si="8"/>
        <v>19.762381137651822</v>
      </c>
      <c r="M37" s="75">
        <f t="shared" si="9"/>
        <v>0.48989663181246906</v>
      </c>
      <c r="N37" s="74">
        <f t="shared" si="10"/>
        <v>9.881190568825911</v>
      </c>
      <c r="O37" s="75">
        <f t="shared" si="11"/>
        <v>0.24494831590623453</v>
      </c>
      <c r="P37" s="74">
        <f t="shared" si="12"/>
        <v>3.9524762275303642</v>
      </c>
      <c r="Q37" s="75">
        <f t="shared" si="13"/>
        <v>9.7979326362493818E-2</v>
      </c>
      <c r="R37" s="25">
        <f t="shared" si="14"/>
        <v>19.762381137651822</v>
      </c>
      <c r="S37" s="25">
        <f t="shared" si="15"/>
        <v>0.48989663181246906</v>
      </c>
      <c r="T37" s="74">
        <f t="shared" si="16"/>
        <v>18.774262080769233</v>
      </c>
      <c r="U37" s="75">
        <f t="shared" si="17"/>
        <v>0.46540180022184569</v>
      </c>
    </row>
    <row r="38" spans="1:21" x14ac:dyDescent="0.3">
      <c r="A38" s="18">
        <f t="shared" si="18"/>
        <v>26</v>
      </c>
      <c r="B38" s="62">
        <v>30792.04</v>
      </c>
      <c r="C38" s="63"/>
      <c r="D38" s="62">
        <f t="shared" si="0"/>
        <v>39050.465128000003</v>
      </c>
      <c r="E38" s="76">
        <f t="shared" si="1"/>
        <v>968.03574446143898</v>
      </c>
      <c r="F38" s="62">
        <f t="shared" si="2"/>
        <v>3254.2054273333338</v>
      </c>
      <c r="G38" s="76">
        <f t="shared" si="3"/>
        <v>80.669645371786586</v>
      </c>
      <c r="H38" s="62">
        <f t="shared" si="4"/>
        <v>0</v>
      </c>
      <c r="I38" s="76">
        <f t="shared" si="5"/>
        <v>0</v>
      </c>
      <c r="J38" s="62">
        <f t="shared" si="6"/>
        <v>0</v>
      </c>
      <c r="K38" s="76">
        <f t="shared" si="7"/>
        <v>0</v>
      </c>
      <c r="L38" s="74">
        <f t="shared" si="8"/>
        <v>19.762381137651822</v>
      </c>
      <c r="M38" s="75">
        <f t="shared" si="9"/>
        <v>0.48989663181246906</v>
      </c>
      <c r="N38" s="74">
        <f t="shared" si="10"/>
        <v>9.881190568825911</v>
      </c>
      <c r="O38" s="75">
        <f t="shared" si="11"/>
        <v>0.24494831590623453</v>
      </c>
      <c r="P38" s="74">
        <f t="shared" si="12"/>
        <v>3.9524762275303642</v>
      </c>
      <c r="Q38" s="75">
        <f t="shared" si="13"/>
        <v>9.7979326362493818E-2</v>
      </c>
      <c r="R38" s="25">
        <f t="shared" si="14"/>
        <v>19.762381137651822</v>
      </c>
      <c r="S38" s="25">
        <f t="shared" si="15"/>
        <v>0.48989663181246906</v>
      </c>
      <c r="T38" s="74">
        <f t="shared" si="16"/>
        <v>18.774262080769233</v>
      </c>
      <c r="U38" s="75">
        <f t="shared" si="17"/>
        <v>0.46540180022184569</v>
      </c>
    </row>
    <row r="39" spans="1:21" x14ac:dyDescent="0.3">
      <c r="A39" s="18">
        <f t="shared" si="18"/>
        <v>27</v>
      </c>
      <c r="B39" s="62">
        <v>30792.04</v>
      </c>
      <c r="C39" s="63"/>
      <c r="D39" s="62">
        <f t="shared" si="0"/>
        <v>39050.465128000003</v>
      </c>
      <c r="E39" s="76">
        <f t="shared" si="1"/>
        <v>968.03574446143898</v>
      </c>
      <c r="F39" s="62">
        <f t="shared" si="2"/>
        <v>3254.2054273333338</v>
      </c>
      <c r="G39" s="76">
        <f t="shared" si="3"/>
        <v>80.669645371786586</v>
      </c>
      <c r="H39" s="62">
        <f t="shared" si="4"/>
        <v>0</v>
      </c>
      <c r="I39" s="76">
        <f t="shared" si="5"/>
        <v>0</v>
      </c>
      <c r="J39" s="62">
        <f t="shared" si="6"/>
        <v>0</v>
      </c>
      <c r="K39" s="76">
        <f t="shared" si="7"/>
        <v>0</v>
      </c>
      <c r="L39" s="74">
        <f t="shared" si="8"/>
        <v>19.762381137651822</v>
      </c>
      <c r="M39" s="75">
        <f t="shared" si="9"/>
        <v>0.48989663181246906</v>
      </c>
      <c r="N39" s="74">
        <f t="shared" si="10"/>
        <v>9.881190568825911</v>
      </c>
      <c r="O39" s="75">
        <f t="shared" si="11"/>
        <v>0.24494831590623453</v>
      </c>
      <c r="P39" s="74">
        <f t="shared" si="12"/>
        <v>3.9524762275303642</v>
      </c>
      <c r="Q39" s="75">
        <f t="shared" si="13"/>
        <v>9.7979326362493818E-2</v>
      </c>
      <c r="R39" s="25">
        <f t="shared" si="14"/>
        <v>19.762381137651822</v>
      </c>
      <c r="S39" s="25">
        <f t="shared" si="15"/>
        <v>0.48989663181246906</v>
      </c>
      <c r="T39" s="74">
        <f t="shared" si="16"/>
        <v>18.774262080769233</v>
      </c>
      <c r="U39" s="75">
        <f t="shared" si="17"/>
        <v>0.46540180022184569</v>
      </c>
    </row>
    <row r="40" spans="1:21" x14ac:dyDescent="0.3">
      <c r="A40" s="26"/>
      <c r="B40" s="77"/>
      <c r="C40" s="78"/>
      <c r="D40" s="77"/>
      <c r="E40" s="78"/>
      <c r="F40" s="77"/>
      <c r="G40" s="78"/>
      <c r="H40" s="77"/>
      <c r="I40" s="78"/>
      <c r="J40" s="77"/>
      <c r="K40" s="78"/>
      <c r="L40" s="77"/>
      <c r="M40" s="78"/>
      <c r="N40" s="77"/>
      <c r="O40" s="78"/>
      <c r="P40" s="77"/>
      <c r="Q40" s="78"/>
      <c r="R40" s="26"/>
      <c r="S40" s="26"/>
      <c r="T40" s="77"/>
      <c r="U40" s="78"/>
    </row>
  </sheetData>
  <dataConsolidate/>
  <mergeCells count="286">
    <mergeCell ref="H16:I16"/>
    <mergeCell ref="H17:I17"/>
    <mergeCell ref="L20:M20"/>
    <mergeCell ref="L21:M21"/>
    <mergeCell ref="L15:M15"/>
    <mergeCell ref="H21:I21"/>
    <mergeCell ref="J19:K19"/>
    <mergeCell ref="B8:E8"/>
    <mergeCell ref="B10:C10"/>
    <mergeCell ref="P10:Q10"/>
    <mergeCell ref="F9:G9"/>
    <mergeCell ref="D11:E11"/>
    <mergeCell ref="B9:C9"/>
    <mergeCell ref="D9:E9"/>
    <mergeCell ref="D10:E10"/>
    <mergeCell ref="B11:C11"/>
    <mergeCell ref="J10:K10"/>
    <mergeCell ref="F15:G15"/>
    <mergeCell ref="F16:G16"/>
    <mergeCell ref="F17:G17"/>
    <mergeCell ref="F18:G18"/>
    <mergeCell ref="F13:G13"/>
    <mergeCell ref="F14:G14"/>
    <mergeCell ref="B12:C12"/>
    <mergeCell ref="B13:C13"/>
    <mergeCell ref="B14:C14"/>
    <mergeCell ref="F12:G12"/>
    <mergeCell ref="B24:C24"/>
    <mergeCell ref="D17:E17"/>
    <mergeCell ref="D18:E18"/>
    <mergeCell ref="D37:E37"/>
    <mergeCell ref="D38:E38"/>
    <mergeCell ref="F19:G19"/>
    <mergeCell ref="F20:G20"/>
    <mergeCell ref="F21:G21"/>
    <mergeCell ref="F22:G22"/>
    <mergeCell ref="B22:C22"/>
    <mergeCell ref="B23:C23"/>
    <mergeCell ref="D40:E40"/>
    <mergeCell ref="D33:E33"/>
    <mergeCell ref="D34:E34"/>
    <mergeCell ref="D35:E35"/>
    <mergeCell ref="D36:E36"/>
    <mergeCell ref="B40:C40"/>
    <mergeCell ref="D12:E12"/>
    <mergeCell ref="D13:E13"/>
    <mergeCell ref="D14:E14"/>
    <mergeCell ref="D15:E15"/>
    <mergeCell ref="D16:E16"/>
    <mergeCell ref="D29:E29"/>
    <mergeCell ref="D30:E30"/>
    <mergeCell ref="D31:E31"/>
    <mergeCell ref="D32:E32"/>
    <mergeCell ref="B25:C25"/>
    <mergeCell ref="B26:C26"/>
    <mergeCell ref="B27:C27"/>
    <mergeCell ref="B28:C28"/>
    <mergeCell ref="D23:E23"/>
    <mergeCell ref="D24:E24"/>
    <mergeCell ref="D25:E25"/>
    <mergeCell ref="D26:E26"/>
    <mergeCell ref="D27:E27"/>
    <mergeCell ref="D39:E39"/>
    <mergeCell ref="D28:E28"/>
    <mergeCell ref="D19:E19"/>
    <mergeCell ref="D20:E20"/>
    <mergeCell ref="D21:E21"/>
    <mergeCell ref="D22:E22"/>
    <mergeCell ref="B15:C15"/>
    <mergeCell ref="B29:C29"/>
    <mergeCell ref="B16:C16"/>
    <mergeCell ref="B17:C17"/>
    <mergeCell ref="B18:C18"/>
    <mergeCell ref="B19:C19"/>
    <mergeCell ref="B39:C39"/>
    <mergeCell ref="B32:C32"/>
    <mergeCell ref="B33:C33"/>
    <mergeCell ref="B34:C34"/>
    <mergeCell ref="B35:C35"/>
    <mergeCell ref="B36:C36"/>
    <mergeCell ref="B20:C20"/>
    <mergeCell ref="B37:C37"/>
    <mergeCell ref="B38:C38"/>
    <mergeCell ref="B21:C21"/>
    <mergeCell ref="B30:C30"/>
    <mergeCell ref="B31:C31"/>
    <mergeCell ref="T9:U9"/>
    <mergeCell ref="L14:M14"/>
    <mergeCell ref="P11:Q11"/>
    <mergeCell ref="T11:U11"/>
    <mergeCell ref="H9:I9"/>
    <mergeCell ref="H10:I10"/>
    <mergeCell ref="H8:I8"/>
    <mergeCell ref="J8:K8"/>
    <mergeCell ref="J9:K9"/>
    <mergeCell ref="L9:Q9"/>
    <mergeCell ref="N11:O11"/>
    <mergeCell ref="L12:M12"/>
    <mergeCell ref="L11:M11"/>
    <mergeCell ref="J11:K11"/>
    <mergeCell ref="L13:M13"/>
    <mergeCell ref="L8:Q8"/>
    <mergeCell ref="F34:G34"/>
    <mergeCell ref="F27:G27"/>
    <mergeCell ref="F28:G28"/>
    <mergeCell ref="F29:G29"/>
    <mergeCell ref="F30:G30"/>
    <mergeCell ref="F23:G23"/>
    <mergeCell ref="F24:G24"/>
    <mergeCell ref="F25:G25"/>
    <mergeCell ref="F26:G26"/>
    <mergeCell ref="F39:G39"/>
    <mergeCell ref="F40:G40"/>
    <mergeCell ref="F11:G11"/>
    <mergeCell ref="H11:I11"/>
    <mergeCell ref="H12:I12"/>
    <mergeCell ref="H13:I13"/>
    <mergeCell ref="H14:I14"/>
    <mergeCell ref="H15:I15"/>
    <mergeCell ref="H18:I18"/>
    <mergeCell ref="H19:I19"/>
    <mergeCell ref="F35:G35"/>
    <mergeCell ref="F36:G36"/>
    <mergeCell ref="F37:G37"/>
    <mergeCell ref="F38:G38"/>
    <mergeCell ref="F31:G31"/>
    <mergeCell ref="F32:G32"/>
    <mergeCell ref="F33:G33"/>
    <mergeCell ref="H28:I28"/>
    <mergeCell ref="H29:I29"/>
    <mergeCell ref="H22:I22"/>
    <mergeCell ref="H23:I23"/>
    <mergeCell ref="H24:I24"/>
    <mergeCell ref="H25:I25"/>
    <mergeCell ref="H20:I20"/>
    <mergeCell ref="J20:K20"/>
    <mergeCell ref="J21:K21"/>
    <mergeCell ref="J22:K22"/>
    <mergeCell ref="H38:I38"/>
    <mergeCell ref="H39:I39"/>
    <mergeCell ref="H40:I40"/>
    <mergeCell ref="J12:K12"/>
    <mergeCell ref="J13:K13"/>
    <mergeCell ref="J14:K14"/>
    <mergeCell ref="J15:K15"/>
    <mergeCell ref="J16:K16"/>
    <mergeCell ref="J17:K17"/>
    <mergeCell ref="J18:K18"/>
    <mergeCell ref="H34:I34"/>
    <mergeCell ref="H35:I35"/>
    <mergeCell ref="H36:I36"/>
    <mergeCell ref="H37:I37"/>
    <mergeCell ref="H30:I30"/>
    <mergeCell ref="H31:I31"/>
    <mergeCell ref="H32:I32"/>
    <mergeCell ref="H33:I33"/>
    <mergeCell ref="H26:I26"/>
    <mergeCell ref="H27:I27"/>
    <mergeCell ref="J37:K37"/>
    <mergeCell ref="J38:K38"/>
    <mergeCell ref="J31:K31"/>
    <mergeCell ref="J32:K32"/>
    <mergeCell ref="J33:K33"/>
    <mergeCell ref="J34:K34"/>
    <mergeCell ref="J23:K23"/>
    <mergeCell ref="J24:K24"/>
    <mergeCell ref="J25:K25"/>
    <mergeCell ref="J26:K26"/>
    <mergeCell ref="L40:M40"/>
    <mergeCell ref="N12:O12"/>
    <mergeCell ref="N13:O13"/>
    <mergeCell ref="N14:O14"/>
    <mergeCell ref="N15:O15"/>
    <mergeCell ref="N16:O16"/>
    <mergeCell ref="L24:M24"/>
    <mergeCell ref="L25:M25"/>
    <mergeCell ref="J39:K39"/>
    <mergeCell ref="J40:K40"/>
    <mergeCell ref="J27:K27"/>
    <mergeCell ref="J28:K28"/>
    <mergeCell ref="J29:K29"/>
    <mergeCell ref="J30:K30"/>
    <mergeCell ref="L32:M32"/>
    <mergeCell ref="L33:M33"/>
    <mergeCell ref="L16:M16"/>
    <mergeCell ref="L17:M17"/>
    <mergeCell ref="L18:M18"/>
    <mergeCell ref="L19:M19"/>
    <mergeCell ref="L22:M22"/>
    <mergeCell ref="L23:M23"/>
    <mergeCell ref="J35:K35"/>
    <mergeCell ref="J36:K36"/>
    <mergeCell ref="L38:M38"/>
    <mergeCell ref="L39:M39"/>
    <mergeCell ref="L36:M36"/>
    <mergeCell ref="L37:M37"/>
    <mergeCell ref="L30:M30"/>
    <mergeCell ref="L31:M31"/>
    <mergeCell ref="N17:O17"/>
    <mergeCell ref="N18:O18"/>
    <mergeCell ref="L34:M34"/>
    <mergeCell ref="L35:M35"/>
    <mergeCell ref="N19:O19"/>
    <mergeCell ref="N20:O20"/>
    <mergeCell ref="N21:O21"/>
    <mergeCell ref="N22:O22"/>
    <mergeCell ref="N27:O27"/>
    <mergeCell ref="N28:O28"/>
    <mergeCell ref="L26:M26"/>
    <mergeCell ref="L27:M27"/>
    <mergeCell ref="L28:M28"/>
    <mergeCell ref="L29:M29"/>
    <mergeCell ref="N39:O39"/>
    <mergeCell ref="N40:O40"/>
    <mergeCell ref="P12:Q12"/>
    <mergeCell ref="P13:Q13"/>
    <mergeCell ref="P14:Q14"/>
    <mergeCell ref="P15:Q15"/>
    <mergeCell ref="P16:Q16"/>
    <mergeCell ref="P17:Q17"/>
    <mergeCell ref="P18:Q18"/>
    <mergeCell ref="P19:Q19"/>
    <mergeCell ref="N35:O35"/>
    <mergeCell ref="N36:O36"/>
    <mergeCell ref="N37:O37"/>
    <mergeCell ref="N38:O38"/>
    <mergeCell ref="N31:O31"/>
    <mergeCell ref="N32:O32"/>
    <mergeCell ref="N33:O33"/>
    <mergeCell ref="N34:O34"/>
    <mergeCell ref="N29:O29"/>
    <mergeCell ref="N30:O30"/>
    <mergeCell ref="N23:O23"/>
    <mergeCell ref="N24:O24"/>
    <mergeCell ref="N25:O25"/>
    <mergeCell ref="N26:O26"/>
    <mergeCell ref="P34:Q34"/>
    <mergeCell ref="P35:Q35"/>
    <mergeCell ref="P24:Q24"/>
    <mergeCell ref="P25:Q25"/>
    <mergeCell ref="P26:Q26"/>
    <mergeCell ref="P27:Q27"/>
    <mergeCell ref="P20:Q20"/>
    <mergeCell ref="P21:Q21"/>
    <mergeCell ref="P22:Q22"/>
    <mergeCell ref="P23:Q23"/>
    <mergeCell ref="T21:U21"/>
    <mergeCell ref="T22:U22"/>
    <mergeCell ref="T23:U23"/>
    <mergeCell ref="T24:U24"/>
    <mergeCell ref="P40:Q40"/>
    <mergeCell ref="T12:U12"/>
    <mergeCell ref="T13:U13"/>
    <mergeCell ref="T14:U14"/>
    <mergeCell ref="T15:U15"/>
    <mergeCell ref="T16:U16"/>
    <mergeCell ref="T17:U17"/>
    <mergeCell ref="T18:U18"/>
    <mergeCell ref="T19:U19"/>
    <mergeCell ref="T20:U20"/>
    <mergeCell ref="P36:Q36"/>
    <mergeCell ref="P37:Q37"/>
    <mergeCell ref="P28:Q28"/>
    <mergeCell ref="P29:Q29"/>
    <mergeCell ref="P30:Q30"/>
    <mergeCell ref="P31:Q31"/>
    <mergeCell ref="P38:Q38"/>
    <mergeCell ref="P39:Q39"/>
    <mergeCell ref="P32:Q32"/>
    <mergeCell ref="P33:Q33"/>
    <mergeCell ref="T38:U38"/>
    <mergeCell ref="T39:U39"/>
    <mergeCell ref="T29:U29"/>
    <mergeCell ref="T30:U30"/>
    <mergeCell ref="T31:U31"/>
    <mergeCell ref="T32:U32"/>
    <mergeCell ref="T25:U25"/>
    <mergeCell ref="T26:U26"/>
    <mergeCell ref="T40:U40"/>
    <mergeCell ref="T33:U33"/>
    <mergeCell ref="T34:U34"/>
    <mergeCell ref="T35:U35"/>
    <mergeCell ref="T36:U36"/>
    <mergeCell ref="T27:U27"/>
    <mergeCell ref="T28:U28"/>
    <mergeCell ref="T37:U37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16384" width="8.85546875" style="1"/>
  </cols>
  <sheetData>
    <row r="1" spans="1:21" ht="16.5" x14ac:dyDescent="0.3">
      <c r="A1" s="5" t="s">
        <v>27</v>
      </c>
      <c r="B1" s="5" t="s">
        <v>1</v>
      </c>
      <c r="C1" s="5"/>
      <c r="D1" s="5"/>
      <c r="E1" s="5"/>
      <c r="F1" s="42" t="s">
        <v>76</v>
      </c>
      <c r="G1" s="5"/>
      <c r="H1" s="5"/>
      <c r="N1" s="41" t="str">
        <f>D10</f>
        <v>1 januari 2013</v>
      </c>
      <c r="Q1" s="8" t="s">
        <v>26</v>
      </c>
    </row>
    <row r="2" spans="1:21" ht="16.5" x14ac:dyDescent="0.3">
      <c r="A2" s="5"/>
      <c r="B2" s="5"/>
      <c r="C2" s="5"/>
      <c r="D2" s="5"/>
      <c r="E2" s="5"/>
      <c r="F2" s="5"/>
      <c r="G2" s="5"/>
      <c r="H2" s="5"/>
    </row>
    <row r="3" spans="1:21" ht="17.25" x14ac:dyDescent="0.35">
      <c r="A3" s="5"/>
      <c r="B3" s="11"/>
      <c r="C3" s="39" t="s">
        <v>77</v>
      </c>
      <c r="D3" s="11" t="s">
        <v>78</v>
      </c>
      <c r="E3" s="11"/>
      <c r="F3" s="12"/>
      <c r="G3" s="12"/>
      <c r="H3" s="11"/>
      <c r="I3" s="12"/>
      <c r="J3" s="10">
        <v>610</v>
      </c>
      <c r="K3" s="11" t="s">
        <v>79</v>
      </c>
      <c r="L3" s="12"/>
      <c r="M3" s="12"/>
      <c r="N3" s="12"/>
      <c r="O3" s="12"/>
      <c r="P3" s="12"/>
    </row>
    <row r="4" spans="1:21" ht="17.25" x14ac:dyDescent="0.35">
      <c r="A4" s="5"/>
      <c r="B4" s="11"/>
      <c r="C4" s="39" t="s">
        <v>80</v>
      </c>
      <c r="D4" s="11" t="s">
        <v>81</v>
      </c>
      <c r="E4" s="11"/>
      <c r="F4" s="12"/>
      <c r="G4" s="12"/>
      <c r="H4" s="11"/>
      <c r="I4" s="12"/>
      <c r="J4" s="10">
        <v>410</v>
      </c>
      <c r="K4" s="11" t="s">
        <v>82</v>
      </c>
      <c r="L4" s="12"/>
      <c r="M4" s="12"/>
      <c r="N4" s="12"/>
      <c r="O4" s="12"/>
      <c r="P4" s="12"/>
      <c r="U4" s="13"/>
    </row>
    <row r="5" spans="1:21" ht="17.25" x14ac:dyDescent="0.35">
      <c r="A5" s="5"/>
      <c r="B5" s="11"/>
      <c r="C5" s="39" t="s">
        <v>83</v>
      </c>
      <c r="D5" s="11" t="s">
        <v>84</v>
      </c>
      <c r="E5" s="11"/>
      <c r="F5" s="12"/>
      <c r="G5" s="12"/>
      <c r="H5" s="11"/>
      <c r="I5" s="12"/>
      <c r="J5" s="10">
        <v>611</v>
      </c>
      <c r="K5" s="11" t="s">
        <v>6</v>
      </c>
      <c r="L5" s="12"/>
      <c r="M5" s="12"/>
      <c r="N5" s="12"/>
      <c r="O5" s="12"/>
      <c r="P5" s="12"/>
      <c r="U5" s="13"/>
    </row>
    <row r="6" spans="1:21" x14ac:dyDescent="0.3">
      <c r="A6" s="8" t="s">
        <v>85</v>
      </c>
      <c r="T6" s="1" t="s">
        <v>7</v>
      </c>
      <c r="U6" s="13">
        <f>'LOG4'!$U$4</f>
        <v>1.2682</v>
      </c>
    </row>
    <row r="8" spans="1:21" x14ac:dyDescent="0.3">
      <c r="A8" s="14"/>
      <c r="B8" s="64" t="s">
        <v>8</v>
      </c>
      <c r="C8" s="65"/>
      <c r="D8" s="65"/>
      <c r="E8" s="66"/>
      <c r="F8" s="15" t="s">
        <v>9</v>
      </c>
      <c r="G8" s="16"/>
      <c r="H8" s="64" t="s">
        <v>10</v>
      </c>
      <c r="I8" s="80"/>
      <c r="J8" s="64" t="s">
        <v>11</v>
      </c>
      <c r="K8" s="66"/>
      <c r="L8" s="64" t="s">
        <v>12</v>
      </c>
      <c r="M8" s="65"/>
      <c r="N8" s="65"/>
      <c r="O8" s="65"/>
      <c r="P8" s="65"/>
      <c r="Q8" s="66"/>
      <c r="R8" s="17" t="s">
        <v>13</v>
      </c>
      <c r="S8" s="17"/>
      <c r="T8" s="17"/>
      <c r="U8" s="16"/>
    </row>
    <row r="9" spans="1:21" x14ac:dyDescent="0.3">
      <c r="A9" s="18"/>
      <c r="B9" s="70">
        <v>1</v>
      </c>
      <c r="C9" s="71"/>
      <c r="D9" s="70"/>
      <c r="E9" s="71"/>
      <c r="F9" s="70"/>
      <c r="G9" s="71"/>
      <c r="H9" s="70"/>
      <c r="I9" s="71"/>
      <c r="J9" s="83" t="s">
        <v>14</v>
      </c>
      <c r="K9" s="71"/>
      <c r="L9" s="83" t="s">
        <v>15</v>
      </c>
      <c r="M9" s="84"/>
      <c r="N9" s="84"/>
      <c r="O9" s="84"/>
      <c r="P9" s="84"/>
      <c r="Q9" s="71"/>
      <c r="R9" s="19"/>
      <c r="S9" s="19"/>
      <c r="T9" s="82" t="s">
        <v>16</v>
      </c>
      <c r="U9" s="71"/>
    </row>
    <row r="10" spans="1:21" x14ac:dyDescent="0.3">
      <c r="A10" s="18"/>
      <c r="B10" s="67" t="s">
        <v>17</v>
      </c>
      <c r="C10" s="68"/>
      <c r="D10" s="81" t="str">
        <f>[1]Inhoud!$C$3</f>
        <v>1 januari 2013</v>
      </c>
      <c r="E10" s="73"/>
      <c r="F10" s="20" t="str">
        <f>D10</f>
        <v>1 januari 2013</v>
      </c>
      <c r="G10" s="21"/>
      <c r="H10" s="72"/>
      <c r="I10" s="73"/>
      <c r="J10" s="72"/>
      <c r="K10" s="73"/>
      <c r="L10" s="22">
        <v>1</v>
      </c>
      <c r="M10" s="19"/>
      <c r="N10" s="23">
        <v>0.5</v>
      </c>
      <c r="O10" s="19"/>
      <c r="P10" s="69">
        <v>0.2</v>
      </c>
      <c r="Q10" s="68"/>
      <c r="R10" s="19" t="s">
        <v>10</v>
      </c>
      <c r="S10" s="19"/>
      <c r="T10" s="19"/>
      <c r="U10" s="24"/>
    </row>
    <row r="11" spans="1:21" x14ac:dyDescent="0.3">
      <c r="A11" s="18"/>
      <c r="B11" s="64"/>
      <c r="C11" s="66"/>
      <c r="D11" s="79"/>
      <c r="E11" s="80"/>
      <c r="F11" s="79"/>
      <c r="G11" s="80"/>
      <c r="H11" s="79"/>
      <c r="I11" s="80"/>
      <c r="J11" s="79"/>
      <c r="K11" s="80"/>
      <c r="L11" s="79"/>
      <c r="M11" s="80"/>
      <c r="N11" s="79"/>
      <c r="O11" s="80"/>
      <c r="P11" s="79"/>
      <c r="Q11" s="80"/>
      <c r="R11" s="14"/>
      <c r="S11" s="14"/>
      <c r="T11" s="79"/>
      <c r="U11" s="80"/>
    </row>
    <row r="12" spans="1:21" x14ac:dyDescent="0.3">
      <c r="A12" s="18">
        <v>0</v>
      </c>
      <c r="B12" s="62">
        <v>19981.72</v>
      </c>
      <c r="C12" s="63"/>
      <c r="D12" s="62">
        <f t="shared" ref="D12:D39" si="0">B12*$U$6</f>
        <v>25340.817304</v>
      </c>
      <c r="E12" s="76">
        <f t="shared" ref="E12:E39" si="1">D12/40.3399</f>
        <v>628.18245221232576</v>
      </c>
      <c r="F12" s="62">
        <f t="shared" ref="F12:F39" si="2">B12/12*$U$6</f>
        <v>2111.7347753333333</v>
      </c>
      <c r="G12" s="76">
        <f t="shared" ref="G12:G39" si="3">F12/40.3399</f>
        <v>52.34853768436048</v>
      </c>
      <c r="H12" s="62">
        <f t="shared" ref="H12:H39" si="4">((B12&lt;19968.2)*913.03+(B12&gt;19968.2)*(B12&lt;20424.71)*(20424.71-B12+456.51)+(B12&gt;20424.71)*(B12&lt;22659.62)*456.51+(B12&gt;22659.62)*(B12&lt;23116.13)*(23116.13-B12))/12*$U$6</f>
        <v>95.062158333333116</v>
      </c>
      <c r="I12" s="76">
        <f t="shared" ref="I12:I39" si="5">H12/40.3399</f>
        <v>2.3565293501801721</v>
      </c>
      <c r="J12" s="62">
        <f t="shared" ref="J12:J39" si="6">((B12&lt;19968.2)*456.51+(B12&gt;19968.2)*(B12&lt;20196.46)*(20196.46-B12+228.26)+(B12&gt;20196.46)*(B12&lt;22659.62)*228.26+(B12&gt;22659.62)*(B12&lt;22887.88)*(22887.88-B12))/12*$U$6</f>
        <v>46.817716666666449</v>
      </c>
      <c r="K12" s="76">
        <f t="shared" ref="K12:K39" si="7">J12/40.3399</f>
        <v>1.1605808806334783</v>
      </c>
      <c r="L12" s="74">
        <f t="shared" ref="L12:L39" si="8">D12/1976</f>
        <v>12.824300255060729</v>
      </c>
      <c r="M12" s="75">
        <f t="shared" ref="M12:M39" si="9">L12/40.3399</f>
        <v>0.31790609929773572</v>
      </c>
      <c r="N12" s="74">
        <f t="shared" ref="N12:N39" si="10">L12/2</f>
        <v>6.4121501275303645</v>
      </c>
      <c r="O12" s="75">
        <f t="shared" ref="O12:O39" si="11">N12/40.3399</f>
        <v>0.15895304964886786</v>
      </c>
      <c r="P12" s="74">
        <f t="shared" ref="P12:P39" si="12">L12/5</f>
        <v>2.564860051012146</v>
      </c>
      <c r="Q12" s="75">
        <f t="shared" ref="Q12:Q39" si="13">P12/40.3399</f>
        <v>6.358121985954715E-2</v>
      </c>
      <c r="R12" s="25">
        <f t="shared" ref="R12:R39" si="14">(F12+H12)/1976*12</f>
        <v>13.401600811740892</v>
      </c>
      <c r="S12" s="25">
        <f t="shared" ref="S12:S39" si="15">R12/40.3399</f>
        <v>0.33221700628263562</v>
      </c>
      <c r="T12" s="74">
        <f t="shared" ref="T12:T39" si="16">D12/2080</f>
        <v>12.183085242307692</v>
      </c>
      <c r="U12" s="75">
        <f t="shared" ref="U12:U39" si="17">T12/40.3399</f>
        <v>0.30201079433284894</v>
      </c>
    </row>
    <row r="13" spans="1:21" x14ac:dyDescent="0.3">
      <c r="A13" s="18">
        <f t="shared" ref="A13:A39" si="18">+A12+1</f>
        <v>1</v>
      </c>
      <c r="B13" s="62">
        <v>20362.330000000002</v>
      </c>
      <c r="C13" s="63"/>
      <c r="D13" s="62">
        <f t="shared" si="0"/>
        <v>25823.506906000002</v>
      </c>
      <c r="E13" s="76">
        <f t="shared" si="1"/>
        <v>640.14801489344302</v>
      </c>
      <c r="F13" s="62">
        <f t="shared" si="2"/>
        <v>2151.9589088333332</v>
      </c>
      <c r="G13" s="76">
        <f t="shared" si="3"/>
        <v>53.345667907786911</v>
      </c>
      <c r="H13" s="62">
        <f t="shared" si="4"/>
        <v>54.838024833333058</v>
      </c>
      <c r="I13" s="76">
        <f t="shared" si="5"/>
        <v>1.3593991267537366</v>
      </c>
      <c r="J13" s="62">
        <f t="shared" si="6"/>
        <v>24.123277666666663</v>
      </c>
      <c r="K13" s="76">
        <f t="shared" si="7"/>
        <v>0.5980004329873565</v>
      </c>
      <c r="L13" s="74">
        <f t="shared" si="8"/>
        <v>13.068576369433199</v>
      </c>
      <c r="M13" s="75">
        <f t="shared" si="9"/>
        <v>0.32396154599870597</v>
      </c>
      <c r="N13" s="74">
        <f t="shared" si="10"/>
        <v>6.5342881847165994</v>
      </c>
      <c r="O13" s="75">
        <f t="shared" si="11"/>
        <v>0.16198077299935298</v>
      </c>
      <c r="P13" s="74">
        <f t="shared" si="12"/>
        <v>2.6137152738866396</v>
      </c>
      <c r="Q13" s="75">
        <f t="shared" si="13"/>
        <v>6.4792309199741188E-2</v>
      </c>
      <c r="R13" s="25">
        <f t="shared" si="14"/>
        <v>13.401600811740888</v>
      </c>
      <c r="S13" s="25">
        <f t="shared" si="15"/>
        <v>0.33221700628263551</v>
      </c>
      <c r="T13" s="74">
        <f t="shared" si="16"/>
        <v>12.415147550961539</v>
      </c>
      <c r="U13" s="75">
        <f t="shared" si="17"/>
        <v>0.30776346869877069</v>
      </c>
    </row>
    <row r="14" spans="1:21" x14ac:dyDescent="0.3">
      <c r="A14" s="18">
        <f t="shared" si="18"/>
        <v>2</v>
      </c>
      <c r="B14" s="62">
        <v>20949.61</v>
      </c>
      <c r="C14" s="63"/>
      <c r="D14" s="62">
        <f t="shared" si="0"/>
        <v>26568.295402</v>
      </c>
      <c r="E14" s="76">
        <f t="shared" si="1"/>
        <v>658.61083944184293</v>
      </c>
      <c r="F14" s="62">
        <f t="shared" si="2"/>
        <v>2214.0246168333333</v>
      </c>
      <c r="G14" s="76">
        <f t="shared" si="3"/>
        <v>54.88423662015358</v>
      </c>
      <c r="H14" s="62">
        <f t="shared" si="4"/>
        <v>48.245498499999997</v>
      </c>
      <c r="I14" s="76">
        <f t="shared" si="5"/>
        <v>1.1959746677607033</v>
      </c>
      <c r="J14" s="62">
        <f t="shared" si="6"/>
        <v>24.123277666666663</v>
      </c>
      <c r="K14" s="76">
        <f t="shared" si="7"/>
        <v>0.5980004329873565</v>
      </c>
      <c r="L14" s="74">
        <f t="shared" si="8"/>
        <v>13.445493624493928</v>
      </c>
      <c r="M14" s="75">
        <f t="shared" si="9"/>
        <v>0.33330508068919179</v>
      </c>
      <c r="N14" s="74">
        <f t="shared" si="10"/>
        <v>6.7227468122469638</v>
      </c>
      <c r="O14" s="75">
        <f t="shared" si="11"/>
        <v>0.1666525403445959</v>
      </c>
      <c r="P14" s="74">
        <f t="shared" si="12"/>
        <v>2.6890987248987854</v>
      </c>
      <c r="Q14" s="75">
        <f t="shared" si="13"/>
        <v>6.6661016137838355E-2</v>
      </c>
      <c r="R14" s="25">
        <f t="shared" si="14"/>
        <v>13.738482481781375</v>
      </c>
      <c r="S14" s="25">
        <f t="shared" si="15"/>
        <v>0.34056808474441869</v>
      </c>
      <c r="T14" s="74">
        <f t="shared" si="16"/>
        <v>12.77321894326923</v>
      </c>
      <c r="U14" s="75">
        <f t="shared" si="17"/>
        <v>0.31663982665473217</v>
      </c>
    </row>
    <row r="15" spans="1:21" x14ac:dyDescent="0.3">
      <c r="A15" s="18">
        <f t="shared" si="18"/>
        <v>3</v>
      </c>
      <c r="B15" s="62">
        <v>21743.88</v>
      </c>
      <c r="C15" s="63"/>
      <c r="D15" s="62">
        <f t="shared" si="0"/>
        <v>27575.588616000001</v>
      </c>
      <c r="E15" s="76">
        <f t="shared" si="1"/>
        <v>683.58098597170545</v>
      </c>
      <c r="F15" s="62">
        <f t="shared" si="2"/>
        <v>2297.9657179999999</v>
      </c>
      <c r="G15" s="76">
        <f t="shared" si="3"/>
        <v>56.965082164308782</v>
      </c>
      <c r="H15" s="62">
        <f t="shared" si="4"/>
        <v>48.245498499999997</v>
      </c>
      <c r="I15" s="76">
        <f t="shared" si="5"/>
        <v>1.1959746677607033</v>
      </c>
      <c r="J15" s="62">
        <f t="shared" si="6"/>
        <v>24.123277666666663</v>
      </c>
      <c r="K15" s="76">
        <f t="shared" si="7"/>
        <v>0.5980004329873565</v>
      </c>
      <c r="L15" s="74">
        <f t="shared" si="8"/>
        <v>13.955257396761134</v>
      </c>
      <c r="M15" s="75">
        <f t="shared" si="9"/>
        <v>0.34594179452009383</v>
      </c>
      <c r="N15" s="74">
        <f t="shared" si="10"/>
        <v>6.9776286983805669</v>
      </c>
      <c r="O15" s="75">
        <f t="shared" si="11"/>
        <v>0.17297089726004691</v>
      </c>
      <c r="P15" s="74">
        <f t="shared" si="12"/>
        <v>2.7910514793522267</v>
      </c>
      <c r="Q15" s="75">
        <f t="shared" si="13"/>
        <v>6.9188358904018768E-2</v>
      </c>
      <c r="R15" s="25">
        <f t="shared" si="14"/>
        <v>14.248246254048581</v>
      </c>
      <c r="S15" s="25">
        <f t="shared" si="15"/>
        <v>0.35320479857532072</v>
      </c>
      <c r="T15" s="74">
        <f t="shared" si="16"/>
        <v>13.257494526923077</v>
      </c>
      <c r="U15" s="75">
        <f t="shared" si="17"/>
        <v>0.32864470479408914</v>
      </c>
    </row>
    <row r="16" spans="1:21" x14ac:dyDescent="0.3">
      <c r="A16" s="18">
        <f t="shared" si="18"/>
        <v>4</v>
      </c>
      <c r="B16" s="62">
        <v>22538.16</v>
      </c>
      <c r="C16" s="63"/>
      <c r="D16" s="62">
        <f t="shared" si="0"/>
        <v>28582.894511999999</v>
      </c>
      <c r="E16" s="76">
        <f t="shared" si="1"/>
        <v>708.55144688013604</v>
      </c>
      <c r="F16" s="62">
        <f t="shared" si="2"/>
        <v>2381.9078760000002</v>
      </c>
      <c r="G16" s="76">
        <f t="shared" si="3"/>
        <v>59.045953906678008</v>
      </c>
      <c r="H16" s="62">
        <f t="shared" si="4"/>
        <v>48.245498499999997</v>
      </c>
      <c r="I16" s="76">
        <f t="shared" si="5"/>
        <v>1.1959746677607033</v>
      </c>
      <c r="J16" s="62">
        <f t="shared" si="6"/>
        <v>24.123277666666663</v>
      </c>
      <c r="K16" s="76">
        <f t="shared" si="7"/>
        <v>0.5980004329873565</v>
      </c>
      <c r="L16" s="74">
        <f t="shared" si="8"/>
        <v>14.465027587044533</v>
      </c>
      <c r="M16" s="75">
        <f t="shared" si="9"/>
        <v>0.35857866744946154</v>
      </c>
      <c r="N16" s="74">
        <f t="shared" si="10"/>
        <v>7.2325137935222665</v>
      </c>
      <c r="O16" s="75">
        <f t="shared" si="11"/>
        <v>0.17928933372473077</v>
      </c>
      <c r="P16" s="74">
        <f t="shared" si="12"/>
        <v>2.8930055174089064</v>
      </c>
      <c r="Q16" s="75">
        <f t="shared" si="13"/>
        <v>7.1715733489892297E-2</v>
      </c>
      <c r="R16" s="25">
        <f t="shared" si="14"/>
        <v>14.758016444331984</v>
      </c>
      <c r="S16" s="25">
        <f t="shared" si="15"/>
        <v>0.36584167150468849</v>
      </c>
      <c r="T16" s="74">
        <f t="shared" si="16"/>
        <v>13.741776207692308</v>
      </c>
      <c r="U16" s="75">
        <f t="shared" si="17"/>
        <v>0.34064973407698845</v>
      </c>
    </row>
    <row r="17" spans="1:21" x14ac:dyDescent="0.3">
      <c r="A17" s="18">
        <f t="shared" si="18"/>
        <v>5</v>
      </c>
      <c r="B17" s="62">
        <v>22538.16</v>
      </c>
      <c r="C17" s="63"/>
      <c r="D17" s="62">
        <f t="shared" si="0"/>
        <v>28582.894511999999</v>
      </c>
      <c r="E17" s="76">
        <f t="shared" si="1"/>
        <v>708.55144688013604</v>
      </c>
      <c r="F17" s="62">
        <f t="shared" si="2"/>
        <v>2381.9078760000002</v>
      </c>
      <c r="G17" s="76">
        <f t="shared" si="3"/>
        <v>59.045953906678008</v>
      </c>
      <c r="H17" s="62">
        <f t="shared" si="4"/>
        <v>48.245498499999997</v>
      </c>
      <c r="I17" s="76">
        <f t="shared" si="5"/>
        <v>1.1959746677607033</v>
      </c>
      <c r="J17" s="62">
        <f t="shared" si="6"/>
        <v>24.123277666666663</v>
      </c>
      <c r="K17" s="76">
        <f t="shared" si="7"/>
        <v>0.5980004329873565</v>
      </c>
      <c r="L17" s="74">
        <f t="shared" si="8"/>
        <v>14.465027587044533</v>
      </c>
      <c r="M17" s="75">
        <f t="shared" si="9"/>
        <v>0.35857866744946154</v>
      </c>
      <c r="N17" s="74">
        <f t="shared" si="10"/>
        <v>7.2325137935222665</v>
      </c>
      <c r="O17" s="75">
        <f t="shared" si="11"/>
        <v>0.17928933372473077</v>
      </c>
      <c r="P17" s="74">
        <f t="shared" si="12"/>
        <v>2.8930055174089064</v>
      </c>
      <c r="Q17" s="75">
        <f t="shared" si="13"/>
        <v>7.1715733489892297E-2</v>
      </c>
      <c r="R17" s="25">
        <f t="shared" si="14"/>
        <v>14.758016444331984</v>
      </c>
      <c r="S17" s="25">
        <f t="shared" si="15"/>
        <v>0.36584167150468849</v>
      </c>
      <c r="T17" s="74">
        <f t="shared" si="16"/>
        <v>13.741776207692308</v>
      </c>
      <c r="U17" s="75">
        <f t="shared" si="17"/>
        <v>0.34064973407698845</v>
      </c>
    </row>
    <row r="18" spans="1:21" x14ac:dyDescent="0.3">
      <c r="A18" s="18">
        <f t="shared" si="18"/>
        <v>6</v>
      </c>
      <c r="B18" s="62">
        <v>23670.23</v>
      </c>
      <c r="C18" s="63"/>
      <c r="D18" s="62">
        <f t="shared" si="0"/>
        <v>30018.585685999999</v>
      </c>
      <c r="E18" s="76">
        <f t="shared" si="1"/>
        <v>744.141301441005</v>
      </c>
      <c r="F18" s="62">
        <f t="shared" si="2"/>
        <v>2501.5488071666668</v>
      </c>
      <c r="G18" s="76">
        <f t="shared" si="3"/>
        <v>62.011775120083762</v>
      </c>
      <c r="H18" s="62">
        <f t="shared" si="4"/>
        <v>0</v>
      </c>
      <c r="I18" s="76">
        <f t="shared" si="5"/>
        <v>0</v>
      </c>
      <c r="J18" s="62">
        <f t="shared" si="6"/>
        <v>0</v>
      </c>
      <c r="K18" s="76">
        <f t="shared" si="7"/>
        <v>0</v>
      </c>
      <c r="L18" s="74">
        <f t="shared" si="8"/>
        <v>15.191591946356274</v>
      </c>
      <c r="M18" s="75">
        <f t="shared" si="9"/>
        <v>0.37658972744990132</v>
      </c>
      <c r="N18" s="74">
        <f t="shared" si="10"/>
        <v>7.595795973178137</v>
      </c>
      <c r="O18" s="75">
        <f t="shared" si="11"/>
        <v>0.18829486372495066</v>
      </c>
      <c r="P18" s="74">
        <f t="shared" si="12"/>
        <v>3.0383183892712546</v>
      </c>
      <c r="Q18" s="75">
        <f t="shared" si="13"/>
        <v>7.5317945489980262E-2</v>
      </c>
      <c r="R18" s="25">
        <f t="shared" si="14"/>
        <v>15.191591946356278</v>
      </c>
      <c r="S18" s="25">
        <f t="shared" si="15"/>
        <v>0.37658972744990138</v>
      </c>
      <c r="T18" s="74">
        <f t="shared" si="16"/>
        <v>14.432012349038461</v>
      </c>
      <c r="U18" s="75">
        <f t="shared" si="17"/>
        <v>0.35776024107740628</v>
      </c>
    </row>
    <row r="19" spans="1:21" x14ac:dyDescent="0.3">
      <c r="A19" s="18">
        <f t="shared" si="18"/>
        <v>7</v>
      </c>
      <c r="B19" s="62">
        <v>24928.32</v>
      </c>
      <c r="C19" s="63"/>
      <c r="D19" s="62">
        <f t="shared" si="0"/>
        <v>31614.095423999999</v>
      </c>
      <c r="E19" s="76">
        <f t="shared" si="1"/>
        <v>783.69295471728981</v>
      </c>
      <c r="F19" s="62">
        <f t="shared" si="2"/>
        <v>2634.5079519999999</v>
      </c>
      <c r="G19" s="76">
        <f t="shared" si="3"/>
        <v>65.307746226440813</v>
      </c>
      <c r="H19" s="62">
        <f t="shared" si="4"/>
        <v>0</v>
      </c>
      <c r="I19" s="76">
        <f t="shared" si="5"/>
        <v>0</v>
      </c>
      <c r="J19" s="62">
        <f t="shared" si="6"/>
        <v>0</v>
      </c>
      <c r="K19" s="76">
        <f t="shared" si="7"/>
        <v>0</v>
      </c>
      <c r="L19" s="74">
        <f t="shared" si="8"/>
        <v>15.999036145748988</v>
      </c>
      <c r="M19" s="75">
        <f t="shared" si="9"/>
        <v>0.39660574631441792</v>
      </c>
      <c r="N19" s="74">
        <f t="shared" si="10"/>
        <v>7.9995180728744941</v>
      </c>
      <c r="O19" s="75">
        <f t="shared" si="11"/>
        <v>0.19830287315720896</v>
      </c>
      <c r="P19" s="74">
        <f t="shared" si="12"/>
        <v>3.1998072291497976</v>
      </c>
      <c r="Q19" s="75">
        <f t="shared" si="13"/>
        <v>7.9321149262883583E-2</v>
      </c>
      <c r="R19" s="25">
        <f t="shared" si="14"/>
        <v>15.999036145748986</v>
      </c>
      <c r="S19" s="25">
        <f t="shared" si="15"/>
        <v>0.39660574631441792</v>
      </c>
      <c r="T19" s="74">
        <f t="shared" si="16"/>
        <v>15.199084338461539</v>
      </c>
      <c r="U19" s="75">
        <f t="shared" si="17"/>
        <v>0.37677545899869702</v>
      </c>
    </row>
    <row r="20" spans="1:21" x14ac:dyDescent="0.3">
      <c r="A20" s="18">
        <f t="shared" si="18"/>
        <v>8</v>
      </c>
      <c r="B20" s="62">
        <v>24928.32</v>
      </c>
      <c r="C20" s="63"/>
      <c r="D20" s="62">
        <f t="shared" si="0"/>
        <v>31614.095423999999</v>
      </c>
      <c r="E20" s="76">
        <f t="shared" si="1"/>
        <v>783.69295471728981</v>
      </c>
      <c r="F20" s="62">
        <f t="shared" si="2"/>
        <v>2634.5079519999999</v>
      </c>
      <c r="G20" s="76">
        <f t="shared" si="3"/>
        <v>65.307746226440813</v>
      </c>
      <c r="H20" s="62">
        <f t="shared" si="4"/>
        <v>0</v>
      </c>
      <c r="I20" s="76">
        <f t="shared" si="5"/>
        <v>0</v>
      </c>
      <c r="J20" s="62">
        <f t="shared" si="6"/>
        <v>0</v>
      </c>
      <c r="K20" s="76">
        <f t="shared" si="7"/>
        <v>0</v>
      </c>
      <c r="L20" s="74">
        <f t="shared" si="8"/>
        <v>15.999036145748988</v>
      </c>
      <c r="M20" s="75">
        <f t="shared" si="9"/>
        <v>0.39660574631441792</v>
      </c>
      <c r="N20" s="74">
        <f t="shared" si="10"/>
        <v>7.9995180728744941</v>
      </c>
      <c r="O20" s="75">
        <f t="shared" si="11"/>
        <v>0.19830287315720896</v>
      </c>
      <c r="P20" s="74">
        <f t="shared" si="12"/>
        <v>3.1998072291497976</v>
      </c>
      <c r="Q20" s="75">
        <f t="shared" si="13"/>
        <v>7.9321149262883583E-2</v>
      </c>
      <c r="R20" s="25">
        <f t="shared" si="14"/>
        <v>15.999036145748986</v>
      </c>
      <c r="S20" s="25">
        <f t="shared" si="15"/>
        <v>0.39660574631441792</v>
      </c>
      <c r="T20" s="74">
        <f t="shared" si="16"/>
        <v>15.199084338461539</v>
      </c>
      <c r="U20" s="75">
        <f t="shared" si="17"/>
        <v>0.37677545899869702</v>
      </c>
    </row>
    <row r="21" spans="1:21" x14ac:dyDescent="0.3">
      <c r="A21" s="18">
        <f t="shared" si="18"/>
        <v>9</v>
      </c>
      <c r="B21" s="62">
        <v>25580.99</v>
      </c>
      <c r="C21" s="63"/>
      <c r="D21" s="62">
        <f t="shared" si="0"/>
        <v>32441.811518000002</v>
      </c>
      <c r="E21" s="76">
        <f t="shared" si="1"/>
        <v>804.21150072260968</v>
      </c>
      <c r="F21" s="62">
        <f t="shared" si="2"/>
        <v>2703.4842931666672</v>
      </c>
      <c r="G21" s="76">
        <f t="shared" si="3"/>
        <v>67.017625060217483</v>
      </c>
      <c r="H21" s="62">
        <f t="shared" si="4"/>
        <v>0</v>
      </c>
      <c r="I21" s="76">
        <f t="shared" si="5"/>
        <v>0</v>
      </c>
      <c r="J21" s="62">
        <f t="shared" si="6"/>
        <v>0</v>
      </c>
      <c r="K21" s="76">
        <f t="shared" si="7"/>
        <v>0</v>
      </c>
      <c r="L21" s="74">
        <f t="shared" si="8"/>
        <v>16.417920808704455</v>
      </c>
      <c r="M21" s="75">
        <f t="shared" si="9"/>
        <v>0.40698962587176607</v>
      </c>
      <c r="N21" s="74">
        <f t="shared" si="10"/>
        <v>8.2089604043522275</v>
      </c>
      <c r="O21" s="75">
        <f t="shared" si="11"/>
        <v>0.20349481293588303</v>
      </c>
      <c r="P21" s="74">
        <f t="shared" si="12"/>
        <v>3.2835841617408912</v>
      </c>
      <c r="Q21" s="75">
        <f t="shared" si="13"/>
        <v>8.1397925174353208E-2</v>
      </c>
      <c r="R21" s="25">
        <f t="shared" si="14"/>
        <v>16.417920808704455</v>
      </c>
      <c r="S21" s="25">
        <f t="shared" si="15"/>
        <v>0.40698962587176607</v>
      </c>
      <c r="T21" s="74">
        <f t="shared" si="16"/>
        <v>15.597024768269232</v>
      </c>
      <c r="U21" s="75">
        <f t="shared" si="17"/>
        <v>0.38664014457817775</v>
      </c>
    </row>
    <row r="22" spans="1:21" x14ac:dyDescent="0.3">
      <c r="A22" s="18">
        <f t="shared" si="18"/>
        <v>10</v>
      </c>
      <c r="B22" s="62">
        <v>25934.38</v>
      </c>
      <c r="C22" s="63"/>
      <c r="D22" s="62">
        <f t="shared" si="0"/>
        <v>32889.980715999998</v>
      </c>
      <c r="E22" s="76">
        <f t="shared" si="1"/>
        <v>815.32132494131122</v>
      </c>
      <c r="F22" s="62">
        <f t="shared" si="2"/>
        <v>2740.8317263333333</v>
      </c>
      <c r="G22" s="76">
        <f t="shared" si="3"/>
        <v>67.943443745109263</v>
      </c>
      <c r="H22" s="62">
        <f t="shared" si="4"/>
        <v>0</v>
      </c>
      <c r="I22" s="76">
        <f t="shared" si="5"/>
        <v>0</v>
      </c>
      <c r="J22" s="62">
        <f t="shared" si="6"/>
        <v>0</v>
      </c>
      <c r="K22" s="76">
        <f t="shared" si="7"/>
        <v>0</v>
      </c>
      <c r="L22" s="74">
        <f t="shared" si="8"/>
        <v>16.644727082995949</v>
      </c>
      <c r="M22" s="75">
        <f t="shared" si="9"/>
        <v>0.41261200654924651</v>
      </c>
      <c r="N22" s="74">
        <f t="shared" si="10"/>
        <v>8.3223635414979746</v>
      </c>
      <c r="O22" s="75">
        <f t="shared" si="11"/>
        <v>0.20630600327462326</v>
      </c>
      <c r="P22" s="74">
        <f t="shared" si="12"/>
        <v>3.3289454165991899</v>
      </c>
      <c r="Q22" s="75">
        <f t="shared" si="13"/>
        <v>8.2522401309849308E-2</v>
      </c>
      <c r="R22" s="25">
        <f t="shared" si="14"/>
        <v>16.644727082995953</v>
      </c>
      <c r="S22" s="25">
        <f t="shared" si="15"/>
        <v>0.41261200654924662</v>
      </c>
      <c r="T22" s="74">
        <f t="shared" si="16"/>
        <v>15.812490728846154</v>
      </c>
      <c r="U22" s="75">
        <f t="shared" si="17"/>
        <v>0.39198140622178423</v>
      </c>
    </row>
    <row r="23" spans="1:21" x14ac:dyDescent="0.3">
      <c r="A23" s="18">
        <f t="shared" si="18"/>
        <v>11</v>
      </c>
      <c r="B23" s="62">
        <v>26233.279999999999</v>
      </c>
      <c r="C23" s="63"/>
      <c r="D23" s="62">
        <f t="shared" si="0"/>
        <v>33269.045696000001</v>
      </c>
      <c r="E23" s="76">
        <f t="shared" si="1"/>
        <v>824.71810034234102</v>
      </c>
      <c r="F23" s="62">
        <f t="shared" si="2"/>
        <v>2772.4204746666665</v>
      </c>
      <c r="G23" s="76">
        <f t="shared" si="3"/>
        <v>68.726508361861747</v>
      </c>
      <c r="H23" s="62">
        <f t="shared" si="4"/>
        <v>0</v>
      </c>
      <c r="I23" s="76">
        <f t="shared" si="5"/>
        <v>0</v>
      </c>
      <c r="J23" s="62">
        <f t="shared" si="6"/>
        <v>0</v>
      </c>
      <c r="K23" s="76">
        <f t="shared" si="7"/>
        <v>0</v>
      </c>
      <c r="L23" s="74">
        <f t="shared" si="8"/>
        <v>16.836561587044535</v>
      </c>
      <c r="M23" s="75">
        <f t="shared" si="9"/>
        <v>0.41736745968741956</v>
      </c>
      <c r="N23" s="74">
        <f t="shared" si="10"/>
        <v>8.4182807935222677</v>
      </c>
      <c r="O23" s="75">
        <f t="shared" si="11"/>
        <v>0.20868372984370978</v>
      </c>
      <c r="P23" s="74">
        <f t="shared" si="12"/>
        <v>3.3673123174089072</v>
      </c>
      <c r="Q23" s="75">
        <f t="shared" si="13"/>
        <v>8.3473491937483907E-2</v>
      </c>
      <c r="R23" s="25">
        <f t="shared" si="14"/>
        <v>16.836561587044535</v>
      </c>
      <c r="S23" s="25">
        <f t="shared" si="15"/>
        <v>0.41736745968741956</v>
      </c>
      <c r="T23" s="74">
        <f t="shared" si="16"/>
        <v>15.994733507692308</v>
      </c>
      <c r="U23" s="75">
        <f t="shared" si="17"/>
        <v>0.39649908670304856</v>
      </c>
    </row>
    <row r="24" spans="1:21" x14ac:dyDescent="0.3">
      <c r="A24" s="18">
        <f t="shared" si="18"/>
        <v>12</v>
      </c>
      <c r="B24" s="62">
        <v>27066.45</v>
      </c>
      <c r="C24" s="63"/>
      <c r="D24" s="62">
        <f t="shared" si="0"/>
        <v>34325.671889999998</v>
      </c>
      <c r="E24" s="76">
        <f t="shared" si="1"/>
        <v>850.91117950218018</v>
      </c>
      <c r="F24" s="62">
        <f t="shared" si="2"/>
        <v>2860.4726575</v>
      </c>
      <c r="G24" s="76">
        <f t="shared" si="3"/>
        <v>70.909264958515024</v>
      </c>
      <c r="H24" s="62">
        <f t="shared" si="4"/>
        <v>0</v>
      </c>
      <c r="I24" s="76">
        <f t="shared" si="5"/>
        <v>0</v>
      </c>
      <c r="J24" s="62">
        <f t="shared" si="6"/>
        <v>0</v>
      </c>
      <c r="K24" s="76">
        <f t="shared" si="7"/>
        <v>0</v>
      </c>
      <c r="L24" s="74">
        <f t="shared" si="8"/>
        <v>17.37129144230769</v>
      </c>
      <c r="M24" s="75">
        <f t="shared" si="9"/>
        <v>0.4306230665496863</v>
      </c>
      <c r="N24" s="74">
        <f t="shared" si="10"/>
        <v>8.6856457211538451</v>
      </c>
      <c r="O24" s="75">
        <f t="shared" si="11"/>
        <v>0.21531153327484315</v>
      </c>
      <c r="P24" s="74">
        <f t="shared" si="12"/>
        <v>3.4742582884615381</v>
      </c>
      <c r="Q24" s="75">
        <f t="shared" si="13"/>
        <v>8.6124613309937259E-2</v>
      </c>
      <c r="R24" s="25">
        <f t="shared" si="14"/>
        <v>17.37129144230769</v>
      </c>
      <c r="S24" s="25">
        <f t="shared" si="15"/>
        <v>0.4306230665496863</v>
      </c>
      <c r="T24" s="74">
        <f t="shared" si="16"/>
        <v>16.502726870192305</v>
      </c>
      <c r="U24" s="75">
        <f t="shared" si="17"/>
        <v>0.40909191322220195</v>
      </c>
    </row>
    <row r="25" spans="1:21" x14ac:dyDescent="0.3">
      <c r="A25" s="18">
        <f t="shared" si="18"/>
        <v>13</v>
      </c>
      <c r="B25" s="62">
        <v>27066.45</v>
      </c>
      <c r="C25" s="63"/>
      <c r="D25" s="62">
        <f t="shared" si="0"/>
        <v>34325.671889999998</v>
      </c>
      <c r="E25" s="76">
        <f t="shared" si="1"/>
        <v>850.91117950218018</v>
      </c>
      <c r="F25" s="62">
        <f t="shared" si="2"/>
        <v>2860.4726575</v>
      </c>
      <c r="G25" s="76">
        <f t="shared" si="3"/>
        <v>70.909264958515024</v>
      </c>
      <c r="H25" s="62">
        <f t="shared" si="4"/>
        <v>0</v>
      </c>
      <c r="I25" s="76">
        <f t="shared" si="5"/>
        <v>0</v>
      </c>
      <c r="J25" s="62">
        <f t="shared" si="6"/>
        <v>0</v>
      </c>
      <c r="K25" s="76">
        <f t="shared" si="7"/>
        <v>0</v>
      </c>
      <c r="L25" s="74">
        <f t="shared" si="8"/>
        <v>17.37129144230769</v>
      </c>
      <c r="M25" s="75">
        <f t="shared" si="9"/>
        <v>0.4306230665496863</v>
      </c>
      <c r="N25" s="74">
        <f t="shared" si="10"/>
        <v>8.6856457211538451</v>
      </c>
      <c r="O25" s="75">
        <f t="shared" si="11"/>
        <v>0.21531153327484315</v>
      </c>
      <c r="P25" s="74">
        <f t="shared" si="12"/>
        <v>3.4742582884615381</v>
      </c>
      <c r="Q25" s="75">
        <f t="shared" si="13"/>
        <v>8.6124613309937259E-2</v>
      </c>
      <c r="R25" s="25">
        <f t="shared" si="14"/>
        <v>17.37129144230769</v>
      </c>
      <c r="S25" s="25">
        <f t="shared" si="15"/>
        <v>0.4306230665496863</v>
      </c>
      <c r="T25" s="74">
        <f t="shared" si="16"/>
        <v>16.502726870192305</v>
      </c>
      <c r="U25" s="75">
        <f t="shared" si="17"/>
        <v>0.40909191322220195</v>
      </c>
    </row>
    <row r="26" spans="1:21" x14ac:dyDescent="0.3">
      <c r="A26" s="18">
        <f t="shared" si="18"/>
        <v>14</v>
      </c>
      <c r="B26" s="62">
        <v>28198.52</v>
      </c>
      <c r="C26" s="63"/>
      <c r="D26" s="62">
        <f t="shared" si="0"/>
        <v>35761.363063999997</v>
      </c>
      <c r="E26" s="76">
        <f t="shared" si="1"/>
        <v>886.50103406304913</v>
      </c>
      <c r="F26" s="62">
        <f t="shared" si="2"/>
        <v>2980.1135886666666</v>
      </c>
      <c r="G26" s="76">
        <f t="shared" si="3"/>
        <v>73.875086171920771</v>
      </c>
      <c r="H26" s="62">
        <f t="shared" si="4"/>
        <v>0</v>
      </c>
      <c r="I26" s="76">
        <f t="shared" si="5"/>
        <v>0</v>
      </c>
      <c r="J26" s="62">
        <f t="shared" si="6"/>
        <v>0</v>
      </c>
      <c r="K26" s="76">
        <f t="shared" si="7"/>
        <v>0</v>
      </c>
      <c r="L26" s="74">
        <f t="shared" si="8"/>
        <v>18.097855801619431</v>
      </c>
      <c r="M26" s="75">
        <f t="shared" si="9"/>
        <v>0.44863412655012608</v>
      </c>
      <c r="N26" s="74">
        <f t="shared" si="10"/>
        <v>9.0489279008097157</v>
      </c>
      <c r="O26" s="75">
        <f t="shared" si="11"/>
        <v>0.22431706327506304</v>
      </c>
      <c r="P26" s="74">
        <f t="shared" si="12"/>
        <v>3.6195711603238863</v>
      </c>
      <c r="Q26" s="75">
        <f t="shared" si="13"/>
        <v>8.9726825310025224E-2</v>
      </c>
      <c r="R26" s="25">
        <f t="shared" si="14"/>
        <v>18.097855801619431</v>
      </c>
      <c r="S26" s="25">
        <f t="shared" si="15"/>
        <v>0.44863412655012608</v>
      </c>
      <c r="T26" s="74">
        <f t="shared" si="16"/>
        <v>17.19296301153846</v>
      </c>
      <c r="U26" s="75">
        <f t="shared" si="17"/>
        <v>0.42620242022261978</v>
      </c>
    </row>
    <row r="27" spans="1:21" x14ac:dyDescent="0.3">
      <c r="A27" s="18">
        <f t="shared" si="18"/>
        <v>15</v>
      </c>
      <c r="B27" s="62">
        <v>28198.52</v>
      </c>
      <c r="C27" s="63"/>
      <c r="D27" s="62">
        <f t="shared" si="0"/>
        <v>35761.363063999997</v>
      </c>
      <c r="E27" s="76">
        <f t="shared" si="1"/>
        <v>886.50103406304913</v>
      </c>
      <c r="F27" s="62">
        <f t="shared" si="2"/>
        <v>2980.1135886666666</v>
      </c>
      <c r="G27" s="76">
        <f t="shared" si="3"/>
        <v>73.875086171920771</v>
      </c>
      <c r="H27" s="62">
        <f t="shared" si="4"/>
        <v>0</v>
      </c>
      <c r="I27" s="76">
        <f t="shared" si="5"/>
        <v>0</v>
      </c>
      <c r="J27" s="62">
        <f t="shared" si="6"/>
        <v>0</v>
      </c>
      <c r="K27" s="76">
        <f t="shared" si="7"/>
        <v>0</v>
      </c>
      <c r="L27" s="74">
        <f t="shared" si="8"/>
        <v>18.097855801619431</v>
      </c>
      <c r="M27" s="75">
        <f t="shared" si="9"/>
        <v>0.44863412655012608</v>
      </c>
      <c r="N27" s="74">
        <f t="shared" si="10"/>
        <v>9.0489279008097157</v>
      </c>
      <c r="O27" s="75">
        <f t="shared" si="11"/>
        <v>0.22431706327506304</v>
      </c>
      <c r="P27" s="74">
        <f t="shared" si="12"/>
        <v>3.6195711603238863</v>
      </c>
      <c r="Q27" s="75">
        <f t="shared" si="13"/>
        <v>8.9726825310025224E-2</v>
      </c>
      <c r="R27" s="25">
        <f t="shared" si="14"/>
        <v>18.097855801619431</v>
      </c>
      <c r="S27" s="25">
        <f t="shared" si="15"/>
        <v>0.44863412655012608</v>
      </c>
      <c r="T27" s="74">
        <f t="shared" si="16"/>
        <v>17.19296301153846</v>
      </c>
      <c r="U27" s="75">
        <f t="shared" si="17"/>
        <v>0.42620242022261978</v>
      </c>
    </row>
    <row r="28" spans="1:21" x14ac:dyDescent="0.3">
      <c r="A28" s="18">
        <f t="shared" si="18"/>
        <v>16</v>
      </c>
      <c r="B28" s="62">
        <v>29784.880000000001</v>
      </c>
      <c r="C28" s="63"/>
      <c r="D28" s="62">
        <f t="shared" si="0"/>
        <v>37773.184816000001</v>
      </c>
      <c r="E28" s="76">
        <f t="shared" si="1"/>
        <v>936.3727925949247</v>
      </c>
      <c r="F28" s="62">
        <f t="shared" si="2"/>
        <v>3147.7654013333331</v>
      </c>
      <c r="G28" s="76">
        <f t="shared" si="3"/>
        <v>78.031066049577049</v>
      </c>
      <c r="H28" s="62">
        <f t="shared" si="4"/>
        <v>0</v>
      </c>
      <c r="I28" s="76">
        <f t="shared" si="5"/>
        <v>0</v>
      </c>
      <c r="J28" s="62">
        <f t="shared" si="6"/>
        <v>0</v>
      </c>
      <c r="K28" s="76">
        <f t="shared" si="7"/>
        <v>0</v>
      </c>
      <c r="L28" s="74">
        <f t="shared" si="8"/>
        <v>19.115984218623481</v>
      </c>
      <c r="M28" s="75">
        <f t="shared" si="9"/>
        <v>0.47387287074641932</v>
      </c>
      <c r="N28" s="74">
        <f t="shared" si="10"/>
        <v>9.5579921093117406</v>
      </c>
      <c r="O28" s="75">
        <f t="shared" si="11"/>
        <v>0.23693643537320966</v>
      </c>
      <c r="P28" s="74">
        <f t="shared" si="12"/>
        <v>3.8231968437246961</v>
      </c>
      <c r="Q28" s="75">
        <f t="shared" si="13"/>
        <v>9.4774574149283863E-2</v>
      </c>
      <c r="R28" s="25">
        <f t="shared" si="14"/>
        <v>19.115984218623481</v>
      </c>
      <c r="S28" s="25">
        <f t="shared" si="15"/>
        <v>0.47387287074641932</v>
      </c>
      <c r="T28" s="74">
        <f t="shared" si="16"/>
        <v>18.160185007692309</v>
      </c>
      <c r="U28" s="75">
        <f t="shared" si="17"/>
        <v>0.45017922720909842</v>
      </c>
    </row>
    <row r="29" spans="1:21" x14ac:dyDescent="0.3">
      <c r="A29" s="18">
        <f t="shared" si="18"/>
        <v>17</v>
      </c>
      <c r="B29" s="62">
        <v>30437.17</v>
      </c>
      <c r="C29" s="63"/>
      <c r="D29" s="62">
        <f t="shared" si="0"/>
        <v>38600.418994</v>
      </c>
      <c r="E29" s="76">
        <f t="shared" si="1"/>
        <v>956.87939221465592</v>
      </c>
      <c r="F29" s="62">
        <f t="shared" si="2"/>
        <v>3216.7015828333333</v>
      </c>
      <c r="G29" s="76">
        <f t="shared" si="3"/>
        <v>79.739949351221327</v>
      </c>
      <c r="H29" s="62">
        <f t="shared" si="4"/>
        <v>0</v>
      </c>
      <c r="I29" s="76">
        <f t="shared" si="5"/>
        <v>0</v>
      </c>
      <c r="J29" s="62">
        <f t="shared" si="6"/>
        <v>0</v>
      </c>
      <c r="K29" s="76">
        <f t="shared" si="7"/>
        <v>0</v>
      </c>
      <c r="L29" s="74">
        <f t="shared" si="8"/>
        <v>19.534624996963561</v>
      </c>
      <c r="M29" s="75">
        <f t="shared" si="9"/>
        <v>0.48425070456207281</v>
      </c>
      <c r="N29" s="74">
        <f t="shared" si="10"/>
        <v>9.7673124984817807</v>
      </c>
      <c r="O29" s="75">
        <f t="shared" si="11"/>
        <v>0.2421253522810364</v>
      </c>
      <c r="P29" s="74">
        <f t="shared" si="12"/>
        <v>3.9069249993927122</v>
      </c>
      <c r="Q29" s="75">
        <f t="shared" si="13"/>
        <v>9.6850140912414562E-2</v>
      </c>
      <c r="R29" s="25">
        <f t="shared" si="14"/>
        <v>19.534624996963565</v>
      </c>
      <c r="S29" s="25">
        <f t="shared" si="15"/>
        <v>0.48425070456207292</v>
      </c>
      <c r="T29" s="74">
        <f t="shared" si="16"/>
        <v>18.557893747115383</v>
      </c>
      <c r="U29" s="75">
        <f t="shared" si="17"/>
        <v>0.46003816933396918</v>
      </c>
    </row>
    <row r="30" spans="1:21" x14ac:dyDescent="0.3">
      <c r="A30" s="18">
        <f t="shared" si="18"/>
        <v>18</v>
      </c>
      <c r="B30" s="62">
        <v>31371.14</v>
      </c>
      <c r="C30" s="63"/>
      <c r="D30" s="62">
        <f t="shared" si="0"/>
        <v>39784.879747999999</v>
      </c>
      <c r="E30" s="76">
        <f t="shared" si="1"/>
        <v>986.24140734111882</v>
      </c>
      <c r="F30" s="62">
        <f t="shared" si="2"/>
        <v>3315.4066456666669</v>
      </c>
      <c r="G30" s="76">
        <f t="shared" si="3"/>
        <v>82.186783945093239</v>
      </c>
      <c r="H30" s="62">
        <f t="shared" si="4"/>
        <v>0</v>
      </c>
      <c r="I30" s="76">
        <f t="shared" si="5"/>
        <v>0</v>
      </c>
      <c r="J30" s="62">
        <f t="shared" si="6"/>
        <v>0</v>
      </c>
      <c r="K30" s="76">
        <f t="shared" si="7"/>
        <v>0</v>
      </c>
      <c r="L30" s="74">
        <f t="shared" si="8"/>
        <v>20.134048455465585</v>
      </c>
      <c r="M30" s="75">
        <f t="shared" si="9"/>
        <v>0.49911002395805604</v>
      </c>
      <c r="N30" s="74">
        <f t="shared" si="10"/>
        <v>10.067024227732793</v>
      </c>
      <c r="O30" s="75">
        <f t="shared" si="11"/>
        <v>0.24955501197902802</v>
      </c>
      <c r="P30" s="74">
        <f t="shared" si="12"/>
        <v>4.026809691093117</v>
      </c>
      <c r="Q30" s="75">
        <f t="shared" si="13"/>
        <v>9.9822004791611213E-2</v>
      </c>
      <c r="R30" s="25">
        <f t="shared" si="14"/>
        <v>20.134048455465589</v>
      </c>
      <c r="S30" s="25">
        <f t="shared" si="15"/>
        <v>0.49911002395805615</v>
      </c>
      <c r="T30" s="74">
        <f t="shared" si="16"/>
        <v>19.127346032692309</v>
      </c>
      <c r="U30" s="75">
        <f t="shared" si="17"/>
        <v>0.4741545227601533</v>
      </c>
    </row>
    <row r="31" spans="1:21" x14ac:dyDescent="0.3">
      <c r="A31" s="18">
        <f t="shared" si="18"/>
        <v>19</v>
      </c>
      <c r="B31" s="62">
        <v>32023.43</v>
      </c>
      <c r="C31" s="63"/>
      <c r="D31" s="62">
        <f t="shared" si="0"/>
        <v>40612.113925999998</v>
      </c>
      <c r="E31" s="76">
        <f t="shared" si="1"/>
        <v>1006.7480069608501</v>
      </c>
      <c r="F31" s="62">
        <f t="shared" si="2"/>
        <v>3384.3428271666667</v>
      </c>
      <c r="G31" s="76">
        <f t="shared" si="3"/>
        <v>83.895667246737517</v>
      </c>
      <c r="H31" s="62">
        <f t="shared" si="4"/>
        <v>0</v>
      </c>
      <c r="I31" s="76">
        <f t="shared" si="5"/>
        <v>0</v>
      </c>
      <c r="J31" s="62">
        <f t="shared" si="6"/>
        <v>0</v>
      </c>
      <c r="K31" s="76">
        <f t="shared" si="7"/>
        <v>0</v>
      </c>
      <c r="L31" s="74">
        <f t="shared" si="8"/>
        <v>20.552689233805665</v>
      </c>
      <c r="M31" s="75">
        <f t="shared" si="9"/>
        <v>0.50948785777370953</v>
      </c>
      <c r="N31" s="74">
        <f t="shared" si="10"/>
        <v>10.276344616902833</v>
      </c>
      <c r="O31" s="75">
        <f t="shared" si="11"/>
        <v>0.25474392888685476</v>
      </c>
      <c r="P31" s="74">
        <f t="shared" si="12"/>
        <v>4.1105378467611331</v>
      </c>
      <c r="Q31" s="75">
        <f t="shared" si="13"/>
        <v>0.10189757155474191</v>
      </c>
      <c r="R31" s="25">
        <f t="shared" si="14"/>
        <v>20.552689233805665</v>
      </c>
      <c r="S31" s="25">
        <f t="shared" si="15"/>
        <v>0.50948785777370953</v>
      </c>
      <c r="T31" s="74">
        <f t="shared" si="16"/>
        <v>19.525054772115382</v>
      </c>
      <c r="U31" s="75">
        <f t="shared" si="17"/>
        <v>0.48401346488502406</v>
      </c>
    </row>
    <row r="32" spans="1:21" x14ac:dyDescent="0.3">
      <c r="A32" s="18">
        <f t="shared" si="18"/>
        <v>20</v>
      </c>
      <c r="B32" s="62">
        <v>32023.43</v>
      </c>
      <c r="C32" s="63"/>
      <c r="D32" s="62">
        <f t="shared" si="0"/>
        <v>40612.113925999998</v>
      </c>
      <c r="E32" s="76">
        <f t="shared" si="1"/>
        <v>1006.7480069608501</v>
      </c>
      <c r="F32" s="62">
        <f t="shared" si="2"/>
        <v>3384.3428271666667</v>
      </c>
      <c r="G32" s="76">
        <f t="shared" si="3"/>
        <v>83.895667246737517</v>
      </c>
      <c r="H32" s="62">
        <f t="shared" si="4"/>
        <v>0</v>
      </c>
      <c r="I32" s="76">
        <f t="shared" si="5"/>
        <v>0</v>
      </c>
      <c r="J32" s="62">
        <f t="shared" si="6"/>
        <v>0</v>
      </c>
      <c r="K32" s="76">
        <f t="shared" si="7"/>
        <v>0</v>
      </c>
      <c r="L32" s="74">
        <f t="shared" si="8"/>
        <v>20.552689233805665</v>
      </c>
      <c r="M32" s="75">
        <f t="shared" si="9"/>
        <v>0.50948785777370953</v>
      </c>
      <c r="N32" s="74">
        <f t="shared" si="10"/>
        <v>10.276344616902833</v>
      </c>
      <c r="O32" s="75">
        <f t="shared" si="11"/>
        <v>0.25474392888685476</v>
      </c>
      <c r="P32" s="74">
        <f t="shared" si="12"/>
        <v>4.1105378467611331</v>
      </c>
      <c r="Q32" s="75">
        <f t="shared" si="13"/>
        <v>0.10189757155474191</v>
      </c>
      <c r="R32" s="25">
        <f t="shared" si="14"/>
        <v>20.552689233805665</v>
      </c>
      <c r="S32" s="25">
        <f t="shared" si="15"/>
        <v>0.50948785777370953</v>
      </c>
      <c r="T32" s="74">
        <f t="shared" si="16"/>
        <v>19.525054772115382</v>
      </c>
      <c r="U32" s="75">
        <f t="shared" si="17"/>
        <v>0.48401346488502406</v>
      </c>
    </row>
    <row r="33" spans="1:21" x14ac:dyDescent="0.3">
      <c r="A33" s="18">
        <f t="shared" si="18"/>
        <v>21</v>
      </c>
      <c r="B33" s="62">
        <v>32675.72</v>
      </c>
      <c r="C33" s="63"/>
      <c r="D33" s="62">
        <f t="shared" si="0"/>
        <v>41439.348104000004</v>
      </c>
      <c r="E33" s="76">
        <f t="shared" si="1"/>
        <v>1027.2546065805816</v>
      </c>
      <c r="F33" s="62">
        <f t="shared" si="2"/>
        <v>3453.2790086666669</v>
      </c>
      <c r="G33" s="76">
        <f t="shared" si="3"/>
        <v>85.604550548381795</v>
      </c>
      <c r="H33" s="62">
        <f t="shared" si="4"/>
        <v>0</v>
      </c>
      <c r="I33" s="76">
        <f t="shared" si="5"/>
        <v>0</v>
      </c>
      <c r="J33" s="62">
        <f t="shared" si="6"/>
        <v>0</v>
      </c>
      <c r="K33" s="76">
        <f t="shared" si="7"/>
        <v>0</v>
      </c>
      <c r="L33" s="74">
        <f t="shared" si="8"/>
        <v>20.971330012145753</v>
      </c>
      <c r="M33" s="75">
        <f t="shared" si="9"/>
        <v>0.51986569158936324</v>
      </c>
      <c r="N33" s="74">
        <f t="shared" si="10"/>
        <v>10.485665006072876</v>
      </c>
      <c r="O33" s="75">
        <f t="shared" si="11"/>
        <v>0.25993284579468162</v>
      </c>
      <c r="P33" s="74">
        <f t="shared" si="12"/>
        <v>4.1942660024291509</v>
      </c>
      <c r="Q33" s="75">
        <f t="shared" si="13"/>
        <v>0.10397313831787265</v>
      </c>
      <c r="R33" s="25">
        <f t="shared" si="14"/>
        <v>20.971330012145749</v>
      </c>
      <c r="S33" s="25">
        <f t="shared" si="15"/>
        <v>0.51986569158936313</v>
      </c>
      <c r="T33" s="74">
        <f t="shared" si="16"/>
        <v>19.922763511538463</v>
      </c>
      <c r="U33" s="75">
        <f t="shared" si="17"/>
        <v>0.49387240700989499</v>
      </c>
    </row>
    <row r="34" spans="1:21" x14ac:dyDescent="0.3">
      <c r="A34" s="18">
        <f t="shared" si="18"/>
        <v>22</v>
      </c>
      <c r="B34" s="62">
        <v>32726.81</v>
      </c>
      <c r="C34" s="63"/>
      <c r="D34" s="62">
        <f t="shared" si="0"/>
        <v>41504.140442000004</v>
      </c>
      <c r="E34" s="76">
        <f t="shared" si="1"/>
        <v>1028.8607666850935</v>
      </c>
      <c r="F34" s="62">
        <f t="shared" si="2"/>
        <v>3458.6783701666668</v>
      </c>
      <c r="G34" s="76">
        <f t="shared" si="3"/>
        <v>85.738397223757786</v>
      </c>
      <c r="H34" s="62">
        <f t="shared" si="4"/>
        <v>0</v>
      </c>
      <c r="I34" s="76">
        <f t="shared" si="5"/>
        <v>0</v>
      </c>
      <c r="J34" s="62">
        <f t="shared" si="6"/>
        <v>0</v>
      </c>
      <c r="K34" s="76">
        <f t="shared" si="7"/>
        <v>0</v>
      </c>
      <c r="L34" s="74">
        <f t="shared" si="8"/>
        <v>21.004119656882594</v>
      </c>
      <c r="M34" s="75">
        <f t="shared" si="9"/>
        <v>0.520678525650351</v>
      </c>
      <c r="N34" s="74">
        <f t="shared" si="10"/>
        <v>10.502059828441297</v>
      </c>
      <c r="O34" s="75">
        <f t="shared" si="11"/>
        <v>0.2603392628251755</v>
      </c>
      <c r="P34" s="74">
        <f t="shared" si="12"/>
        <v>4.2008239313765188</v>
      </c>
      <c r="Q34" s="75">
        <f t="shared" si="13"/>
        <v>0.1041357051300702</v>
      </c>
      <c r="R34" s="25">
        <f t="shared" si="14"/>
        <v>21.00411965688259</v>
      </c>
      <c r="S34" s="25">
        <f t="shared" si="15"/>
        <v>0.52067852565035089</v>
      </c>
      <c r="T34" s="74">
        <f t="shared" si="16"/>
        <v>19.953913674038464</v>
      </c>
      <c r="U34" s="75">
        <f t="shared" si="17"/>
        <v>0.49464459936783345</v>
      </c>
    </row>
    <row r="35" spans="1:21" x14ac:dyDescent="0.3">
      <c r="A35" s="18">
        <f t="shared" si="18"/>
        <v>23</v>
      </c>
      <c r="B35" s="62">
        <v>33858.879999999997</v>
      </c>
      <c r="C35" s="63"/>
      <c r="D35" s="62">
        <f t="shared" si="0"/>
        <v>42939.831615999996</v>
      </c>
      <c r="E35" s="76">
        <f t="shared" si="1"/>
        <v>1064.4506212459623</v>
      </c>
      <c r="F35" s="62">
        <f t="shared" si="2"/>
        <v>3578.3193013333334</v>
      </c>
      <c r="G35" s="76">
        <f t="shared" si="3"/>
        <v>88.704218437163533</v>
      </c>
      <c r="H35" s="62">
        <f t="shared" si="4"/>
        <v>0</v>
      </c>
      <c r="I35" s="76">
        <f t="shared" si="5"/>
        <v>0</v>
      </c>
      <c r="J35" s="62">
        <f t="shared" si="6"/>
        <v>0</v>
      </c>
      <c r="K35" s="76">
        <f t="shared" si="7"/>
        <v>0</v>
      </c>
      <c r="L35" s="74">
        <f t="shared" si="8"/>
        <v>21.730684016194331</v>
      </c>
      <c r="M35" s="75">
        <f t="shared" si="9"/>
        <v>0.53868958565079073</v>
      </c>
      <c r="N35" s="74">
        <f t="shared" si="10"/>
        <v>10.865342008097166</v>
      </c>
      <c r="O35" s="75">
        <f t="shared" si="11"/>
        <v>0.26934479282539536</v>
      </c>
      <c r="P35" s="74">
        <f t="shared" si="12"/>
        <v>4.3461368032388661</v>
      </c>
      <c r="Q35" s="75">
        <f t="shared" si="13"/>
        <v>0.10773791713015814</v>
      </c>
      <c r="R35" s="25">
        <f t="shared" si="14"/>
        <v>21.730684016194331</v>
      </c>
      <c r="S35" s="25">
        <f t="shared" si="15"/>
        <v>0.53868958565079073</v>
      </c>
      <c r="T35" s="74">
        <f t="shared" si="16"/>
        <v>20.644149815384612</v>
      </c>
      <c r="U35" s="75">
        <f t="shared" si="17"/>
        <v>0.51175510636825106</v>
      </c>
    </row>
    <row r="36" spans="1:21" x14ac:dyDescent="0.3">
      <c r="A36" s="18">
        <f t="shared" si="18"/>
        <v>24</v>
      </c>
      <c r="B36" s="62">
        <v>34990.959999999999</v>
      </c>
      <c r="C36" s="63"/>
      <c r="D36" s="62">
        <f t="shared" si="0"/>
        <v>44375.535471999996</v>
      </c>
      <c r="E36" s="76">
        <f t="shared" si="1"/>
        <v>1100.0407901853994</v>
      </c>
      <c r="F36" s="62">
        <f t="shared" si="2"/>
        <v>3697.9612893333333</v>
      </c>
      <c r="G36" s="76">
        <f t="shared" si="3"/>
        <v>91.670065848783295</v>
      </c>
      <c r="H36" s="62">
        <f t="shared" si="4"/>
        <v>0</v>
      </c>
      <c r="I36" s="76">
        <f t="shared" si="5"/>
        <v>0</v>
      </c>
      <c r="J36" s="62">
        <f t="shared" si="6"/>
        <v>0</v>
      </c>
      <c r="K36" s="76">
        <f t="shared" si="7"/>
        <v>0</v>
      </c>
      <c r="L36" s="74">
        <f t="shared" si="8"/>
        <v>22.457254793522264</v>
      </c>
      <c r="M36" s="75">
        <f t="shared" si="9"/>
        <v>0.55670080474969608</v>
      </c>
      <c r="N36" s="74">
        <f t="shared" si="10"/>
        <v>11.228627396761132</v>
      </c>
      <c r="O36" s="75">
        <f t="shared" si="11"/>
        <v>0.27835040237484804</v>
      </c>
      <c r="P36" s="74">
        <f t="shared" si="12"/>
        <v>4.4914509587044531</v>
      </c>
      <c r="Q36" s="75">
        <f t="shared" si="13"/>
        <v>0.11134016094993922</v>
      </c>
      <c r="R36" s="25">
        <f t="shared" si="14"/>
        <v>22.457254793522267</v>
      </c>
      <c r="S36" s="25">
        <f t="shared" si="15"/>
        <v>0.55670080474969619</v>
      </c>
      <c r="T36" s="74">
        <f t="shared" si="16"/>
        <v>21.334392053846152</v>
      </c>
      <c r="U36" s="75">
        <f t="shared" si="17"/>
        <v>0.52886576451221123</v>
      </c>
    </row>
    <row r="37" spans="1:21" x14ac:dyDescent="0.3">
      <c r="A37" s="18">
        <f t="shared" si="18"/>
        <v>25</v>
      </c>
      <c r="B37" s="62">
        <v>34990.959999999999</v>
      </c>
      <c r="C37" s="63"/>
      <c r="D37" s="62">
        <f t="shared" si="0"/>
        <v>44375.535471999996</v>
      </c>
      <c r="E37" s="76">
        <f t="shared" si="1"/>
        <v>1100.0407901853994</v>
      </c>
      <c r="F37" s="62">
        <f t="shared" si="2"/>
        <v>3697.9612893333333</v>
      </c>
      <c r="G37" s="76">
        <f t="shared" si="3"/>
        <v>91.670065848783295</v>
      </c>
      <c r="H37" s="62">
        <f t="shared" si="4"/>
        <v>0</v>
      </c>
      <c r="I37" s="76">
        <f t="shared" si="5"/>
        <v>0</v>
      </c>
      <c r="J37" s="62">
        <f t="shared" si="6"/>
        <v>0</v>
      </c>
      <c r="K37" s="76">
        <f t="shared" si="7"/>
        <v>0</v>
      </c>
      <c r="L37" s="74">
        <f t="shared" si="8"/>
        <v>22.457254793522264</v>
      </c>
      <c r="M37" s="75">
        <f t="shared" si="9"/>
        <v>0.55670080474969608</v>
      </c>
      <c r="N37" s="74">
        <f t="shared" si="10"/>
        <v>11.228627396761132</v>
      </c>
      <c r="O37" s="75">
        <f t="shared" si="11"/>
        <v>0.27835040237484804</v>
      </c>
      <c r="P37" s="74">
        <f t="shared" si="12"/>
        <v>4.4914509587044531</v>
      </c>
      <c r="Q37" s="75">
        <f t="shared" si="13"/>
        <v>0.11134016094993922</v>
      </c>
      <c r="R37" s="25">
        <f t="shared" si="14"/>
        <v>22.457254793522267</v>
      </c>
      <c r="S37" s="25">
        <f t="shared" si="15"/>
        <v>0.55670080474969619</v>
      </c>
      <c r="T37" s="74">
        <f t="shared" si="16"/>
        <v>21.334392053846152</v>
      </c>
      <c r="U37" s="75">
        <f t="shared" si="17"/>
        <v>0.52886576451221123</v>
      </c>
    </row>
    <row r="38" spans="1:21" x14ac:dyDescent="0.3">
      <c r="A38" s="18">
        <f t="shared" si="18"/>
        <v>26</v>
      </c>
      <c r="B38" s="62">
        <v>34990.959999999999</v>
      </c>
      <c r="C38" s="63"/>
      <c r="D38" s="62">
        <f t="shared" si="0"/>
        <v>44375.535471999996</v>
      </c>
      <c r="E38" s="76">
        <f t="shared" si="1"/>
        <v>1100.0407901853994</v>
      </c>
      <c r="F38" s="62">
        <f t="shared" si="2"/>
        <v>3697.9612893333333</v>
      </c>
      <c r="G38" s="76">
        <f t="shared" si="3"/>
        <v>91.670065848783295</v>
      </c>
      <c r="H38" s="62">
        <f t="shared" si="4"/>
        <v>0</v>
      </c>
      <c r="I38" s="76">
        <f t="shared" si="5"/>
        <v>0</v>
      </c>
      <c r="J38" s="62">
        <f t="shared" si="6"/>
        <v>0</v>
      </c>
      <c r="K38" s="76">
        <f t="shared" si="7"/>
        <v>0</v>
      </c>
      <c r="L38" s="74">
        <f t="shared" si="8"/>
        <v>22.457254793522264</v>
      </c>
      <c r="M38" s="75">
        <f t="shared" si="9"/>
        <v>0.55670080474969608</v>
      </c>
      <c r="N38" s="74">
        <f t="shared" si="10"/>
        <v>11.228627396761132</v>
      </c>
      <c r="O38" s="75">
        <f t="shared" si="11"/>
        <v>0.27835040237484804</v>
      </c>
      <c r="P38" s="74">
        <f t="shared" si="12"/>
        <v>4.4914509587044531</v>
      </c>
      <c r="Q38" s="75">
        <f t="shared" si="13"/>
        <v>0.11134016094993922</v>
      </c>
      <c r="R38" s="25">
        <f t="shared" si="14"/>
        <v>22.457254793522267</v>
      </c>
      <c r="S38" s="25">
        <f t="shared" si="15"/>
        <v>0.55670080474969619</v>
      </c>
      <c r="T38" s="74">
        <f t="shared" si="16"/>
        <v>21.334392053846152</v>
      </c>
      <c r="U38" s="75">
        <f t="shared" si="17"/>
        <v>0.52886576451221123</v>
      </c>
    </row>
    <row r="39" spans="1:21" x14ac:dyDescent="0.3">
      <c r="A39" s="18">
        <f t="shared" si="18"/>
        <v>27</v>
      </c>
      <c r="B39" s="62">
        <v>34990.959999999999</v>
      </c>
      <c r="C39" s="63"/>
      <c r="D39" s="62">
        <f t="shared" si="0"/>
        <v>44375.535471999996</v>
      </c>
      <c r="E39" s="76">
        <f t="shared" si="1"/>
        <v>1100.0407901853994</v>
      </c>
      <c r="F39" s="62">
        <f t="shared" si="2"/>
        <v>3697.9612893333333</v>
      </c>
      <c r="G39" s="76">
        <f t="shared" si="3"/>
        <v>91.670065848783295</v>
      </c>
      <c r="H39" s="62">
        <f t="shared" si="4"/>
        <v>0</v>
      </c>
      <c r="I39" s="76">
        <f t="shared" si="5"/>
        <v>0</v>
      </c>
      <c r="J39" s="62">
        <f t="shared" si="6"/>
        <v>0</v>
      </c>
      <c r="K39" s="76">
        <f t="shared" si="7"/>
        <v>0</v>
      </c>
      <c r="L39" s="74">
        <f t="shared" si="8"/>
        <v>22.457254793522264</v>
      </c>
      <c r="M39" s="75">
        <f t="shared" si="9"/>
        <v>0.55670080474969608</v>
      </c>
      <c r="N39" s="74">
        <f t="shared" si="10"/>
        <v>11.228627396761132</v>
      </c>
      <c r="O39" s="75">
        <f t="shared" si="11"/>
        <v>0.27835040237484804</v>
      </c>
      <c r="P39" s="74">
        <f t="shared" si="12"/>
        <v>4.4914509587044531</v>
      </c>
      <c r="Q39" s="75">
        <f t="shared" si="13"/>
        <v>0.11134016094993922</v>
      </c>
      <c r="R39" s="25">
        <f t="shared" si="14"/>
        <v>22.457254793522267</v>
      </c>
      <c r="S39" s="25">
        <f t="shared" si="15"/>
        <v>0.55670080474969619</v>
      </c>
      <c r="T39" s="74">
        <f t="shared" si="16"/>
        <v>21.334392053846152</v>
      </c>
      <c r="U39" s="75">
        <f t="shared" si="17"/>
        <v>0.52886576451221123</v>
      </c>
    </row>
    <row r="40" spans="1:21" x14ac:dyDescent="0.3">
      <c r="A40" s="26"/>
      <c r="B40" s="77"/>
      <c r="C40" s="78"/>
      <c r="D40" s="77"/>
      <c r="E40" s="78"/>
      <c r="F40" s="77"/>
      <c r="G40" s="78"/>
      <c r="H40" s="77"/>
      <c r="I40" s="78"/>
      <c r="J40" s="77"/>
      <c r="K40" s="78"/>
      <c r="L40" s="77"/>
      <c r="M40" s="78"/>
      <c r="N40" s="77"/>
      <c r="O40" s="78"/>
      <c r="P40" s="77"/>
      <c r="Q40" s="78"/>
      <c r="R40" s="26"/>
      <c r="S40" s="26"/>
      <c r="T40" s="77"/>
      <c r="U40" s="78"/>
    </row>
  </sheetData>
  <dataConsolidate/>
  <mergeCells count="286">
    <mergeCell ref="T38:U38"/>
    <mergeCell ref="T39:U39"/>
    <mergeCell ref="T29:U29"/>
    <mergeCell ref="T30:U30"/>
    <mergeCell ref="T31:U31"/>
    <mergeCell ref="T32:U32"/>
    <mergeCell ref="P40:Q40"/>
    <mergeCell ref="T12:U12"/>
    <mergeCell ref="T13:U13"/>
    <mergeCell ref="T14:U14"/>
    <mergeCell ref="T15:U15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26:U26"/>
    <mergeCell ref="T40:U40"/>
    <mergeCell ref="T33:U33"/>
    <mergeCell ref="T34:U34"/>
    <mergeCell ref="T35:U35"/>
    <mergeCell ref="T36:U36"/>
    <mergeCell ref="T27:U27"/>
    <mergeCell ref="T28:U28"/>
    <mergeCell ref="T37:U37"/>
    <mergeCell ref="P31:Q31"/>
    <mergeCell ref="P32:Q32"/>
    <mergeCell ref="P33:Q33"/>
    <mergeCell ref="P34:Q34"/>
    <mergeCell ref="P35:Q35"/>
    <mergeCell ref="P36:Q36"/>
    <mergeCell ref="P37:Q37"/>
    <mergeCell ref="P29:Q29"/>
    <mergeCell ref="P30:Q30"/>
    <mergeCell ref="P38:Q38"/>
    <mergeCell ref="P39:Q39"/>
    <mergeCell ref="N36:O36"/>
    <mergeCell ref="N37:O37"/>
    <mergeCell ref="N38:O38"/>
    <mergeCell ref="N39:O39"/>
    <mergeCell ref="N40:O40"/>
    <mergeCell ref="P12:Q12"/>
    <mergeCell ref="P13:Q13"/>
    <mergeCell ref="P14:Q14"/>
    <mergeCell ref="P15:Q15"/>
    <mergeCell ref="P16:Q16"/>
    <mergeCell ref="P17:Q17"/>
    <mergeCell ref="P18:Q18"/>
    <mergeCell ref="P19:Q19"/>
    <mergeCell ref="P20:Q20"/>
    <mergeCell ref="P21:Q21"/>
    <mergeCell ref="P22:Q22"/>
    <mergeCell ref="P23:Q23"/>
    <mergeCell ref="P24:Q24"/>
    <mergeCell ref="P25:Q25"/>
    <mergeCell ref="P26:Q26"/>
    <mergeCell ref="P27:Q27"/>
    <mergeCell ref="P28:Q28"/>
    <mergeCell ref="L35:M35"/>
    <mergeCell ref="L36:M36"/>
    <mergeCell ref="L37:M37"/>
    <mergeCell ref="L38:M38"/>
    <mergeCell ref="L39:M39"/>
    <mergeCell ref="L40:M40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J38:K38"/>
    <mergeCell ref="J39:K39"/>
    <mergeCell ref="J40:K40"/>
    <mergeCell ref="L12:M12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H33:I33"/>
    <mergeCell ref="H34:I34"/>
    <mergeCell ref="H35:I35"/>
    <mergeCell ref="H36:I36"/>
    <mergeCell ref="H37:I37"/>
    <mergeCell ref="H38:I38"/>
    <mergeCell ref="H39:I39"/>
    <mergeCell ref="H40:I40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2:K22"/>
    <mergeCell ref="J23:K23"/>
    <mergeCell ref="J24:K24"/>
    <mergeCell ref="J25:K25"/>
    <mergeCell ref="J26:K26"/>
    <mergeCell ref="J27:K27"/>
    <mergeCell ref="J28:K28"/>
    <mergeCell ref="N15:O15"/>
    <mergeCell ref="N16:O16"/>
    <mergeCell ref="N17:O17"/>
    <mergeCell ref="L13:M13"/>
    <mergeCell ref="P11:Q11"/>
    <mergeCell ref="T11:U11"/>
    <mergeCell ref="H18:I18"/>
    <mergeCell ref="H19:I19"/>
    <mergeCell ref="H20:I20"/>
    <mergeCell ref="N12:O12"/>
    <mergeCell ref="N13:O13"/>
    <mergeCell ref="N14:O14"/>
    <mergeCell ref="F33:G33"/>
    <mergeCell ref="F34:G34"/>
    <mergeCell ref="F35:G35"/>
    <mergeCell ref="F36:G36"/>
    <mergeCell ref="F37:G37"/>
    <mergeCell ref="F38:G38"/>
    <mergeCell ref="F39:G39"/>
    <mergeCell ref="F40:G40"/>
    <mergeCell ref="H14:I14"/>
    <mergeCell ref="H15:I15"/>
    <mergeCell ref="H16:I16"/>
    <mergeCell ref="H17:I17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T9:U9"/>
    <mergeCell ref="H8:I8"/>
    <mergeCell ref="J8:K8"/>
    <mergeCell ref="J9:K9"/>
    <mergeCell ref="L9:Q9"/>
    <mergeCell ref="J10:K10"/>
    <mergeCell ref="F12:G12"/>
    <mergeCell ref="F13:G13"/>
    <mergeCell ref="F14:G14"/>
    <mergeCell ref="J11:K11"/>
    <mergeCell ref="F11:G11"/>
    <mergeCell ref="H11:I11"/>
    <mergeCell ref="H12:I12"/>
    <mergeCell ref="H13:I13"/>
    <mergeCell ref="L11:M11"/>
    <mergeCell ref="N11:O11"/>
    <mergeCell ref="L14:M14"/>
    <mergeCell ref="D26:E26"/>
    <mergeCell ref="D27:E27"/>
    <mergeCell ref="D28:E28"/>
    <mergeCell ref="D29:E29"/>
    <mergeCell ref="D30:E30"/>
    <mergeCell ref="D31:E31"/>
    <mergeCell ref="D38:E38"/>
    <mergeCell ref="D39:E39"/>
    <mergeCell ref="D40:E40"/>
    <mergeCell ref="D32:E32"/>
    <mergeCell ref="D33:E33"/>
    <mergeCell ref="B24:C24"/>
    <mergeCell ref="B25:C25"/>
    <mergeCell ref="B26:C26"/>
    <mergeCell ref="B27:C27"/>
    <mergeCell ref="B28:C28"/>
    <mergeCell ref="B40:C40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34:E34"/>
    <mergeCell ref="D35:E35"/>
    <mergeCell ref="D36:E36"/>
    <mergeCell ref="D37:E37"/>
    <mergeCell ref="B37:C37"/>
    <mergeCell ref="B38:C38"/>
    <mergeCell ref="B39:C39"/>
    <mergeCell ref="B32:C32"/>
    <mergeCell ref="B33:C33"/>
    <mergeCell ref="B34:C34"/>
    <mergeCell ref="B35:C35"/>
    <mergeCell ref="B36:C36"/>
    <mergeCell ref="B29:C29"/>
    <mergeCell ref="B30:C30"/>
    <mergeCell ref="B31:C31"/>
    <mergeCell ref="B22:C22"/>
    <mergeCell ref="B23:C23"/>
    <mergeCell ref="L8:Q8"/>
    <mergeCell ref="B8:E8"/>
    <mergeCell ref="B10:C10"/>
    <mergeCell ref="P10:Q10"/>
    <mergeCell ref="F9:G9"/>
    <mergeCell ref="H9:I9"/>
    <mergeCell ref="H10:I10"/>
    <mergeCell ref="B17:C17"/>
    <mergeCell ref="D11:E11"/>
    <mergeCell ref="B9:C9"/>
    <mergeCell ref="D9:E9"/>
    <mergeCell ref="D10:E10"/>
    <mergeCell ref="B11:C11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J21:K21"/>
    <mergeCell ref="B12:C12"/>
    <mergeCell ref="B13:C13"/>
    <mergeCell ref="B14:C14"/>
    <mergeCell ref="B21:C21"/>
    <mergeCell ref="B18:C18"/>
    <mergeCell ref="B19:C19"/>
    <mergeCell ref="B20:C20"/>
    <mergeCell ref="B15:C15"/>
    <mergeCell ref="B16:C16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16384" width="8.85546875" style="1"/>
  </cols>
  <sheetData>
    <row r="1" spans="1:21" ht="16.5" x14ac:dyDescent="0.3">
      <c r="A1" s="5" t="s">
        <v>30</v>
      </c>
      <c r="B1" s="5" t="s">
        <v>1</v>
      </c>
      <c r="C1" s="5"/>
      <c r="D1" s="5"/>
      <c r="E1" s="5"/>
      <c r="F1" s="42" t="s">
        <v>122</v>
      </c>
      <c r="G1" s="7"/>
      <c r="H1" s="7"/>
      <c r="I1" s="2"/>
      <c r="J1" s="2"/>
      <c r="K1" s="2"/>
      <c r="N1" s="41" t="str">
        <f>D10</f>
        <v>1 januari 2013</v>
      </c>
      <c r="Q1" s="8" t="s">
        <v>29</v>
      </c>
    </row>
    <row r="2" spans="1:21" ht="16.5" x14ac:dyDescent="0.3">
      <c r="A2" s="5"/>
      <c r="B2" s="5"/>
      <c r="C2" s="5"/>
      <c r="D2" s="5"/>
      <c r="E2" s="5"/>
      <c r="F2" s="5"/>
      <c r="G2" s="5"/>
      <c r="H2" s="5"/>
    </row>
    <row r="3" spans="1:21" ht="17.25" x14ac:dyDescent="0.35">
      <c r="A3" s="5"/>
      <c r="B3" s="5"/>
      <c r="C3" s="10">
        <v>260</v>
      </c>
      <c r="D3" s="11" t="s">
        <v>86</v>
      </c>
      <c r="E3" s="5"/>
      <c r="H3" s="5"/>
      <c r="M3" s="10">
        <v>420</v>
      </c>
      <c r="N3" s="11" t="s">
        <v>74</v>
      </c>
    </row>
    <row r="4" spans="1:21" ht="17.25" x14ac:dyDescent="0.35">
      <c r="A4" s="5"/>
      <c r="B4" s="5"/>
      <c r="C4" s="10">
        <v>620</v>
      </c>
      <c r="D4" s="11" t="s">
        <v>127</v>
      </c>
      <c r="E4" s="5"/>
      <c r="H4" s="5"/>
      <c r="M4" s="10">
        <v>170</v>
      </c>
      <c r="N4" s="11" t="s">
        <v>75</v>
      </c>
      <c r="U4" s="13"/>
    </row>
    <row r="5" spans="1:21" ht="17.25" x14ac:dyDescent="0.35">
      <c r="A5" s="5"/>
      <c r="B5" s="5"/>
      <c r="C5" s="5"/>
      <c r="D5" s="5"/>
      <c r="E5" s="5"/>
      <c r="H5" s="5"/>
      <c r="M5" s="10">
        <v>621</v>
      </c>
      <c r="N5" s="11" t="s">
        <v>6</v>
      </c>
      <c r="U5" s="13"/>
    </row>
    <row r="6" spans="1:21" ht="16.5" x14ac:dyDescent="0.3">
      <c r="A6" s="8" t="s">
        <v>18</v>
      </c>
      <c r="F6" s="5"/>
      <c r="T6" s="1" t="s">
        <v>7</v>
      </c>
      <c r="U6" s="13">
        <f>'LOG4'!$U$4</f>
        <v>1.2682</v>
      </c>
    </row>
    <row r="8" spans="1:21" x14ac:dyDescent="0.3">
      <c r="A8" s="14"/>
      <c r="B8" s="64" t="s">
        <v>8</v>
      </c>
      <c r="C8" s="65"/>
      <c r="D8" s="65"/>
      <c r="E8" s="66"/>
      <c r="F8" s="15" t="s">
        <v>9</v>
      </c>
      <c r="G8" s="16"/>
      <c r="H8" s="64" t="s">
        <v>10</v>
      </c>
      <c r="I8" s="80"/>
      <c r="J8" s="64" t="s">
        <v>11</v>
      </c>
      <c r="K8" s="66"/>
      <c r="L8" s="64" t="s">
        <v>12</v>
      </c>
      <c r="M8" s="65"/>
      <c r="N8" s="65"/>
      <c r="O8" s="65"/>
      <c r="P8" s="65"/>
      <c r="Q8" s="66"/>
      <c r="R8" s="17" t="s">
        <v>13</v>
      </c>
      <c r="S8" s="17"/>
      <c r="T8" s="17"/>
      <c r="U8" s="16"/>
    </row>
    <row r="9" spans="1:21" x14ac:dyDescent="0.3">
      <c r="A9" s="18"/>
      <c r="B9" s="70">
        <v>1</v>
      </c>
      <c r="C9" s="71"/>
      <c r="D9" s="70"/>
      <c r="E9" s="71"/>
      <c r="F9" s="70"/>
      <c r="G9" s="71"/>
      <c r="H9" s="70"/>
      <c r="I9" s="71"/>
      <c r="J9" s="83" t="s">
        <v>14</v>
      </c>
      <c r="K9" s="71"/>
      <c r="L9" s="83" t="s">
        <v>15</v>
      </c>
      <c r="M9" s="84"/>
      <c r="N9" s="84"/>
      <c r="O9" s="84"/>
      <c r="P9" s="84"/>
      <c r="Q9" s="71"/>
      <c r="R9" s="19"/>
      <c r="S9" s="19"/>
      <c r="T9" s="82" t="s">
        <v>16</v>
      </c>
      <c r="U9" s="71"/>
    </row>
    <row r="10" spans="1:21" x14ac:dyDescent="0.3">
      <c r="A10" s="18"/>
      <c r="B10" s="67" t="s">
        <v>17</v>
      </c>
      <c r="C10" s="68"/>
      <c r="D10" s="81" t="str">
        <f>[1]Inhoud!$C$3</f>
        <v>1 januari 2013</v>
      </c>
      <c r="E10" s="73"/>
      <c r="F10" s="20" t="str">
        <f>D10</f>
        <v>1 januari 2013</v>
      </c>
      <c r="G10" s="21"/>
      <c r="H10" s="72"/>
      <c r="I10" s="73"/>
      <c r="J10" s="72"/>
      <c r="K10" s="73"/>
      <c r="L10" s="22">
        <v>1</v>
      </c>
      <c r="M10" s="19"/>
      <c r="N10" s="23">
        <v>0.5</v>
      </c>
      <c r="O10" s="19"/>
      <c r="P10" s="69">
        <v>0.2</v>
      </c>
      <c r="Q10" s="68"/>
      <c r="R10" s="19" t="s">
        <v>10</v>
      </c>
      <c r="S10" s="19"/>
      <c r="T10" s="19"/>
      <c r="U10" s="24"/>
    </row>
    <row r="11" spans="1:21" x14ac:dyDescent="0.3">
      <c r="A11" s="18"/>
      <c r="B11" s="64"/>
      <c r="C11" s="66"/>
      <c r="D11" s="79"/>
      <c r="E11" s="80"/>
      <c r="F11" s="79"/>
      <c r="G11" s="80"/>
      <c r="H11" s="79"/>
      <c r="I11" s="80"/>
      <c r="J11" s="79"/>
      <c r="K11" s="80"/>
      <c r="L11" s="79"/>
      <c r="M11" s="80"/>
      <c r="N11" s="79"/>
      <c r="O11" s="80"/>
      <c r="P11" s="79"/>
      <c r="Q11" s="80"/>
      <c r="R11" s="14"/>
      <c r="S11" s="14"/>
      <c r="T11" s="79"/>
      <c r="U11" s="80"/>
    </row>
    <row r="12" spans="1:21" x14ac:dyDescent="0.3">
      <c r="A12" s="18">
        <v>0</v>
      </c>
      <c r="B12" s="62">
        <v>17037.73</v>
      </c>
      <c r="C12" s="63"/>
      <c r="D12" s="62">
        <f t="shared" ref="D12:D39" si="0">B12*$U$6</f>
        <v>21607.249186000001</v>
      </c>
      <c r="E12" s="76">
        <f t="shared" ref="E12:E39" si="1">D12/40.3399</f>
        <v>535.62971613712477</v>
      </c>
      <c r="F12" s="62">
        <f t="shared" ref="F12:F39" si="2">B12/12*$U$6</f>
        <v>1800.6040988333332</v>
      </c>
      <c r="G12" s="76">
        <f t="shared" ref="G12:G39" si="3">F12/40.3399</f>
        <v>44.635809678093729</v>
      </c>
      <c r="H12" s="62">
        <f t="shared" ref="H12:H39" si="4">((B12&lt;19968.2)*913.03+(B12&gt;19968.2)*(B12&lt;20424.71)*(20424.71-B12+456.51)+(B12&gt;20424.71)*(B12&lt;22659.62)*456.51+(B12&gt;22659.62)*(B12&lt;23116.13)*(23116.13-B12))/12*$U$6</f>
        <v>96.49205383333333</v>
      </c>
      <c r="I12" s="76">
        <f t="shared" ref="I12:I39" si="5">H12/40.3399</f>
        <v>2.3919755337354167</v>
      </c>
      <c r="J12" s="62">
        <f t="shared" ref="J12:J39" si="6">((B12&lt;19968.2)*456.51+(B12&gt;19968.2)*(B12&lt;20196.46)*(20196.46-B12+228.26)+(B12&gt;20196.46)*(B12&lt;22659.62)*228.26+(B12&gt;22659.62)*(B12&lt;22887.88)*(22887.88-B12))/12*$U$6</f>
        <v>48.245498499999997</v>
      </c>
      <c r="K12" s="76">
        <f t="shared" ref="K12:K39" si="7">J12/40.3399</f>
        <v>1.1959746677607033</v>
      </c>
      <c r="L12" s="74">
        <f t="shared" ref="L12:L39" si="8">D12/1976</f>
        <v>10.934842705465588</v>
      </c>
      <c r="M12" s="75">
        <f t="shared" ref="M12:M39" si="9">L12/40.3399</f>
        <v>0.27106767010988098</v>
      </c>
      <c r="N12" s="74">
        <f t="shared" ref="N12:N39" si="10">L12/2</f>
        <v>5.4674213527327939</v>
      </c>
      <c r="O12" s="75">
        <f t="shared" ref="O12:O39" si="11">N12/40.3399</f>
        <v>0.13553383505494049</v>
      </c>
      <c r="P12" s="74">
        <f t="shared" ref="P12:P39" si="12">L12/5</f>
        <v>2.1869685410931177</v>
      </c>
      <c r="Q12" s="75">
        <f t="shared" ref="Q12:Q39" si="13">P12/40.3399</f>
        <v>5.4213534021976199E-2</v>
      </c>
      <c r="R12" s="25">
        <f t="shared" ref="R12:R39" si="14">(F12+H12)/1976*12</f>
        <v>11.52082683805668</v>
      </c>
      <c r="S12" s="25">
        <f t="shared" ref="S12:S39" si="15">R12/40.3399</f>
        <v>0.2855938373188005</v>
      </c>
      <c r="T12" s="74">
        <f t="shared" ref="T12:T39" si="16">D12/2080</f>
        <v>10.388100570192307</v>
      </c>
      <c r="U12" s="75">
        <f t="shared" ref="U12:U39" si="17">T12/40.3399</f>
        <v>0.25751428660438691</v>
      </c>
    </row>
    <row r="13" spans="1:21" x14ac:dyDescent="0.3">
      <c r="A13" s="18">
        <f t="shared" ref="A13:A39" si="18">+A12+1</f>
        <v>1</v>
      </c>
      <c r="B13" s="62">
        <v>17736.689999999999</v>
      </c>
      <c r="C13" s="63"/>
      <c r="D13" s="62">
        <f t="shared" si="0"/>
        <v>22493.670257999998</v>
      </c>
      <c r="E13" s="76">
        <f t="shared" si="1"/>
        <v>557.60352053426004</v>
      </c>
      <c r="F13" s="62">
        <f t="shared" si="2"/>
        <v>1874.4725214999999</v>
      </c>
      <c r="G13" s="76">
        <f t="shared" si="3"/>
        <v>46.46696004452167</v>
      </c>
      <c r="H13" s="62">
        <f t="shared" si="4"/>
        <v>96.49205383333333</v>
      </c>
      <c r="I13" s="76">
        <f t="shared" si="5"/>
        <v>2.3919755337354167</v>
      </c>
      <c r="J13" s="62">
        <f t="shared" si="6"/>
        <v>48.245498499999997</v>
      </c>
      <c r="K13" s="76">
        <f t="shared" si="7"/>
        <v>1.1959746677607033</v>
      </c>
      <c r="L13" s="74">
        <f t="shared" si="8"/>
        <v>11.383436365384615</v>
      </c>
      <c r="M13" s="75">
        <f t="shared" si="9"/>
        <v>0.28218801646470654</v>
      </c>
      <c r="N13" s="74">
        <f t="shared" si="10"/>
        <v>5.6917181826923073</v>
      </c>
      <c r="O13" s="75">
        <f t="shared" si="11"/>
        <v>0.14109400823235327</v>
      </c>
      <c r="P13" s="74">
        <f t="shared" si="12"/>
        <v>2.2766872730769228</v>
      </c>
      <c r="Q13" s="75">
        <f t="shared" si="13"/>
        <v>5.6437603292941299E-2</v>
      </c>
      <c r="R13" s="25">
        <f t="shared" si="14"/>
        <v>11.969420497975708</v>
      </c>
      <c r="S13" s="25">
        <f t="shared" si="15"/>
        <v>0.29671418367362606</v>
      </c>
      <c r="T13" s="74">
        <f t="shared" si="16"/>
        <v>10.814264547115384</v>
      </c>
      <c r="U13" s="75">
        <f t="shared" si="17"/>
        <v>0.26807861564147117</v>
      </c>
    </row>
    <row r="14" spans="1:21" x14ac:dyDescent="0.3">
      <c r="A14" s="18">
        <f t="shared" si="18"/>
        <v>2</v>
      </c>
      <c r="B14" s="62">
        <v>18435.650000000001</v>
      </c>
      <c r="C14" s="63"/>
      <c r="D14" s="62">
        <f t="shared" si="0"/>
        <v>23380.091330000003</v>
      </c>
      <c r="E14" s="76">
        <f t="shared" si="1"/>
        <v>579.57732493139554</v>
      </c>
      <c r="F14" s="62">
        <f t="shared" si="2"/>
        <v>1948.3409441666668</v>
      </c>
      <c r="G14" s="76">
        <f t="shared" si="3"/>
        <v>48.298110410949626</v>
      </c>
      <c r="H14" s="62">
        <f t="shared" si="4"/>
        <v>96.49205383333333</v>
      </c>
      <c r="I14" s="76">
        <f t="shared" si="5"/>
        <v>2.3919755337354167</v>
      </c>
      <c r="J14" s="62">
        <f t="shared" si="6"/>
        <v>48.245498499999997</v>
      </c>
      <c r="K14" s="76">
        <f t="shared" si="7"/>
        <v>1.1959746677607033</v>
      </c>
      <c r="L14" s="74">
        <f t="shared" si="8"/>
        <v>11.832030025303645</v>
      </c>
      <c r="M14" s="75">
        <f t="shared" si="9"/>
        <v>0.29330836281953215</v>
      </c>
      <c r="N14" s="74">
        <f t="shared" si="10"/>
        <v>5.9160150126518225</v>
      </c>
      <c r="O14" s="75">
        <f t="shared" si="11"/>
        <v>0.14665418140976608</v>
      </c>
      <c r="P14" s="74">
        <f t="shared" si="12"/>
        <v>2.3664060050607292</v>
      </c>
      <c r="Q14" s="75">
        <f t="shared" si="13"/>
        <v>5.8661672563906433E-2</v>
      </c>
      <c r="R14" s="25">
        <f t="shared" si="14"/>
        <v>12.418014157894739</v>
      </c>
      <c r="S14" s="25">
        <f t="shared" si="15"/>
        <v>0.30783453002845168</v>
      </c>
      <c r="T14" s="74">
        <f t="shared" si="16"/>
        <v>11.240428524038464</v>
      </c>
      <c r="U14" s="75">
        <f t="shared" si="17"/>
        <v>0.27864294467855555</v>
      </c>
    </row>
    <row r="15" spans="1:21" x14ac:dyDescent="0.3">
      <c r="A15" s="18">
        <f t="shared" si="18"/>
        <v>3</v>
      </c>
      <c r="B15" s="62">
        <v>19134.62</v>
      </c>
      <c r="C15" s="63"/>
      <c r="D15" s="62">
        <f t="shared" si="0"/>
        <v>24266.525083999997</v>
      </c>
      <c r="E15" s="76">
        <f t="shared" si="1"/>
        <v>601.55144370709888</v>
      </c>
      <c r="F15" s="62">
        <f t="shared" si="2"/>
        <v>2022.2104236666664</v>
      </c>
      <c r="G15" s="76">
        <f t="shared" si="3"/>
        <v>50.129286975591569</v>
      </c>
      <c r="H15" s="62">
        <f t="shared" si="4"/>
        <v>96.49205383333333</v>
      </c>
      <c r="I15" s="76">
        <f t="shared" si="5"/>
        <v>2.3919755337354167</v>
      </c>
      <c r="J15" s="62">
        <f t="shared" si="6"/>
        <v>48.245498499999997</v>
      </c>
      <c r="K15" s="76">
        <f t="shared" si="7"/>
        <v>1.1959746677607033</v>
      </c>
      <c r="L15" s="74">
        <f t="shared" si="8"/>
        <v>12.280630103238865</v>
      </c>
      <c r="M15" s="75">
        <f t="shared" si="9"/>
        <v>0.30442886827282328</v>
      </c>
      <c r="N15" s="74">
        <f t="shared" si="10"/>
        <v>6.1403150516194325</v>
      </c>
      <c r="O15" s="75">
        <f t="shared" si="11"/>
        <v>0.15221443413641164</v>
      </c>
      <c r="P15" s="74">
        <f t="shared" si="12"/>
        <v>2.4561260206477731</v>
      </c>
      <c r="Q15" s="75">
        <f t="shared" si="13"/>
        <v>6.0885773654564664E-2</v>
      </c>
      <c r="R15" s="25">
        <f t="shared" si="14"/>
        <v>12.86661423582996</v>
      </c>
      <c r="S15" s="25">
        <f t="shared" si="15"/>
        <v>0.31895503548174292</v>
      </c>
      <c r="T15" s="74">
        <f t="shared" si="16"/>
        <v>11.666598598076922</v>
      </c>
      <c r="U15" s="75">
        <f t="shared" si="17"/>
        <v>0.28920742485918216</v>
      </c>
    </row>
    <row r="16" spans="1:21" x14ac:dyDescent="0.3">
      <c r="A16" s="18">
        <f t="shared" si="18"/>
        <v>4</v>
      </c>
      <c r="B16" s="62">
        <v>19833.580000000002</v>
      </c>
      <c r="C16" s="63"/>
      <c r="D16" s="62">
        <f t="shared" si="0"/>
        <v>25152.946156000002</v>
      </c>
      <c r="E16" s="76">
        <f t="shared" si="1"/>
        <v>623.52524810423427</v>
      </c>
      <c r="F16" s="62">
        <f t="shared" si="2"/>
        <v>2096.0788463333333</v>
      </c>
      <c r="G16" s="76">
        <f t="shared" si="3"/>
        <v>51.960437342019524</v>
      </c>
      <c r="H16" s="62">
        <f t="shared" si="4"/>
        <v>96.49205383333333</v>
      </c>
      <c r="I16" s="76">
        <f t="shared" si="5"/>
        <v>2.3919755337354167</v>
      </c>
      <c r="J16" s="62">
        <f t="shared" si="6"/>
        <v>48.245498499999997</v>
      </c>
      <c r="K16" s="76">
        <f t="shared" si="7"/>
        <v>1.1959746677607033</v>
      </c>
      <c r="L16" s="74">
        <f t="shared" si="8"/>
        <v>12.729223763157895</v>
      </c>
      <c r="M16" s="75">
        <f t="shared" si="9"/>
        <v>0.31554921462764896</v>
      </c>
      <c r="N16" s="74">
        <f t="shared" si="10"/>
        <v>6.3646118815789476</v>
      </c>
      <c r="O16" s="75">
        <f t="shared" si="11"/>
        <v>0.15777460731382448</v>
      </c>
      <c r="P16" s="74">
        <f t="shared" si="12"/>
        <v>2.5458447526315791</v>
      </c>
      <c r="Q16" s="75">
        <f t="shared" si="13"/>
        <v>6.3109842925529791E-2</v>
      </c>
      <c r="R16" s="25">
        <f t="shared" si="14"/>
        <v>13.315207895748987</v>
      </c>
      <c r="S16" s="25">
        <f t="shared" si="15"/>
        <v>0.33007538183656843</v>
      </c>
      <c r="T16" s="74">
        <f t="shared" si="16"/>
        <v>12.092762575</v>
      </c>
      <c r="U16" s="75">
        <f t="shared" si="17"/>
        <v>0.29977175389626648</v>
      </c>
    </row>
    <row r="17" spans="1:21" x14ac:dyDescent="0.3">
      <c r="A17" s="18">
        <f t="shared" si="18"/>
        <v>5</v>
      </c>
      <c r="B17" s="62">
        <v>19833.580000000002</v>
      </c>
      <c r="C17" s="63"/>
      <c r="D17" s="62">
        <f t="shared" si="0"/>
        <v>25152.946156000002</v>
      </c>
      <c r="E17" s="76">
        <f t="shared" si="1"/>
        <v>623.52524810423427</v>
      </c>
      <c r="F17" s="62">
        <f t="shared" si="2"/>
        <v>2096.0788463333333</v>
      </c>
      <c r="G17" s="76">
        <f t="shared" si="3"/>
        <v>51.960437342019524</v>
      </c>
      <c r="H17" s="62">
        <f t="shared" si="4"/>
        <v>96.49205383333333</v>
      </c>
      <c r="I17" s="76">
        <f t="shared" si="5"/>
        <v>2.3919755337354167</v>
      </c>
      <c r="J17" s="62">
        <f t="shared" si="6"/>
        <v>48.245498499999997</v>
      </c>
      <c r="K17" s="76">
        <f t="shared" si="7"/>
        <v>1.1959746677607033</v>
      </c>
      <c r="L17" s="74">
        <f t="shared" si="8"/>
        <v>12.729223763157895</v>
      </c>
      <c r="M17" s="75">
        <f t="shared" si="9"/>
        <v>0.31554921462764896</v>
      </c>
      <c r="N17" s="74">
        <f t="shared" si="10"/>
        <v>6.3646118815789476</v>
      </c>
      <c r="O17" s="75">
        <f t="shared" si="11"/>
        <v>0.15777460731382448</v>
      </c>
      <c r="P17" s="74">
        <f t="shared" si="12"/>
        <v>2.5458447526315791</v>
      </c>
      <c r="Q17" s="75">
        <f t="shared" si="13"/>
        <v>6.3109842925529791E-2</v>
      </c>
      <c r="R17" s="25">
        <f t="shared" si="14"/>
        <v>13.315207895748987</v>
      </c>
      <c r="S17" s="25">
        <f t="shared" si="15"/>
        <v>0.33007538183656843</v>
      </c>
      <c r="T17" s="74">
        <f t="shared" si="16"/>
        <v>12.092762575</v>
      </c>
      <c r="U17" s="75">
        <f t="shared" si="17"/>
        <v>0.29977175389626648</v>
      </c>
    </row>
    <row r="18" spans="1:21" x14ac:dyDescent="0.3">
      <c r="A18" s="18">
        <f t="shared" si="18"/>
        <v>6</v>
      </c>
      <c r="B18" s="62">
        <v>20829.810000000001</v>
      </c>
      <c r="C18" s="63"/>
      <c r="D18" s="62">
        <f t="shared" si="0"/>
        <v>26416.365042000001</v>
      </c>
      <c r="E18" s="76">
        <f t="shared" si="1"/>
        <v>654.8445841957963</v>
      </c>
      <c r="F18" s="62">
        <f t="shared" si="2"/>
        <v>2201.3637535000003</v>
      </c>
      <c r="G18" s="76">
        <f t="shared" si="3"/>
        <v>54.570382016316358</v>
      </c>
      <c r="H18" s="62">
        <f t="shared" si="4"/>
        <v>48.245498499999997</v>
      </c>
      <c r="I18" s="76">
        <f t="shared" si="5"/>
        <v>1.1959746677607033</v>
      </c>
      <c r="J18" s="62">
        <f t="shared" si="6"/>
        <v>24.123277666666663</v>
      </c>
      <c r="K18" s="76">
        <f t="shared" si="7"/>
        <v>0.5980004329873565</v>
      </c>
      <c r="L18" s="74">
        <f t="shared" si="8"/>
        <v>13.36860579048583</v>
      </c>
      <c r="M18" s="75">
        <f t="shared" si="9"/>
        <v>0.33139908107074706</v>
      </c>
      <c r="N18" s="74">
        <f t="shared" si="10"/>
        <v>6.6843028952429151</v>
      </c>
      <c r="O18" s="75">
        <f t="shared" si="11"/>
        <v>0.16569954053537353</v>
      </c>
      <c r="P18" s="74">
        <f t="shared" si="12"/>
        <v>2.673721158097166</v>
      </c>
      <c r="Q18" s="75">
        <f t="shared" si="13"/>
        <v>6.6279816214149412E-2</v>
      </c>
      <c r="R18" s="25">
        <f t="shared" si="14"/>
        <v>13.661594647773281</v>
      </c>
      <c r="S18" s="25">
        <f t="shared" si="15"/>
        <v>0.33866208512597407</v>
      </c>
      <c r="T18" s="74">
        <f t="shared" si="16"/>
        <v>12.700175500961539</v>
      </c>
      <c r="U18" s="75">
        <f t="shared" si="17"/>
        <v>0.31482912701720972</v>
      </c>
    </row>
    <row r="19" spans="1:21" x14ac:dyDescent="0.3">
      <c r="A19" s="18">
        <f t="shared" si="18"/>
        <v>7</v>
      </c>
      <c r="B19" s="62">
        <v>20829.810000000001</v>
      </c>
      <c r="C19" s="63"/>
      <c r="D19" s="62">
        <f t="shared" si="0"/>
        <v>26416.365042000001</v>
      </c>
      <c r="E19" s="76">
        <f t="shared" si="1"/>
        <v>654.8445841957963</v>
      </c>
      <c r="F19" s="62">
        <f t="shared" si="2"/>
        <v>2201.3637535000003</v>
      </c>
      <c r="G19" s="76">
        <f t="shared" si="3"/>
        <v>54.570382016316358</v>
      </c>
      <c r="H19" s="62">
        <f t="shared" si="4"/>
        <v>48.245498499999997</v>
      </c>
      <c r="I19" s="76">
        <f t="shared" si="5"/>
        <v>1.1959746677607033</v>
      </c>
      <c r="J19" s="62">
        <f t="shared" si="6"/>
        <v>24.123277666666663</v>
      </c>
      <c r="K19" s="76">
        <f t="shared" si="7"/>
        <v>0.5980004329873565</v>
      </c>
      <c r="L19" s="74">
        <f t="shared" si="8"/>
        <v>13.36860579048583</v>
      </c>
      <c r="M19" s="75">
        <f t="shared" si="9"/>
        <v>0.33139908107074706</v>
      </c>
      <c r="N19" s="74">
        <f t="shared" si="10"/>
        <v>6.6843028952429151</v>
      </c>
      <c r="O19" s="75">
        <f t="shared" si="11"/>
        <v>0.16569954053537353</v>
      </c>
      <c r="P19" s="74">
        <f t="shared" si="12"/>
        <v>2.673721158097166</v>
      </c>
      <c r="Q19" s="75">
        <f t="shared" si="13"/>
        <v>6.6279816214149412E-2</v>
      </c>
      <c r="R19" s="25">
        <f t="shared" si="14"/>
        <v>13.661594647773281</v>
      </c>
      <c r="S19" s="25">
        <f t="shared" si="15"/>
        <v>0.33866208512597407</v>
      </c>
      <c r="T19" s="74">
        <f t="shared" si="16"/>
        <v>12.700175500961539</v>
      </c>
      <c r="U19" s="75">
        <f t="shared" si="17"/>
        <v>0.31482912701720972</v>
      </c>
    </row>
    <row r="20" spans="1:21" x14ac:dyDescent="0.3">
      <c r="A20" s="18">
        <f t="shared" si="18"/>
        <v>8</v>
      </c>
      <c r="B20" s="62">
        <v>21826.03</v>
      </c>
      <c r="C20" s="63"/>
      <c r="D20" s="62">
        <f t="shared" si="0"/>
        <v>27679.771245999997</v>
      </c>
      <c r="E20" s="76">
        <f t="shared" si="1"/>
        <v>686.16360590878992</v>
      </c>
      <c r="F20" s="62">
        <f t="shared" si="2"/>
        <v>2306.6476038333335</v>
      </c>
      <c r="G20" s="76">
        <f t="shared" si="3"/>
        <v>57.180300492399176</v>
      </c>
      <c r="H20" s="62">
        <f t="shared" si="4"/>
        <v>48.245498499999997</v>
      </c>
      <c r="I20" s="76">
        <f t="shared" si="5"/>
        <v>1.1959746677607033</v>
      </c>
      <c r="J20" s="62">
        <f t="shared" si="6"/>
        <v>24.123277666666663</v>
      </c>
      <c r="K20" s="76">
        <f t="shared" si="7"/>
        <v>0.5980004329873565</v>
      </c>
      <c r="L20" s="74">
        <f t="shared" si="8"/>
        <v>14.007981399797568</v>
      </c>
      <c r="M20" s="75">
        <f t="shared" si="9"/>
        <v>0.34724878841537954</v>
      </c>
      <c r="N20" s="74">
        <f t="shared" si="10"/>
        <v>7.0039906998987842</v>
      </c>
      <c r="O20" s="75">
        <f t="shared" si="11"/>
        <v>0.17362439420768977</v>
      </c>
      <c r="P20" s="74">
        <f t="shared" si="12"/>
        <v>2.8015962799595138</v>
      </c>
      <c r="Q20" s="75">
        <f t="shared" si="13"/>
        <v>6.9449757683075902E-2</v>
      </c>
      <c r="R20" s="25">
        <f t="shared" si="14"/>
        <v>14.300970257085023</v>
      </c>
      <c r="S20" s="25">
        <f t="shared" si="15"/>
        <v>0.3545117924706066</v>
      </c>
      <c r="T20" s="74">
        <f t="shared" si="16"/>
        <v>13.307582329807691</v>
      </c>
      <c r="U20" s="75">
        <f t="shared" si="17"/>
        <v>0.32988634899461056</v>
      </c>
    </row>
    <row r="21" spans="1:21" x14ac:dyDescent="0.3">
      <c r="A21" s="18">
        <f t="shared" si="18"/>
        <v>9</v>
      </c>
      <c r="B21" s="62">
        <v>21826.03</v>
      </c>
      <c r="C21" s="63"/>
      <c r="D21" s="62">
        <f t="shared" si="0"/>
        <v>27679.771245999997</v>
      </c>
      <c r="E21" s="76">
        <f t="shared" si="1"/>
        <v>686.16360590878992</v>
      </c>
      <c r="F21" s="62">
        <f t="shared" si="2"/>
        <v>2306.6476038333335</v>
      </c>
      <c r="G21" s="76">
        <f t="shared" si="3"/>
        <v>57.180300492399176</v>
      </c>
      <c r="H21" s="62">
        <f t="shared" si="4"/>
        <v>48.245498499999997</v>
      </c>
      <c r="I21" s="76">
        <f t="shared" si="5"/>
        <v>1.1959746677607033</v>
      </c>
      <c r="J21" s="62">
        <f t="shared" si="6"/>
        <v>24.123277666666663</v>
      </c>
      <c r="K21" s="76">
        <f t="shared" si="7"/>
        <v>0.5980004329873565</v>
      </c>
      <c r="L21" s="74">
        <f t="shared" si="8"/>
        <v>14.007981399797568</v>
      </c>
      <c r="M21" s="75">
        <f t="shared" si="9"/>
        <v>0.34724878841537954</v>
      </c>
      <c r="N21" s="74">
        <f t="shared" si="10"/>
        <v>7.0039906998987842</v>
      </c>
      <c r="O21" s="75">
        <f t="shared" si="11"/>
        <v>0.17362439420768977</v>
      </c>
      <c r="P21" s="74">
        <f t="shared" si="12"/>
        <v>2.8015962799595138</v>
      </c>
      <c r="Q21" s="75">
        <f t="shared" si="13"/>
        <v>6.9449757683075902E-2</v>
      </c>
      <c r="R21" s="25">
        <f t="shared" si="14"/>
        <v>14.300970257085023</v>
      </c>
      <c r="S21" s="25">
        <f t="shared" si="15"/>
        <v>0.3545117924706066</v>
      </c>
      <c r="T21" s="74">
        <f t="shared" si="16"/>
        <v>13.307582329807691</v>
      </c>
      <c r="U21" s="75">
        <f t="shared" si="17"/>
        <v>0.32988634899461056</v>
      </c>
    </row>
    <row r="22" spans="1:21" x14ac:dyDescent="0.3">
      <c r="A22" s="18">
        <f t="shared" si="18"/>
        <v>10</v>
      </c>
      <c r="B22" s="62">
        <v>22822.25</v>
      </c>
      <c r="C22" s="63"/>
      <c r="D22" s="62">
        <f t="shared" si="0"/>
        <v>28943.177449999999</v>
      </c>
      <c r="E22" s="76">
        <f t="shared" si="1"/>
        <v>717.48262762178388</v>
      </c>
      <c r="F22" s="62">
        <f t="shared" si="2"/>
        <v>2411.9314541666668</v>
      </c>
      <c r="G22" s="76">
        <f t="shared" si="3"/>
        <v>59.790218968481994</v>
      </c>
      <c r="H22" s="62">
        <f t="shared" si="4"/>
        <v>31.058218000000107</v>
      </c>
      <c r="I22" s="76">
        <f t="shared" si="5"/>
        <v>0.76991311331956958</v>
      </c>
      <c r="J22" s="62">
        <f t="shared" si="6"/>
        <v>6.9359971666667741</v>
      </c>
      <c r="K22" s="76">
        <f t="shared" si="7"/>
        <v>0.17193887854622283</v>
      </c>
      <c r="L22" s="74">
        <f t="shared" si="8"/>
        <v>14.647357009109312</v>
      </c>
      <c r="M22" s="75">
        <f t="shared" si="9"/>
        <v>0.36309849576001207</v>
      </c>
      <c r="N22" s="74">
        <f t="shared" si="10"/>
        <v>7.323678504554656</v>
      </c>
      <c r="O22" s="75">
        <f t="shared" si="11"/>
        <v>0.18154924788000604</v>
      </c>
      <c r="P22" s="74">
        <f t="shared" si="12"/>
        <v>2.9294714018218624</v>
      </c>
      <c r="Q22" s="75">
        <f t="shared" si="13"/>
        <v>7.261969915200242E-2</v>
      </c>
      <c r="R22" s="25">
        <f t="shared" si="14"/>
        <v>14.835969669028342</v>
      </c>
      <c r="S22" s="25">
        <f t="shared" si="15"/>
        <v>0.36777408146843055</v>
      </c>
      <c r="T22" s="74">
        <f t="shared" si="16"/>
        <v>13.914989158653846</v>
      </c>
      <c r="U22" s="75">
        <f t="shared" si="17"/>
        <v>0.3449435709720115</v>
      </c>
    </row>
    <row r="23" spans="1:21" x14ac:dyDescent="0.3">
      <c r="A23" s="18">
        <f t="shared" si="18"/>
        <v>11</v>
      </c>
      <c r="B23" s="62">
        <v>22822.25</v>
      </c>
      <c r="C23" s="63"/>
      <c r="D23" s="62">
        <f t="shared" si="0"/>
        <v>28943.177449999999</v>
      </c>
      <c r="E23" s="76">
        <f t="shared" si="1"/>
        <v>717.48262762178388</v>
      </c>
      <c r="F23" s="62">
        <f t="shared" si="2"/>
        <v>2411.9314541666668</v>
      </c>
      <c r="G23" s="76">
        <f t="shared" si="3"/>
        <v>59.790218968481994</v>
      </c>
      <c r="H23" s="62">
        <f t="shared" si="4"/>
        <v>31.058218000000107</v>
      </c>
      <c r="I23" s="76">
        <f t="shared" si="5"/>
        <v>0.76991311331956958</v>
      </c>
      <c r="J23" s="62">
        <f t="shared" si="6"/>
        <v>6.9359971666667741</v>
      </c>
      <c r="K23" s="76">
        <f t="shared" si="7"/>
        <v>0.17193887854622283</v>
      </c>
      <c r="L23" s="74">
        <f t="shared" si="8"/>
        <v>14.647357009109312</v>
      </c>
      <c r="M23" s="75">
        <f t="shared" si="9"/>
        <v>0.36309849576001207</v>
      </c>
      <c r="N23" s="74">
        <f t="shared" si="10"/>
        <v>7.323678504554656</v>
      </c>
      <c r="O23" s="75">
        <f t="shared" si="11"/>
        <v>0.18154924788000604</v>
      </c>
      <c r="P23" s="74">
        <f t="shared" si="12"/>
        <v>2.9294714018218624</v>
      </c>
      <c r="Q23" s="75">
        <f t="shared" si="13"/>
        <v>7.261969915200242E-2</v>
      </c>
      <c r="R23" s="25">
        <f t="shared" si="14"/>
        <v>14.835969669028342</v>
      </c>
      <c r="S23" s="25">
        <f t="shared" si="15"/>
        <v>0.36777408146843055</v>
      </c>
      <c r="T23" s="74">
        <f t="shared" si="16"/>
        <v>13.914989158653846</v>
      </c>
      <c r="U23" s="75">
        <f t="shared" si="17"/>
        <v>0.3449435709720115</v>
      </c>
    </row>
    <row r="24" spans="1:21" x14ac:dyDescent="0.3">
      <c r="A24" s="18">
        <f t="shared" si="18"/>
        <v>12</v>
      </c>
      <c r="B24" s="62">
        <v>23818.48</v>
      </c>
      <c r="C24" s="63"/>
      <c r="D24" s="62">
        <f t="shared" si="0"/>
        <v>30206.596335999999</v>
      </c>
      <c r="E24" s="76">
        <f t="shared" si="1"/>
        <v>748.8019637133458</v>
      </c>
      <c r="F24" s="62">
        <f t="shared" si="2"/>
        <v>2517.2163613333332</v>
      </c>
      <c r="G24" s="76">
        <f t="shared" si="3"/>
        <v>62.400163642778814</v>
      </c>
      <c r="H24" s="62">
        <f t="shared" si="4"/>
        <v>0</v>
      </c>
      <c r="I24" s="76">
        <f t="shared" si="5"/>
        <v>0</v>
      </c>
      <c r="J24" s="62">
        <f t="shared" si="6"/>
        <v>0</v>
      </c>
      <c r="K24" s="76">
        <f t="shared" si="7"/>
        <v>0</v>
      </c>
      <c r="L24" s="74">
        <f t="shared" si="8"/>
        <v>15.286739036437247</v>
      </c>
      <c r="M24" s="75">
        <f t="shared" si="9"/>
        <v>0.37894836220311023</v>
      </c>
      <c r="N24" s="74">
        <f t="shared" si="10"/>
        <v>7.6433695182186234</v>
      </c>
      <c r="O24" s="75">
        <f t="shared" si="11"/>
        <v>0.18947418110155512</v>
      </c>
      <c r="P24" s="74">
        <f t="shared" si="12"/>
        <v>3.0573478072874494</v>
      </c>
      <c r="Q24" s="75">
        <f t="shared" si="13"/>
        <v>7.5789672440622055E-2</v>
      </c>
      <c r="R24" s="25">
        <f t="shared" si="14"/>
        <v>15.286739036437245</v>
      </c>
      <c r="S24" s="25">
        <f t="shared" si="15"/>
        <v>0.37894836220311018</v>
      </c>
      <c r="T24" s="74">
        <f t="shared" si="16"/>
        <v>14.522402084615385</v>
      </c>
      <c r="U24" s="75">
        <f t="shared" si="17"/>
        <v>0.36000094409295474</v>
      </c>
    </row>
    <row r="25" spans="1:21" x14ac:dyDescent="0.3">
      <c r="A25" s="18">
        <f t="shared" si="18"/>
        <v>13</v>
      </c>
      <c r="B25" s="62">
        <v>23818.48</v>
      </c>
      <c r="C25" s="63"/>
      <c r="D25" s="62">
        <f t="shared" si="0"/>
        <v>30206.596335999999</v>
      </c>
      <c r="E25" s="76">
        <f t="shared" si="1"/>
        <v>748.8019637133458</v>
      </c>
      <c r="F25" s="62">
        <f t="shared" si="2"/>
        <v>2517.2163613333332</v>
      </c>
      <c r="G25" s="76">
        <f t="shared" si="3"/>
        <v>62.400163642778814</v>
      </c>
      <c r="H25" s="62">
        <f t="shared" si="4"/>
        <v>0</v>
      </c>
      <c r="I25" s="76">
        <f t="shared" si="5"/>
        <v>0</v>
      </c>
      <c r="J25" s="62">
        <f t="shared" si="6"/>
        <v>0</v>
      </c>
      <c r="K25" s="76">
        <f t="shared" si="7"/>
        <v>0</v>
      </c>
      <c r="L25" s="74">
        <f t="shared" si="8"/>
        <v>15.286739036437247</v>
      </c>
      <c r="M25" s="75">
        <f t="shared" si="9"/>
        <v>0.37894836220311023</v>
      </c>
      <c r="N25" s="74">
        <f t="shared" si="10"/>
        <v>7.6433695182186234</v>
      </c>
      <c r="O25" s="75">
        <f t="shared" si="11"/>
        <v>0.18947418110155512</v>
      </c>
      <c r="P25" s="74">
        <f t="shared" si="12"/>
        <v>3.0573478072874494</v>
      </c>
      <c r="Q25" s="75">
        <f t="shared" si="13"/>
        <v>7.5789672440622055E-2</v>
      </c>
      <c r="R25" s="25">
        <f t="shared" si="14"/>
        <v>15.286739036437245</v>
      </c>
      <c r="S25" s="25">
        <f t="shared" si="15"/>
        <v>0.37894836220311018</v>
      </c>
      <c r="T25" s="74">
        <f t="shared" si="16"/>
        <v>14.522402084615385</v>
      </c>
      <c r="U25" s="75">
        <f t="shared" si="17"/>
        <v>0.36000094409295474</v>
      </c>
    </row>
    <row r="26" spans="1:21" x14ac:dyDescent="0.3">
      <c r="A26" s="18">
        <f t="shared" si="18"/>
        <v>14</v>
      </c>
      <c r="B26" s="62">
        <v>24814.7</v>
      </c>
      <c r="C26" s="63"/>
      <c r="D26" s="62">
        <f t="shared" si="0"/>
        <v>31470.002540000001</v>
      </c>
      <c r="E26" s="76">
        <f t="shared" si="1"/>
        <v>780.12098542633976</v>
      </c>
      <c r="F26" s="62">
        <f t="shared" si="2"/>
        <v>2622.5002116666669</v>
      </c>
      <c r="G26" s="76">
        <f t="shared" si="3"/>
        <v>65.010082118861646</v>
      </c>
      <c r="H26" s="62">
        <f t="shared" si="4"/>
        <v>0</v>
      </c>
      <c r="I26" s="76">
        <f t="shared" si="5"/>
        <v>0</v>
      </c>
      <c r="J26" s="62">
        <f t="shared" si="6"/>
        <v>0</v>
      </c>
      <c r="K26" s="76">
        <f t="shared" si="7"/>
        <v>0</v>
      </c>
      <c r="L26" s="74">
        <f t="shared" si="8"/>
        <v>15.926114645748989</v>
      </c>
      <c r="M26" s="75">
        <f t="shared" si="9"/>
        <v>0.39479806954774277</v>
      </c>
      <c r="N26" s="74">
        <f t="shared" si="10"/>
        <v>7.9630573228744943</v>
      </c>
      <c r="O26" s="75">
        <f t="shared" si="11"/>
        <v>0.19739903477387138</v>
      </c>
      <c r="P26" s="74">
        <f t="shared" si="12"/>
        <v>3.1852229291497975</v>
      </c>
      <c r="Q26" s="75">
        <f t="shared" si="13"/>
        <v>7.8959613909548546E-2</v>
      </c>
      <c r="R26" s="25">
        <f t="shared" si="14"/>
        <v>15.926114645748989</v>
      </c>
      <c r="S26" s="25">
        <f t="shared" si="15"/>
        <v>0.39479806954774277</v>
      </c>
      <c r="T26" s="74">
        <f t="shared" si="16"/>
        <v>15.12980891346154</v>
      </c>
      <c r="U26" s="75">
        <f t="shared" si="17"/>
        <v>0.37505816607035564</v>
      </c>
    </row>
    <row r="27" spans="1:21" x14ac:dyDescent="0.3">
      <c r="A27" s="18">
        <f t="shared" si="18"/>
        <v>15</v>
      </c>
      <c r="B27" s="62">
        <v>24814.7</v>
      </c>
      <c r="C27" s="63"/>
      <c r="D27" s="62">
        <f t="shared" si="0"/>
        <v>31470.002540000001</v>
      </c>
      <c r="E27" s="76">
        <f t="shared" si="1"/>
        <v>780.12098542633976</v>
      </c>
      <c r="F27" s="62">
        <f t="shared" si="2"/>
        <v>2622.5002116666669</v>
      </c>
      <c r="G27" s="76">
        <f t="shared" si="3"/>
        <v>65.010082118861646</v>
      </c>
      <c r="H27" s="62">
        <f t="shared" si="4"/>
        <v>0</v>
      </c>
      <c r="I27" s="76">
        <f t="shared" si="5"/>
        <v>0</v>
      </c>
      <c r="J27" s="62">
        <f t="shared" si="6"/>
        <v>0</v>
      </c>
      <c r="K27" s="76">
        <f t="shared" si="7"/>
        <v>0</v>
      </c>
      <c r="L27" s="74">
        <f t="shared" si="8"/>
        <v>15.926114645748989</v>
      </c>
      <c r="M27" s="75">
        <f t="shared" si="9"/>
        <v>0.39479806954774277</v>
      </c>
      <c r="N27" s="74">
        <f t="shared" si="10"/>
        <v>7.9630573228744943</v>
      </c>
      <c r="O27" s="75">
        <f t="shared" si="11"/>
        <v>0.19739903477387138</v>
      </c>
      <c r="P27" s="74">
        <f t="shared" si="12"/>
        <v>3.1852229291497975</v>
      </c>
      <c r="Q27" s="75">
        <f t="shared" si="13"/>
        <v>7.8959613909548546E-2</v>
      </c>
      <c r="R27" s="25">
        <f t="shared" si="14"/>
        <v>15.926114645748989</v>
      </c>
      <c r="S27" s="25">
        <f t="shared" si="15"/>
        <v>0.39479806954774277</v>
      </c>
      <c r="T27" s="74">
        <f t="shared" si="16"/>
        <v>15.12980891346154</v>
      </c>
      <c r="U27" s="75">
        <f t="shared" si="17"/>
        <v>0.37505816607035564</v>
      </c>
    </row>
    <row r="28" spans="1:21" x14ac:dyDescent="0.3">
      <c r="A28" s="18">
        <f t="shared" si="18"/>
        <v>16</v>
      </c>
      <c r="B28" s="62">
        <v>25810.92</v>
      </c>
      <c r="C28" s="63"/>
      <c r="D28" s="62">
        <f t="shared" si="0"/>
        <v>32733.408743999997</v>
      </c>
      <c r="E28" s="76">
        <f t="shared" si="1"/>
        <v>811.44000713933337</v>
      </c>
      <c r="F28" s="62">
        <f t="shared" si="2"/>
        <v>2727.7840619999997</v>
      </c>
      <c r="G28" s="76">
        <f t="shared" si="3"/>
        <v>67.620000594944457</v>
      </c>
      <c r="H28" s="62">
        <f t="shared" si="4"/>
        <v>0</v>
      </c>
      <c r="I28" s="76">
        <f t="shared" si="5"/>
        <v>0</v>
      </c>
      <c r="J28" s="62">
        <f t="shared" si="6"/>
        <v>0</v>
      </c>
      <c r="K28" s="76">
        <f t="shared" si="7"/>
        <v>0</v>
      </c>
      <c r="L28" s="74">
        <f t="shared" si="8"/>
        <v>16.565490255060727</v>
      </c>
      <c r="M28" s="75">
        <f t="shared" si="9"/>
        <v>0.41064777689237519</v>
      </c>
      <c r="N28" s="74">
        <f t="shared" si="10"/>
        <v>8.2827451275303634</v>
      </c>
      <c r="O28" s="75">
        <f t="shared" si="11"/>
        <v>0.2053238884461876</v>
      </c>
      <c r="P28" s="74">
        <f t="shared" si="12"/>
        <v>3.3130980510121453</v>
      </c>
      <c r="Q28" s="75">
        <f t="shared" si="13"/>
        <v>8.2129555378475036E-2</v>
      </c>
      <c r="R28" s="25">
        <f t="shared" si="14"/>
        <v>16.565490255060727</v>
      </c>
      <c r="S28" s="25">
        <f t="shared" si="15"/>
        <v>0.41064777689237519</v>
      </c>
      <c r="T28" s="74">
        <f t="shared" si="16"/>
        <v>15.73721574230769</v>
      </c>
      <c r="U28" s="75">
        <f t="shared" si="17"/>
        <v>0.39011538804775642</v>
      </c>
    </row>
    <row r="29" spans="1:21" x14ac:dyDescent="0.3">
      <c r="A29" s="18">
        <f t="shared" si="18"/>
        <v>17</v>
      </c>
      <c r="B29" s="62">
        <v>25810.92</v>
      </c>
      <c r="C29" s="63"/>
      <c r="D29" s="62">
        <f t="shared" si="0"/>
        <v>32733.408743999997</v>
      </c>
      <c r="E29" s="76">
        <f t="shared" si="1"/>
        <v>811.44000713933337</v>
      </c>
      <c r="F29" s="62">
        <f t="shared" si="2"/>
        <v>2727.7840619999997</v>
      </c>
      <c r="G29" s="76">
        <f t="shared" si="3"/>
        <v>67.620000594944457</v>
      </c>
      <c r="H29" s="62">
        <f t="shared" si="4"/>
        <v>0</v>
      </c>
      <c r="I29" s="76">
        <f t="shared" si="5"/>
        <v>0</v>
      </c>
      <c r="J29" s="62">
        <f t="shared" si="6"/>
        <v>0</v>
      </c>
      <c r="K29" s="76">
        <f t="shared" si="7"/>
        <v>0</v>
      </c>
      <c r="L29" s="74">
        <f t="shared" si="8"/>
        <v>16.565490255060727</v>
      </c>
      <c r="M29" s="75">
        <f t="shared" si="9"/>
        <v>0.41064777689237519</v>
      </c>
      <c r="N29" s="74">
        <f t="shared" si="10"/>
        <v>8.2827451275303634</v>
      </c>
      <c r="O29" s="75">
        <f t="shared" si="11"/>
        <v>0.2053238884461876</v>
      </c>
      <c r="P29" s="74">
        <f t="shared" si="12"/>
        <v>3.3130980510121453</v>
      </c>
      <c r="Q29" s="75">
        <f t="shared" si="13"/>
        <v>8.2129555378475036E-2</v>
      </c>
      <c r="R29" s="25">
        <f t="shared" si="14"/>
        <v>16.565490255060727</v>
      </c>
      <c r="S29" s="25">
        <f t="shared" si="15"/>
        <v>0.41064777689237519</v>
      </c>
      <c r="T29" s="74">
        <f t="shared" si="16"/>
        <v>15.73721574230769</v>
      </c>
      <c r="U29" s="75">
        <f t="shared" si="17"/>
        <v>0.39011538804775642</v>
      </c>
    </row>
    <row r="30" spans="1:21" x14ac:dyDescent="0.3">
      <c r="A30" s="18">
        <f t="shared" si="18"/>
        <v>18</v>
      </c>
      <c r="B30" s="62">
        <v>26807.15</v>
      </c>
      <c r="C30" s="63"/>
      <c r="D30" s="62">
        <f t="shared" si="0"/>
        <v>33996.82763</v>
      </c>
      <c r="E30" s="76">
        <f t="shared" si="1"/>
        <v>842.75934323089541</v>
      </c>
      <c r="F30" s="62">
        <f t="shared" si="2"/>
        <v>2833.0689691666666</v>
      </c>
      <c r="G30" s="76">
        <f t="shared" si="3"/>
        <v>70.229945269241284</v>
      </c>
      <c r="H30" s="62">
        <f t="shared" si="4"/>
        <v>0</v>
      </c>
      <c r="I30" s="76">
        <f t="shared" si="5"/>
        <v>0</v>
      </c>
      <c r="J30" s="62">
        <f t="shared" si="6"/>
        <v>0</v>
      </c>
      <c r="K30" s="76">
        <f t="shared" si="7"/>
        <v>0</v>
      </c>
      <c r="L30" s="74">
        <f t="shared" si="8"/>
        <v>17.204872282388664</v>
      </c>
      <c r="M30" s="75">
        <f t="shared" si="9"/>
        <v>0.42649764333547341</v>
      </c>
      <c r="N30" s="74">
        <f t="shared" si="10"/>
        <v>8.6024361411943318</v>
      </c>
      <c r="O30" s="75">
        <f t="shared" si="11"/>
        <v>0.2132488216677367</v>
      </c>
      <c r="P30" s="74">
        <f t="shared" si="12"/>
        <v>3.4409744564777327</v>
      </c>
      <c r="Q30" s="75">
        <f t="shared" si="13"/>
        <v>8.5299528667094685E-2</v>
      </c>
      <c r="R30" s="25">
        <f t="shared" si="14"/>
        <v>17.204872282388664</v>
      </c>
      <c r="S30" s="25">
        <f t="shared" si="15"/>
        <v>0.42649764333547341</v>
      </c>
      <c r="T30" s="74">
        <f t="shared" si="16"/>
        <v>16.34462866826923</v>
      </c>
      <c r="U30" s="75">
        <f t="shared" si="17"/>
        <v>0.40517276116869971</v>
      </c>
    </row>
    <row r="31" spans="1:21" x14ac:dyDescent="0.3">
      <c r="A31" s="18">
        <f t="shared" si="18"/>
        <v>19</v>
      </c>
      <c r="B31" s="62">
        <v>26807.15</v>
      </c>
      <c r="C31" s="63"/>
      <c r="D31" s="62">
        <f t="shared" si="0"/>
        <v>33996.82763</v>
      </c>
      <c r="E31" s="76">
        <f t="shared" si="1"/>
        <v>842.75934323089541</v>
      </c>
      <c r="F31" s="62">
        <f t="shared" si="2"/>
        <v>2833.0689691666666</v>
      </c>
      <c r="G31" s="76">
        <f t="shared" si="3"/>
        <v>70.229945269241284</v>
      </c>
      <c r="H31" s="62">
        <f t="shared" si="4"/>
        <v>0</v>
      </c>
      <c r="I31" s="76">
        <f t="shared" si="5"/>
        <v>0</v>
      </c>
      <c r="J31" s="62">
        <f t="shared" si="6"/>
        <v>0</v>
      </c>
      <c r="K31" s="76">
        <f t="shared" si="7"/>
        <v>0</v>
      </c>
      <c r="L31" s="74">
        <f t="shared" si="8"/>
        <v>17.204872282388664</v>
      </c>
      <c r="M31" s="75">
        <f t="shared" si="9"/>
        <v>0.42649764333547341</v>
      </c>
      <c r="N31" s="74">
        <f t="shared" si="10"/>
        <v>8.6024361411943318</v>
      </c>
      <c r="O31" s="75">
        <f t="shared" si="11"/>
        <v>0.2132488216677367</v>
      </c>
      <c r="P31" s="74">
        <f t="shared" si="12"/>
        <v>3.4409744564777327</v>
      </c>
      <c r="Q31" s="75">
        <f t="shared" si="13"/>
        <v>8.5299528667094685E-2</v>
      </c>
      <c r="R31" s="25">
        <f t="shared" si="14"/>
        <v>17.204872282388664</v>
      </c>
      <c r="S31" s="25">
        <f t="shared" si="15"/>
        <v>0.42649764333547341</v>
      </c>
      <c r="T31" s="74">
        <f t="shared" si="16"/>
        <v>16.34462866826923</v>
      </c>
      <c r="U31" s="75">
        <f t="shared" si="17"/>
        <v>0.40517276116869971</v>
      </c>
    </row>
    <row r="32" spans="1:21" x14ac:dyDescent="0.3">
      <c r="A32" s="18">
        <f t="shared" si="18"/>
        <v>20</v>
      </c>
      <c r="B32" s="62">
        <v>27803.37</v>
      </c>
      <c r="C32" s="63"/>
      <c r="D32" s="62">
        <f t="shared" si="0"/>
        <v>35260.233833999999</v>
      </c>
      <c r="E32" s="76">
        <f t="shared" si="1"/>
        <v>874.07836494388926</v>
      </c>
      <c r="F32" s="62">
        <f t="shared" si="2"/>
        <v>2938.3528194999999</v>
      </c>
      <c r="G32" s="76">
        <f t="shared" si="3"/>
        <v>72.839863745324109</v>
      </c>
      <c r="H32" s="62">
        <f t="shared" si="4"/>
        <v>0</v>
      </c>
      <c r="I32" s="76">
        <f t="shared" si="5"/>
        <v>0</v>
      </c>
      <c r="J32" s="62">
        <f t="shared" si="6"/>
        <v>0</v>
      </c>
      <c r="K32" s="76">
        <f t="shared" si="7"/>
        <v>0</v>
      </c>
      <c r="L32" s="74">
        <f t="shared" si="8"/>
        <v>17.844247891700405</v>
      </c>
      <c r="M32" s="75">
        <f t="shared" si="9"/>
        <v>0.44234735068010594</v>
      </c>
      <c r="N32" s="74">
        <f t="shared" si="10"/>
        <v>8.9221239458502026</v>
      </c>
      <c r="O32" s="75">
        <f t="shared" si="11"/>
        <v>0.22117367534005297</v>
      </c>
      <c r="P32" s="74">
        <f t="shared" si="12"/>
        <v>3.5688495783400809</v>
      </c>
      <c r="Q32" s="75">
        <f t="shared" si="13"/>
        <v>8.8469470136021175E-2</v>
      </c>
      <c r="R32" s="25">
        <f t="shared" si="14"/>
        <v>17.844247891700405</v>
      </c>
      <c r="S32" s="25">
        <f t="shared" si="15"/>
        <v>0.44234735068010594</v>
      </c>
      <c r="T32" s="74">
        <f t="shared" si="16"/>
        <v>16.952035497115386</v>
      </c>
      <c r="U32" s="75">
        <f t="shared" si="17"/>
        <v>0.42022998314610066</v>
      </c>
    </row>
    <row r="33" spans="1:21" x14ac:dyDescent="0.3">
      <c r="A33" s="18">
        <f t="shared" si="18"/>
        <v>21</v>
      </c>
      <c r="B33" s="62">
        <v>27803.37</v>
      </c>
      <c r="C33" s="63"/>
      <c r="D33" s="62">
        <f t="shared" si="0"/>
        <v>35260.233833999999</v>
      </c>
      <c r="E33" s="76">
        <f t="shared" si="1"/>
        <v>874.07836494388926</v>
      </c>
      <c r="F33" s="62">
        <f t="shared" si="2"/>
        <v>2938.3528194999999</v>
      </c>
      <c r="G33" s="76">
        <f t="shared" si="3"/>
        <v>72.839863745324109</v>
      </c>
      <c r="H33" s="62">
        <f t="shared" si="4"/>
        <v>0</v>
      </c>
      <c r="I33" s="76">
        <f t="shared" si="5"/>
        <v>0</v>
      </c>
      <c r="J33" s="62">
        <f t="shared" si="6"/>
        <v>0</v>
      </c>
      <c r="K33" s="76">
        <f t="shared" si="7"/>
        <v>0</v>
      </c>
      <c r="L33" s="74">
        <f t="shared" si="8"/>
        <v>17.844247891700405</v>
      </c>
      <c r="M33" s="75">
        <f t="shared" si="9"/>
        <v>0.44234735068010594</v>
      </c>
      <c r="N33" s="74">
        <f t="shared" si="10"/>
        <v>8.9221239458502026</v>
      </c>
      <c r="O33" s="75">
        <f t="shared" si="11"/>
        <v>0.22117367534005297</v>
      </c>
      <c r="P33" s="74">
        <f t="shared" si="12"/>
        <v>3.5688495783400809</v>
      </c>
      <c r="Q33" s="75">
        <f t="shared" si="13"/>
        <v>8.8469470136021175E-2</v>
      </c>
      <c r="R33" s="25">
        <f t="shared" si="14"/>
        <v>17.844247891700405</v>
      </c>
      <c r="S33" s="25">
        <f t="shared" si="15"/>
        <v>0.44234735068010594</v>
      </c>
      <c r="T33" s="74">
        <f t="shared" si="16"/>
        <v>16.952035497115386</v>
      </c>
      <c r="U33" s="75">
        <f t="shared" si="17"/>
        <v>0.42022998314610066</v>
      </c>
    </row>
    <row r="34" spans="1:21" x14ac:dyDescent="0.3">
      <c r="A34" s="18">
        <f t="shared" si="18"/>
        <v>22</v>
      </c>
      <c r="B34" s="62">
        <v>28799.59</v>
      </c>
      <c r="C34" s="63"/>
      <c r="D34" s="62">
        <f t="shared" si="0"/>
        <v>36523.640037999998</v>
      </c>
      <c r="E34" s="76">
        <f t="shared" si="1"/>
        <v>905.3973866568831</v>
      </c>
      <c r="F34" s="62">
        <f t="shared" si="2"/>
        <v>3043.6366698333331</v>
      </c>
      <c r="G34" s="76">
        <f t="shared" si="3"/>
        <v>75.44978222140692</v>
      </c>
      <c r="H34" s="62">
        <f t="shared" si="4"/>
        <v>0</v>
      </c>
      <c r="I34" s="76">
        <f t="shared" si="5"/>
        <v>0</v>
      </c>
      <c r="J34" s="62">
        <f t="shared" si="6"/>
        <v>0</v>
      </c>
      <c r="K34" s="76">
        <f t="shared" si="7"/>
        <v>0</v>
      </c>
      <c r="L34" s="74">
        <f t="shared" si="8"/>
        <v>18.483623501012143</v>
      </c>
      <c r="M34" s="75">
        <f t="shared" si="9"/>
        <v>0.45819705802473837</v>
      </c>
      <c r="N34" s="74">
        <f t="shared" si="10"/>
        <v>9.2418117505060717</v>
      </c>
      <c r="O34" s="75">
        <f t="shared" si="11"/>
        <v>0.22909852901236918</v>
      </c>
      <c r="P34" s="74">
        <f t="shared" si="12"/>
        <v>3.6967247002024286</v>
      </c>
      <c r="Q34" s="75">
        <f t="shared" si="13"/>
        <v>9.1639411604947665E-2</v>
      </c>
      <c r="R34" s="25">
        <f t="shared" si="14"/>
        <v>18.483623501012143</v>
      </c>
      <c r="S34" s="25">
        <f t="shared" si="15"/>
        <v>0.45819705802473837</v>
      </c>
      <c r="T34" s="74">
        <f t="shared" si="16"/>
        <v>17.559442325961538</v>
      </c>
      <c r="U34" s="75">
        <f t="shared" si="17"/>
        <v>0.4352872051235015</v>
      </c>
    </row>
    <row r="35" spans="1:21" x14ac:dyDescent="0.3">
      <c r="A35" s="18">
        <f t="shared" si="18"/>
        <v>23</v>
      </c>
      <c r="B35" s="62">
        <v>29795.82</v>
      </c>
      <c r="C35" s="63"/>
      <c r="D35" s="62">
        <f t="shared" si="0"/>
        <v>37787.058923999997</v>
      </c>
      <c r="E35" s="76">
        <f t="shared" si="1"/>
        <v>936.71672274844502</v>
      </c>
      <c r="F35" s="62">
        <f t="shared" si="2"/>
        <v>3148.9215770000001</v>
      </c>
      <c r="G35" s="76">
        <f t="shared" si="3"/>
        <v>78.059726895703761</v>
      </c>
      <c r="H35" s="62">
        <f t="shared" si="4"/>
        <v>0</v>
      </c>
      <c r="I35" s="76">
        <f t="shared" si="5"/>
        <v>0</v>
      </c>
      <c r="J35" s="62">
        <f t="shared" si="6"/>
        <v>0</v>
      </c>
      <c r="K35" s="76">
        <f t="shared" si="7"/>
        <v>0</v>
      </c>
      <c r="L35" s="74">
        <f t="shared" si="8"/>
        <v>19.12300552834008</v>
      </c>
      <c r="M35" s="75">
        <f t="shared" si="9"/>
        <v>0.47404692446783658</v>
      </c>
      <c r="N35" s="74">
        <f t="shared" si="10"/>
        <v>9.5615027641700401</v>
      </c>
      <c r="O35" s="75">
        <f t="shared" si="11"/>
        <v>0.23702346223391829</v>
      </c>
      <c r="P35" s="74">
        <f t="shared" si="12"/>
        <v>3.824601105668016</v>
      </c>
      <c r="Q35" s="75">
        <f t="shared" si="13"/>
        <v>9.4809384893567314E-2</v>
      </c>
      <c r="R35" s="25">
        <f t="shared" si="14"/>
        <v>19.12300552834008</v>
      </c>
      <c r="S35" s="25">
        <f t="shared" si="15"/>
        <v>0.47404692446783658</v>
      </c>
      <c r="T35" s="74">
        <f t="shared" si="16"/>
        <v>18.166855251923074</v>
      </c>
      <c r="U35" s="75">
        <f t="shared" si="17"/>
        <v>0.45034457824444468</v>
      </c>
    </row>
    <row r="36" spans="1:21" x14ac:dyDescent="0.3">
      <c r="A36" s="18">
        <f t="shared" si="18"/>
        <v>24</v>
      </c>
      <c r="B36" s="62">
        <v>30792.04</v>
      </c>
      <c r="C36" s="63"/>
      <c r="D36" s="62">
        <f t="shared" si="0"/>
        <v>39050.465128000003</v>
      </c>
      <c r="E36" s="76">
        <f t="shared" si="1"/>
        <v>968.03574446143898</v>
      </c>
      <c r="F36" s="62">
        <f t="shared" si="2"/>
        <v>3254.2054273333338</v>
      </c>
      <c r="G36" s="76">
        <f t="shared" si="3"/>
        <v>80.669645371786586</v>
      </c>
      <c r="H36" s="62">
        <f t="shared" si="4"/>
        <v>0</v>
      </c>
      <c r="I36" s="76">
        <f t="shared" si="5"/>
        <v>0</v>
      </c>
      <c r="J36" s="62">
        <f t="shared" si="6"/>
        <v>0</v>
      </c>
      <c r="K36" s="76">
        <f t="shared" si="7"/>
        <v>0</v>
      </c>
      <c r="L36" s="74">
        <f t="shared" si="8"/>
        <v>19.762381137651822</v>
      </c>
      <c r="M36" s="75">
        <f t="shared" si="9"/>
        <v>0.48989663181246906</v>
      </c>
      <c r="N36" s="74">
        <f t="shared" si="10"/>
        <v>9.881190568825911</v>
      </c>
      <c r="O36" s="75">
        <f t="shared" si="11"/>
        <v>0.24494831590623453</v>
      </c>
      <c r="P36" s="74">
        <f t="shared" si="12"/>
        <v>3.9524762275303642</v>
      </c>
      <c r="Q36" s="75">
        <f t="shared" si="13"/>
        <v>9.7979326362493818E-2</v>
      </c>
      <c r="R36" s="25">
        <f t="shared" si="14"/>
        <v>19.762381137651822</v>
      </c>
      <c r="S36" s="25">
        <f t="shared" si="15"/>
        <v>0.48989663181246906</v>
      </c>
      <c r="T36" s="74">
        <f t="shared" si="16"/>
        <v>18.774262080769233</v>
      </c>
      <c r="U36" s="75">
        <f t="shared" si="17"/>
        <v>0.46540180022184569</v>
      </c>
    </row>
    <row r="37" spans="1:21" x14ac:dyDescent="0.3">
      <c r="A37" s="18">
        <f t="shared" si="18"/>
        <v>25</v>
      </c>
      <c r="B37" s="62">
        <v>30792.04</v>
      </c>
      <c r="C37" s="63"/>
      <c r="D37" s="62">
        <f t="shared" si="0"/>
        <v>39050.465128000003</v>
      </c>
      <c r="E37" s="76">
        <f t="shared" si="1"/>
        <v>968.03574446143898</v>
      </c>
      <c r="F37" s="62">
        <f t="shared" si="2"/>
        <v>3254.2054273333338</v>
      </c>
      <c r="G37" s="76">
        <f t="shared" si="3"/>
        <v>80.669645371786586</v>
      </c>
      <c r="H37" s="62">
        <f t="shared" si="4"/>
        <v>0</v>
      </c>
      <c r="I37" s="76">
        <f t="shared" si="5"/>
        <v>0</v>
      </c>
      <c r="J37" s="62">
        <f t="shared" si="6"/>
        <v>0</v>
      </c>
      <c r="K37" s="76">
        <f t="shared" si="7"/>
        <v>0</v>
      </c>
      <c r="L37" s="74">
        <f t="shared" si="8"/>
        <v>19.762381137651822</v>
      </c>
      <c r="M37" s="75">
        <f t="shared" si="9"/>
        <v>0.48989663181246906</v>
      </c>
      <c r="N37" s="74">
        <f t="shared" si="10"/>
        <v>9.881190568825911</v>
      </c>
      <c r="O37" s="75">
        <f t="shared" si="11"/>
        <v>0.24494831590623453</v>
      </c>
      <c r="P37" s="74">
        <f t="shared" si="12"/>
        <v>3.9524762275303642</v>
      </c>
      <c r="Q37" s="75">
        <f t="shared" si="13"/>
        <v>9.7979326362493818E-2</v>
      </c>
      <c r="R37" s="25">
        <f t="shared" si="14"/>
        <v>19.762381137651822</v>
      </c>
      <c r="S37" s="25">
        <f t="shared" si="15"/>
        <v>0.48989663181246906</v>
      </c>
      <c r="T37" s="74">
        <f t="shared" si="16"/>
        <v>18.774262080769233</v>
      </c>
      <c r="U37" s="75">
        <f t="shared" si="17"/>
        <v>0.46540180022184569</v>
      </c>
    </row>
    <row r="38" spans="1:21" x14ac:dyDescent="0.3">
      <c r="A38" s="18">
        <f t="shared" si="18"/>
        <v>26</v>
      </c>
      <c r="B38" s="62">
        <v>30792.04</v>
      </c>
      <c r="C38" s="63"/>
      <c r="D38" s="62">
        <f t="shared" si="0"/>
        <v>39050.465128000003</v>
      </c>
      <c r="E38" s="76">
        <f t="shared" si="1"/>
        <v>968.03574446143898</v>
      </c>
      <c r="F38" s="62">
        <f t="shared" si="2"/>
        <v>3254.2054273333338</v>
      </c>
      <c r="G38" s="76">
        <f t="shared" si="3"/>
        <v>80.669645371786586</v>
      </c>
      <c r="H38" s="62">
        <f t="shared" si="4"/>
        <v>0</v>
      </c>
      <c r="I38" s="76">
        <f t="shared" si="5"/>
        <v>0</v>
      </c>
      <c r="J38" s="62">
        <f t="shared" si="6"/>
        <v>0</v>
      </c>
      <c r="K38" s="76">
        <f t="shared" si="7"/>
        <v>0</v>
      </c>
      <c r="L38" s="74">
        <f t="shared" si="8"/>
        <v>19.762381137651822</v>
      </c>
      <c r="M38" s="75">
        <f t="shared" si="9"/>
        <v>0.48989663181246906</v>
      </c>
      <c r="N38" s="74">
        <f t="shared" si="10"/>
        <v>9.881190568825911</v>
      </c>
      <c r="O38" s="75">
        <f t="shared" si="11"/>
        <v>0.24494831590623453</v>
      </c>
      <c r="P38" s="74">
        <f t="shared" si="12"/>
        <v>3.9524762275303642</v>
      </c>
      <c r="Q38" s="75">
        <f t="shared" si="13"/>
        <v>9.7979326362493818E-2</v>
      </c>
      <c r="R38" s="25">
        <f t="shared" si="14"/>
        <v>19.762381137651822</v>
      </c>
      <c r="S38" s="25">
        <f t="shared" si="15"/>
        <v>0.48989663181246906</v>
      </c>
      <c r="T38" s="74">
        <f t="shared" si="16"/>
        <v>18.774262080769233</v>
      </c>
      <c r="U38" s="75">
        <f t="shared" si="17"/>
        <v>0.46540180022184569</v>
      </c>
    </row>
    <row r="39" spans="1:21" x14ac:dyDescent="0.3">
      <c r="A39" s="18">
        <f t="shared" si="18"/>
        <v>27</v>
      </c>
      <c r="B39" s="62">
        <v>30792.04</v>
      </c>
      <c r="C39" s="63"/>
      <c r="D39" s="62">
        <f t="shared" si="0"/>
        <v>39050.465128000003</v>
      </c>
      <c r="E39" s="76">
        <f t="shared" si="1"/>
        <v>968.03574446143898</v>
      </c>
      <c r="F39" s="62">
        <f t="shared" si="2"/>
        <v>3254.2054273333338</v>
      </c>
      <c r="G39" s="76">
        <f t="shared" si="3"/>
        <v>80.669645371786586</v>
      </c>
      <c r="H39" s="62">
        <f t="shared" si="4"/>
        <v>0</v>
      </c>
      <c r="I39" s="76">
        <f t="shared" si="5"/>
        <v>0</v>
      </c>
      <c r="J39" s="62">
        <f t="shared" si="6"/>
        <v>0</v>
      </c>
      <c r="K39" s="76">
        <f t="shared" si="7"/>
        <v>0</v>
      </c>
      <c r="L39" s="74">
        <f t="shared" si="8"/>
        <v>19.762381137651822</v>
      </c>
      <c r="M39" s="75">
        <f t="shared" si="9"/>
        <v>0.48989663181246906</v>
      </c>
      <c r="N39" s="74">
        <f t="shared" si="10"/>
        <v>9.881190568825911</v>
      </c>
      <c r="O39" s="75">
        <f t="shared" si="11"/>
        <v>0.24494831590623453</v>
      </c>
      <c r="P39" s="74">
        <f t="shared" si="12"/>
        <v>3.9524762275303642</v>
      </c>
      <c r="Q39" s="75">
        <f t="shared" si="13"/>
        <v>9.7979326362493818E-2</v>
      </c>
      <c r="R39" s="25">
        <f t="shared" si="14"/>
        <v>19.762381137651822</v>
      </c>
      <c r="S39" s="25">
        <f t="shared" si="15"/>
        <v>0.48989663181246906</v>
      </c>
      <c r="T39" s="74">
        <f t="shared" si="16"/>
        <v>18.774262080769233</v>
      </c>
      <c r="U39" s="75">
        <f t="shared" si="17"/>
        <v>0.46540180022184569</v>
      </c>
    </row>
    <row r="40" spans="1:21" x14ac:dyDescent="0.3">
      <c r="A40" s="26"/>
      <c r="B40" s="77"/>
      <c r="C40" s="78"/>
      <c r="D40" s="77"/>
      <c r="E40" s="78"/>
      <c r="F40" s="77"/>
      <c r="G40" s="78"/>
      <c r="H40" s="77"/>
      <c r="I40" s="78"/>
      <c r="J40" s="77"/>
      <c r="K40" s="78"/>
      <c r="L40" s="77"/>
      <c r="M40" s="78"/>
      <c r="N40" s="77"/>
      <c r="O40" s="78"/>
      <c r="P40" s="77"/>
      <c r="Q40" s="78"/>
      <c r="R40" s="26"/>
      <c r="S40" s="26"/>
      <c r="T40" s="77"/>
      <c r="U40" s="78"/>
    </row>
  </sheetData>
  <dataConsolidate/>
  <mergeCells count="286">
    <mergeCell ref="H16:I16"/>
    <mergeCell ref="H17:I17"/>
    <mergeCell ref="L20:M20"/>
    <mergeCell ref="L21:M21"/>
    <mergeCell ref="L15:M15"/>
    <mergeCell ref="H21:I21"/>
    <mergeCell ref="J19:K19"/>
    <mergeCell ref="B8:E8"/>
    <mergeCell ref="B10:C10"/>
    <mergeCell ref="P10:Q10"/>
    <mergeCell ref="F9:G9"/>
    <mergeCell ref="D11:E11"/>
    <mergeCell ref="B9:C9"/>
    <mergeCell ref="D9:E9"/>
    <mergeCell ref="D10:E10"/>
    <mergeCell ref="B11:C11"/>
    <mergeCell ref="J10:K10"/>
    <mergeCell ref="F15:G15"/>
    <mergeCell ref="F16:G16"/>
    <mergeCell ref="F17:G17"/>
    <mergeCell ref="F18:G18"/>
    <mergeCell ref="F13:G13"/>
    <mergeCell ref="F14:G14"/>
    <mergeCell ref="B12:C12"/>
    <mergeCell ref="B13:C13"/>
    <mergeCell ref="B14:C14"/>
    <mergeCell ref="F12:G12"/>
    <mergeCell ref="B24:C24"/>
    <mergeCell ref="D17:E17"/>
    <mergeCell ref="D18:E18"/>
    <mergeCell ref="D37:E37"/>
    <mergeCell ref="D38:E38"/>
    <mergeCell ref="F19:G19"/>
    <mergeCell ref="F20:G20"/>
    <mergeCell ref="F21:G21"/>
    <mergeCell ref="F22:G22"/>
    <mergeCell ref="B22:C22"/>
    <mergeCell ref="B23:C23"/>
    <mergeCell ref="D40:E40"/>
    <mergeCell ref="D33:E33"/>
    <mergeCell ref="D34:E34"/>
    <mergeCell ref="D35:E35"/>
    <mergeCell ref="D36:E36"/>
    <mergeCell ref="B40:C40"/>
    <mergeCell ref="D12:E12"/>
    <mergeCell ref="D13:E13"/>
    <mergeCell ref="D14:E14"/>
    <mergeCell ref="D15:E15"/>
    <mergeCell ref="D16:E16"/>
    <mergeCell ref="D29:E29"/>
    <mergeCell ref="D30:E30"/>
    <mergeCell ref="D31:E31"/>
    <mergeCell ref="D32:E32"/>
    <mergeCell ref="B25:C25"/>
    <mergeCell ref="B26:C26"/>
    <mergeCell ref="B27:C27"/>
    <mergeCell ref="B28:C28"/>
    <mergeCell ref="D23:E23"/>
    <mergeCell ref="D24:E24"/>
    <mergeCell ref="D25:E25"/>
    <mergeCell ref="D26:E26"/>
    <mergeCell ref="D27:E27"/>
    <mergeCell ref="D39:E39"/>
    <mergeCell ref="D28:E28"/>
    <mergeCell ref="D19:E19"/>
    <mergeCell ref="D20:E20"/>
    <mergeCell ref="D21:E21"/>
    <mergeCell ref="D22:E22"/>
    <mergeCell ref="B15:C15"/>
    <mergeCell ref="B29:C29"/>
    <mergeCell ref="B16:C16"/>
    <mergeCell ref="B17:C17"/>
    <mergeCell ref="B18:C18"/>
    <mergeCell ref="B19:C19"/>
    <mergeCell ref="B39:C39"/>
    <mergeCell ref="B32:C32"/>
    <mergeCell ref="B33:C33"/>
    <mergeCell ref="B34:C34"/>
    <mergeCell ref="B35:C35"/>
    <mergeCell ref="B36:C36"/>
    <mergeCell ref="B20:C20"/>
    <mergeCell ref="B37:C37"/>
    <mergeCell ref="B38:C38"/>
    <mergeCell ref="B21:C21"/>
    <mergeCell ref="B30:C30"/>
    <mergeCell ref="B31:C31"/>
    <mergeCell ref="T9:U9"/>
    <mergeCell ref="L14:M14"/>
    <mergeCell ref="P11:Q11"/>
    <mergeCell ref="T11:U11"/>
    <mergeCell ref="H9:I9"/>
    <mergeCell ref="H10:I10"/>
    <mergeCell ref="H8:I8"/>
    <mergeCell ref="J8:K8"/>
    <mergeCell ref="J9:K9"/>
    <mergeCell ref="L9:Q9"/>
    <mergeCell ref="N11:O11"/>
    <mergeCell ref="L12:M12"/>
    <mergeCell ref="L11:M11"/>
    <mergeCell ref="J11:K11"/>
    <mergeCell ref="L13:M13"/>
    <mergeCell ref="L8:Q8"/>
    <mergeCell ref="F34:G34"/>
    <mergeCell ref="F27:G27"/>
    <mergeCell ref="F28:G28"/>
    <mergeCell ref="F29:G29"/>
    <mergeCell ref="F30:G30"/>
    <mergeCell ref="F23:G23"/>
    <mergeCell ref="F24:G24"/>
    <mergeCell ref="F25:G25"/>
    <mergeCell ref="F26:G26"/>
    <mergeCell ref="F39:G39"/>
    <mergeCell ref="F40:G40"/>
    <mergeCell ref="F11:G11"/>
    <mergeCell ref="H11:I11"/>
    <mergeCell ref="H12:I12"/>
    <mergeCell ref="H13:I13"/>
    <mergeCell ref="H14:I14"/>
    <mergeCell ref="H15:I15"/>
    <mergeCell ref="H18:I18"/>
    <mergeCell ref="H19:I19"/>
    <mergeCell ref="F35:G35"/>
    <mergeCell ref="F36:G36"/>
    <mergeCell ref="F37:G37"/>
    <mergeCell ref="F38:G38"/>
    <mergeCell ref="F31:G31"/>
    <mergeCell ref="F32:G32"/>
    <mergeCell ref="F33:G33"/>
    <mergeCell ref="H28:I28"/>
    <mergeCell ref="H29:I29"/>
    <mergeCell ref="H22:I22"/>
    <mergeCell ref="H23:I23"/>
    <mergeCell ref="H24:I24"/>
    <mergeCell ref="H25:I25"/>
    <mergeCell ref="H20:I20"/>
    <mergeCell ref="J20:K20"/>
    <mergeCell ref="J21:K21"/>
    <mergeCell ref="J22:K22"/>
    <mergeCell ref="H38:I38"/>
    <mergeCell ref="H39:I39"/>
    <mergeCell ref="H40:I40"/>
    <mergeCell ref="J12:K12"/>
    <mergeCell ref="J13:K13"/>
    <mergeCell ref="J14:K14"/>
    <mergeCell ref="J15:K15"/>
    <mergeCell ref="J16:K16"/>
    <mergeCell ref="J17:K17"/>
    <mergeCell ref="J18:K18"/>
    <mergeCell ref="H34:I34"/>
    <mergeCell ref="H35:I35"/>
    <mergeCell ref="H36:I36"/>
    <mergeCell ref="H37:I37"/>
    <mergeCell ref="H30:I30"/>
    <mergeCell ref="H31:I31"/>
    <mergeCell ref="H32:I32"/>
    <mergeCell ref="H33:I33"/>
    <mergeCell ref="H26:I26"/>
    <mergeCell ref="H27:I27"/>
    <mergeCell ref="J37:K37"/>
    <mergeCell ref="J38:K38"/>
    <mergeCell ref="J31:K31"/>
    <mergeCell ref="J32:K32"/>
    <mergeCell ref="J33:K33"/>
    <mergeCell ref="J34:K34"/>
    <mergeCell ref="J23:K23"/>
    <mergeCell ref="J24:K24"/>
    <mergeCell ref="J25:K25"/>
    <mergeCell ref="J26:K26"/>
    <mergeCell ref="L40:M40"/>
    <mergeCell ref="N12:O12"/>
    <mergeCell ref="N13:O13"/>
    <mergeCell ref="N14:O14"/>
    <mergeCell ref="N15:O15"/>
    <mergeCell ref="N16:O16"/>
    <mergeCell ref="L24:M24"/>
    <mergeCell ref="L25:M25"/>
    <mergeCell ref="J39:K39"/>
    <mergeCell ref="J40:K40"/>
    <mergeCell ref="J27:K27"/>
    <mergeCell ref="J28:K28"/>
    <mergeCell ref="J29:K29"/>
    <mergeCell ref="J30:K30"/>
    <mergeCell ref="L32:M32"/>
    <mergeCell ref="L33:M33"/>
    <mergeCell ref="L16:M16"/>
    <mergeCell ref="L17:M17"/>
    <mergeCell ref="L18:M18"/>
    <mergeCell ref="L19:M19"/>
    <mergeCell ref="L22:M22"/>
    <mergeCell ref="L23:M23"/>
    <mergeCell ref="J35:K35"/>
    <mergeCell ref="J36:K36"/>
    <mergeCell ref="L38:M38"/>
    <mergeCell ref="L39:M39"/>
    <mergeCell ref="L36:M36"/>
    <mergeCell ref="L37:M37"/>
    <mergeCell ref="L30:M30"/>
    <mergeCell ref="L31:M31"/>
    <mergeCell ref="N17:O17"/>
    <mergeCell ref="N18:O18"/>
    <mergeCell ref="L34:M34"/>
    <mergeCell ref="L35:M35"/>
    <mergeCell ref="N19:O19"/>
    <mergeCell ref="N20:O20"/>
    <mergeCell ref="N21:O21"/>
    <mergeCell ref="N22:O22"/>
    <mergeCell ref="N27:O27"/>
    <mergeCell ref="N28:O28"/>
    <mergeCell ref="L26:M26"/>
    <mergeCell ref="L27:M27"/>
    <mergeCell ref="L28:M28"/>
    <mergeCell ref="L29:M29"/>
    <mergeCell ref="N39:O39"/>
    <mergeCell ref="N40:O40"/>
    <mergeCell ref="P12:Q12"/>
    <mergeCell ref="P13:Q13"/>
    <mergeCell ref="P14:Q14"/>
    <mergeCell ref="P15:Q15"/>
    <mergeCell ref="P16:Q16"/>
    <mergeCell ref="P17:Q17"/>
    <mergeCell ref="P18:Q18"/>
    <mergeCell ref="P19:Q19"/>
    <mergeCell ref="N35:O35"/>
    <mergeCell ref="N36:O36"/>
    <mergeCell ref="N37:O37"/>
    <mergeCell ref="N38:O38"/>
    <mergeCell ref="N31:O31"/>
    <mergeCell ref="N32:O32"/>
    <mergeCell ref="N33:O33"/>
    <mergeCell ref="N34:O34"/>
    <mergeCell ref="N29:O29"/>
    <mergeCell ref="N30:O30"/>
    <mergeCell ref="N23:O23"/>
    <mergeCell ref="N24:O24"/>
    <mergeCell ref="N25:O25"/>
    <mergeCell ref="N26:O26"/>
    <mergeCell ref="P34:Q34"/>
    <mergeCell ref="P35:Q35"/>
    <mergeCell ref="P24:Q24"/>
    <mergeCell ref="P25:Q25"/>
    <mergeCell ref="P26:Q26"/>
    <mergeCell ref="P27:Q27"/>
    <mergeCell ref="P20:Q20"/>
    <mergeCell ref="P21:Q21"/>
    <mergeCell ref="P22:Q22"/>
    <mergeCell ref="P23:Q23"/>
    <mergeCell ref="T21:U21"/>
    <mergeCell ref="T22:U22"/>
    <mergeCell ref="T23:U23"/>
    <mergeCell ref="T24:U24"/>
    <mergeCell ref="P40:Q40"/>
    <mergeCell ref="T12:U12"/>
    <mergeCell ref="T13:U13"/>
    <mergeCell ref="T14:U14"/>
    <mergeCell ref="T15:U15"/>
    <mergeCell ref="T16:U16"/>
    <mergeCell ref="T17:U17"/>
    <mergeCell ref="T18:U18"/>
    <mergeCell ref="T19:U19"/>
    <mergeCell ref="T20:U20"/>
    <mergeCell ref="P36:Q36"/>
    <mergeCell ref="P37:Q37"/>
    <mergeCell ref="P28:Q28"/>
    <mergeCell ref="P29:Q29"/>
    <mergeCell ref="P30:Q30"/>
    <mergeCell ref="P31:Q31"/>
    <mergeCell ref="P38:Q38"/>
    <mergeCell ref="P39:Q39"/>
    <mergeCell ref="P32:Q32"/>
    <mergeCell ref="P33:Q33"/>
    <mergeCell ref="T38:U38"/>
    <mergeCell ref="T39:U39"/>
    <mergeCell ref="T29:U29"/>
    <mergeCell ref="T30:U30"/>
    <mergeCell ref="T31:U31"/>
    <mergeCell ref="T32:U32"/>
    <mergeCell ref="T25:U25"/>
    <mergeCell ref="T26:U26"/>
    <mergeCell ref="T40:U40"/>
    <mergeCell ref="T33:U33"/>
    <mergeCell ref="T34:U34"/>
    <mergeCell ref="T35:U35"/>
    <mergeCell ref="T36:U36"/>
    <mergeCell ref="T27:U27"/>
    <mergeCell ref="T28:U28"/>
    <mergeCell ref="T37:U37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16384" width="8.85546875" style="1"/>
  </cols>
  <sheetData>
    <row r="1" spans="1:21" ht="16.5" x14ac:dyDescent="0.3">
      <c r="A1" s="5" t="s">
        <v>33</v>
      </c>
      <c r="B1" s="5" t="s">
        <v>1</v>
      </c>
      <c r="C1" s="5"/>
      <c r="D1" s="5"/>
      <c r="E1" s="6">
        <v>130</v>
      </c>
      <c r="F1" s="42" t="s">
        <v>87</v>
      </c>
      <c r="G1" s="5"/>
      <c r="H1" s="5"/>
      <c r="N1" s="41" t="str">
        <f>D8</f>
        <v>1 januari 2013</v>
      </c>
      <c r="Q1" s="8" t="s">
        <v>32</v>
      </c>
    </row>
    <row r="2" spans="1:21" ht="16.5" x14ac:dyDescent="0.3">
      <c r="A2" s="5"/>
      <c r="B2" s="5"/>
      <c r="C2" s="5"/>
      <c r="D2" s="5"/>
      <c r="E2" s="9"/>
      <c r="F2" s="5"/>
      <c r="G2" s="5"/>
      <c r="H2" s="5"/>
      <c r="Q2" s="8"/>
    </row>
    <row r="3" spans="1:21" ht="17.25" x14ac:dyDescent="0.35">
      <c r="A3" s="5"/>
      <c r="B3" s="5"/>
      <c r="C3" s="5"/>
      <c r="D3" s="5"/>
      <c r="E3" s="10">
        <v>130</v>
      </c>
      <c r="F3" s="11" t="s">
        <v>88</v>
      </c>
      <c r="G3" s="5"/>
      <c r="H3" s="5"/>
      <c r="Q3" s="8"/>
    </row>
    <row r="4" spans="1:21" x14ac:dyDescent="0.3">
      <c r="A4" s="8" t="s">
        <v>5</v>
      </c>
      <c r="T4" s="1" t="s">
        <v>7</v>
      </c>
      <c r="U4" s="13">
        <f>'LOG4'!$U$4</f>
        <v>1.2682</v>
      </c>
    </row>
    <row r="6" spans="1:21" x14ac:dyDescent="0.3">
      <c r="A6" s="14"/>
      <c r="B6" s="64" t="s">
        <v>8</v>
      </c>
      <c r="C6" s="65"/>
      <c r="D6" s="65"/>
      <c r="E6" s="66"/>
      <c r="F6" s="15" t="s">
        <v>9</v>
      </c>
      <c r="G6" s="16"/>
      <c r="H6" s="64" t="s">
        <v>10</v>
      </c>
      <c r="I6" s="80"/>
      <c r="J6" s="64" t="s">
        <v>11</v>
      </c>
      <c r="K6" s="66"/>
      <c r="L6" s="64" t="s">
        <v>12</v>
      </c>
      <c r="M6" s="65"/>
      <c r="N6" s="65"/>
      <c r="O6" s="65"/>
      <c r="P6" s="65"/>
      <c r="Q6" s="66"/>
      <c r="R6" s="17" t="s">
        <v>13</v>
      </c>
      <c r="S6" s="17"/>
      <c r="T6" s="17"/>
      <c r="U6" s="16"/>
    </row>
    <row r="7" spans="1:21" x14ac:dyDescent="0.3">
      <c r="A7" s="18"/>
      <c r="B7" s="70">
        <v>1</v>
      </c>
      <c r="C7" s="71"/>
      <c r="D7" s="70"/>
      <c r="E7" s="71"/>
      <c r="F7" s="70"/>
      <c r="G7" s="71"/>
      <c r="H7" s="70"/>
      <c r="I7" s="71"/>
      <c r="J7" s="83" t="s">
        <v>14</v>
      </c>
      <c r="K7" s="71"/>
      <c r="L7" s="83" t="s">
        <v>15</v>
      </c>
      <c r="M7" s="84"/>
      <c r="N7" s="84"/>
      <c r="O7" s="84"/>
      <c r="P7" s="84"/>
      <c r="Q7" s="71"/>
      <c r="R7" s="19"/>
      <c r="S7" s="19"/>
      <c r="T7" s="82" t="s">
        <v>16</v>
      </c>
      <c r="U7" s="71"/>
    </row>
    <row r="8" spans="1:21" x14ac:dyDescent="0.3">
      <c r="A8" s="18"/>
      <c r="B8" s="67" t="s">
        <v>17</v>
      </c>
      <c r="C8" s="68"/>
      <c r="D8" s="81" t="str">
        <f>[1]Inhoud!$C$3</f>
        <v>1 januari 2013</v>
      </c>
      <c r="E8" s="73"/>
      <c r="F8" s="20" t="str">
        <f>D8</f>
        <v>1 januari 2013</v>
      </c>
      <c r="G8" s="21"/>
      <c r="H8" s="72"/>
      <c r="I8" s="73"/>
      <c r="J8" s="72"/>
      <c r="K8" s="73"/>
      <c r="L8" s="22">
        <v>1</v>
      </c>
      <c r="M8" s="19"/>
      <c r="N8" s="23">
        <v>0.5</v>
      </c>
      <c r="O8" s="19"/>
      <c r="P8" s="69">
        <v>0.2</v>
      </c>
      <c r="Q8" s="68"/>
      <c r="R8" s="19" t="s">
        <v>10</v>
      </c>
      <c r="S8" s="19"/>
      <c r="T8" s="19"/>
      <c r="U8" s="24"/>
    </row>
    <row r="9" spans="1:21" x14ac:dyDescent="0.3">
      <c r="A9" s="18"/>
      <c r="B9" s="64"/>
      <c r="C9" s="66"/>
      <c r="D9" s="79"/>
      <c r="E9" s="80"/>
      <c r="F9" s="79"/>
      <c r="G9" s="80"/>
      <c r="H9" s="79"/>
      <c r="I9" s="80"/>
      <c r="J9" s="79"/>
      <c r="K9" s="80"/>
      <c r="L9" s="79"/>
      <c r="M9" s="80"/>
      <c r="N9" s="79"/>
      <c r="O9" s="80"/>
      <c r="P9" s="79"/>
      <c r="Q9" s="80"/>
      <c r="R9" s="14"/>
      <c r="S9" s="14"/>
      <c r="T9" s="79"/>
      <c r="U9" s="80"/>
    </row>
    <row r="10" spans="1:21" x14ac:dyDescent="0.3">
      <c r="A10" s="18">
        <v>0</v>
      </c>
      <c r="B10" s="62">
        <v>15682.44</v>
      </c>
      <c r="C10" s="63"/>
      <c r="D10" s="62">
        <f t="shared" ref="D10:D37" si="0">B10*$U$4</f>
        <v>19888.470408000001</v>
      </c>
      <c r="E10" s="76">
        <f t="shared" ref="E10:E37" si="1">D10/40.3399</f>
        <v>493.0223031787387</v>
      </c>
      <c r="F10" s="62">
        <f t="shared" ref="F10:F37" si="2">B10/12*$U$4</f>
        <v>1657.3725340000001</v>
      </c>
      <c r="G10" s="76">
        <f t="shared" ref="G10:G37" si="3">F10/40.3399</f>
        <v>41.08519193156156</v>
      </c>
      <c r="H10" s="62">
        <f t="shared" ref="H10:H37" si="4">((B10&lt;19968.2)*913.03+(B10&gt;19968.2)*(B10&lt;20424.71)*(20424.71-B10+456.51)+(B10&gt;20424.71)*(B10&lt;22659.62)*456.51+(B10&gt;22659.62)*(B10&lt;23116.13)*(23116.13-B10))/12*$U$4</f>
        <v>96.49205383333333</v>
      </c>
      <c r="I10" s="76">
        <f t="shared" ref="I10:I37" si="5">H10/40.3399</f>
        <v>2.3919755337354167</v>
      </c>
      <c r="J10" s="62">
        <f t="shared" ref="J10:J37" si="6">((B10&lt;19968.2)*456.51+(B10&gt;19968.2)*(B10&lt;20196.46)*(20196.46-B10+228.26)+(B10&gt;20196.46)*(B10&lt;22659.62)*228.26+(B10&gt;22659.62)*(B10&lt;22887.88)*(22887.88-B10))/12*$U$4</f>
        <v>48.245498499999997</v>
      </c>
      <c r="K10" s="76">
        <f t="shared" ref="K10:K37" si="7">J10/40.3399</f>
        <v>1.1959746677607033</v>
      </c>
      <c r="L10" s="74">
        <f t="shared" ref="L10:L37" si="8">D10/1976</f>
        <v>10.065015388663967</v>
      </c>
      <c r="M10" s="75">
        <f t="shared" ref="M10:M37" si="9">L10/40.3399</f>
        <v>0.2495052141592807</v>
      </c>
      <c r="N10" s="74">
        <f t="shared" ref="N10:N37" si="10">L10/2</f>
        <v>5.0325076943319837</v>
      </c>
      <c r="O10" s="75">
        <f t="shared" ref="O10:O37" si="11">N10/40.3399</f>
        <v>0.12475260707964035</v>
      </c>
      <c r="P10" s="74">
        <f t="shared" ref="P10:P37" si="12">L10/5</f>
        <v>2.0130030777327934</v>
      </c>
      <c r="Q10" s="75">
        <f t="shared" ref="Q10:Q37" si="13">P10/40.3399</f>
        <v>4.9901042831856139E-2</v>
      </c>
      <c r="R10" s="25">
        <f t="shared" ref="R10:R37" si="14">(F10+H10)/1976*12</f>
        <v>10.650999521255061</v>
      </c>
      <c r="S10" s="25">
        <f t="shared" ref="S10:S37" si="15">R10/40.3399</f>
        <v>0.26403138136820026</v>
      </c>
      <c r="T10" s="74">
        <f t="shared" ref="T10:T37" si="16">D10/2080</f>
        <v>9.5617646192307699</v>
      </c>
      <c r="U10" s="75">
        <f t="shared" ref="U10:U37" si="17">T10/40.3399</f>
        <v>0.23702995345131669</v>
      </c>
    </row>
    <row r="11" spans="1:21" x14ac:dyDescent="0.3">
      <c r="A11" s="18">
        <f t="shared" ref="A11:A37" si="18">+A10+1</f>
        <v>1</v>
      </c>
      <c r="B11" s="62">
        <v>16325.8</v>
      </c>
      <c r="C11" s="63"/>
      <c r="D11" s="62">
        <f t="shared" si="0"/>
        <v>20704.379559999998</v>
      </c>
      <c r="E11" s="76">
        <f t="shared" si="1"/>
        <v>513.24816273714112</v>
      </c>
      <c r="F11" s="62">
        <f t="shared" si="2"/>
        <v>1725.3649633333334</v>
      </c>
      <c r="G11" s="76">
        <f t="shared" si="3"/>
        <v>42.770680228095095</v>
      </c>
      <c r="H11" s="62">
        <f t="shared" si="4"/>
        <v>96.49205383333333</v>
      </c>
      <c r="I11" s="76">
        <f t="shared" si="5"/>
        <v>2.3919755337354167</v>
      </c>
      <c r="J11" s="62">
        <f t="shared" si="6"/>
        <v>48.245498499999997</v>
      </c>
      <c r="K11" s="76">
        <f t="shared" si="7"/>
        <v>1.1959746677607033</v>
      </c>
      <c r="L11" s="74">
        <f t="shared" si="8"/>
        <v>10.47792487854251</v>
      </c>
      <c r="M11" s="75">
        <f t="shared" si="9"/>
        <v>0.2597409730451119</v>
      </c>
      <c r="N11" s="74">
        <f t="shared" si="10"/>
        <v>5.2389624392712548</v>
      </c>
      <c r="O11" s="75">
        <f t="shared" si="11"/>
        <v>0.12987048652255595</v>
      </c>
      <c r="P11" s="74">
        <f t="shared" si="12"/>
        <v>2.0955849757085021</v>
      </c>
      <c r="Q11" s="75">
        <f t="shared" si="13"/>
        <v>5.1948194609022384E-2</v>
      </c>
      <c r="R11" s="25">
        <f t="shared" si="14"/>
        <v>11.063909011133605</v>
      </c>
      <c r="S11" s="25">
        <f t="shared" si="15"/>
        <v>0.27426714025403148</v>
      </c>
      <c r="T11" s="74">
        <f t="shared" si="16"/>
        <v>9.9540286346153835</v>
      </c>
      <c r="U11" s="75">
        <f t="shared" si="17"/>
        <v>0.24675392439285629</v>
      </c>
    </row>
    <row r="12" spans="1:21" x14ac:dyDescent="0.3">
      <c r="A12" s="18">
        <f t="shared" si="18"/>
        <v>2</v>
      </c>
      <c r="B12" s="62">
        <v>16969.169999999998</v>
      </c>
      <c r="C12" s="63"/>
      <c r="D12" s="62">
        <f t="shared" si="0"/>
        <v>21520.301393999998</v>
      </c>
      <c r="E12" s="76">
        <f t="shared" si="1"/>
        <v>533.47433667411167</v>
      </c>
      <c r="F12" s="62">
        <f t="shared" si="2"/>
        <v>1793.3584494999998</v>
      </c>
      <c r="G12" s="76">
        <f t="shared" si="3"/>
        <v>44.456194722842639</v>
      </c>
      <c r="H12" s="62">
        <f t="shared" si="4"/>
        <v>96.49205383333333</v>
      </c>
      <c r="I12" s="76">
        <f t="shared" si="5"/>
        <v>2.3919755337354167</v>
      </c>
      <c r="J12" s="62">
        <f t="shared" si="6"/>
        <v>48.245498499999997</v>
      </c>
      <c r="K12" s="76">
        <f t="shared" si="7"/>
        <v>1.1959746677607033</v>
      </c>
      <c r="L12" s="74">
        <f t="shared" si="8"/>
        <v>10.890840786437247</v>
      </c>
      <c r="M12" s="75">
        <f t="shared" si="9"/>
        <v>0.26997689102940875</v>
      </c>
      <c r="N12" s="74">
        <f t="shared" si="10"/>
        <v>5.4454203932186234</v>
      </c>
      <c r="O12" s="75">
        <f t="shared" si="11"/>
        <v>0.13498844551470437</v>
      </c>
      <c r="P12" s="74">
        <f t="shared" si="12"/>
        <v>2.1781681572874492</v>
      </c>
      <c r="Q12" s="75">
        <f t="shared" si="13"/>
        <v>5.3995378205881746E-2</v>
      </c>
      <c r="R12" s="25">
        <f t="shared" si="14"/>
        <v>11.476824919028338</v>
      </c>
      <c r="S12" s="25">
        <f t="shared" si="15"/>
        <v>0.28450305823832828</v>
      </c>
      <c r="T12" s="74">
        <f t="shared" si="16"/>
        <v>10.346298747115384</v>
      </c>
      <c r="U12" s="75">
        <f t="shared" si="17"/>
        <v>0.25647804647793832</v>
      </c>
    </row>
    <row r="13" spans="1:21" x14ac:dyDescent="0.3">
      <c r="A13" s="18">
        <f t="shared" si="18"/>
        <v>3</v>
      </c>
      <c r="B13" s="62">
        <v>17612.560000000001</v>
      </c>
      <c r="C13" s="63"/>
      <c r="D13" s="62">
        <f t="shared" si="0"/>
        <v>22336.248592</v>
      </c>
      <c r="E13" s="76">
        <f t="shared" si="1"/>
        <v>553.70113936821861</v>
      </c>
      <c r="F13" s="62">
        <f t="shared" si="2"/>
        <v>1861.3540493333335</v>
      </c>
      <c r="G13" s="76">
        <f t="shared" si="3"/>
        <v>46.141761614018215</v>
      </c>
      <c r="H13" s="62">
        <f t="shared" si="4"/>
        <v>96.49205383333333</v>
      </c>
      <c r="I13" s="76">
        <f t="shared" si="5"/>
        <v>2.3919755337354167</v>
      </c>
      <c r="J13" s="62">
        <f t="shared" si="6"/>
        <v>48.245498499999997</v>
      </c>
      <c r="K13" s="76">
        <f t="shared" si="7"/>
        <v>1.1959746677607033</v>
      </c>
      <c r="L13" s="74">
        <f t="shared" si="8"/>
        <v>11.303769530364372</v>
      </c>
      <c r="M13" s="75">
        <f t="shared" si="9"/>
        <v>0.2802131272106369</v>
      </c>
      <c r="N13" s="74">
        <f t="shared" si="10"/>
        <v>5.651884765182186</v>
      </c>
      <c r="O13" s="75">
        <f t="shared" si="11"/>
        <v>0.14010656360531845</v>
      </c>
      <c r="P13" s="74">
        <f t="shared" si="12"/>
        <v>2.2607539060728743</v>
      </c>
      <c r="Q13" s="75">
        <f t="shared" si="13"/>
        <v>5.6042625442127382E-2</v>
      </c>
      <c r="R13" s="25">
        <f t="shared" si="14"/>
        <v>11.889753662955467</v>
      </c>
      <c r="S13" s="25">
        <f t="shared" si="15"/>
        <v>0.29473929441955649</v>
      </c>
      <c r="T13" s="74">
        <f t="shared" si="16"/>
        <v>10.738581053846154</v>
      </c>
      <c r="U13" s="75">
        <f t="shared" si="17"/>
        <v>0.26620247085010507</v>
      </c>
    </row>
    <row r="14" spans="1:21" x14ac:dyDescent="0.3">
      <c r="A14" s="18">
        <f t="shared" si="18"/>
        <v>4</v>
      </c>
      <c r="B14" s="62">
        <v>18255.93</v>
      </c>
      <c r="C14" s="63"/>
      <c r="D14" s="62">
        <f t="shared" si="0"/>
        <v>23152.170426000001</v>
      </c>
      <c r="E14" s="76">
        <f t="shared" si="1"/>
        <v>573.92731330518916</v>
      </c>
      <c r="F14" s="62">
        <f t="shared" si="2"/>
        <v>1929.3475355</v>
      </c>
      <c r="G14" s="76">
        <f t="shared" si="3"/>
        <v>47.827276108765766</v>
      </c>
      <c r="H14" s="62">
        <f t="shared" si="4"/>
        <v>96.49205383333333</v>
      </c>
      <c r="I14" s="76">
        <f t="shared" si="5"/>
        <v>2.3919755337354167</v>
      </c>
      <c r="J14" s="62">
        <f t="shared" si="6"/>
        <v>48.245498499999997</v>
      </c>
      <c r="K14" s="76">
        <f t="shared" si="7"/>
        <v>1.1959746677607033</v>
      </c>
      <c r="L14" s="74">
        <f t="shared" si="8"/>
        <v>11.716685438259109</v>
      </c>
      <c r="M14" s="75">
        <f t="shared" si="9"/>
        <v>0.29044904519493375</v>
      </c>
      <c r="N14" s="74">
        <f t="shared" si="10"/>
        <v>5.8583427191295545</v>
      </c>
      <c r="O14" s="75">
        <f t="shared" si="11"/>
        <v>0.14522452259746688</v>
      </c>
      <c r="P14" s="74">
        <f t="shared" si="12"/>
        <v>2.3433370876518218</v>
      </c>
      <c r="Q14" s="75">
        <f t="shared" si="13"/>
        <v>5.8089809038986757E-2</v>
      </c>
      <c r="R14" s="25">
        <f t="shared" si="14"/>
        <v>12.302669570850203</v>
      </c>
      <c r="S14" s="25">
        <f t="shared" si="15"/>
        <v>0.30497521240385334</v>
      </c>
      <c r="T14" s="74">
        <f t="shared" si="16"/>
        <v>11.130851166346154</v>
      </c>
      <c r="U14" s="75">
        <f t="shared" si="17"/>
        <v>0.27592659293518712</v>
      </c>
    </row>
    <row r="15" spans="1:21" x14ac:dyDescent="0.3">
      <c r="A15" s="18">
        <f t="shared" si="18"/>
        <v>5</v>
      </c>
      <c r="B15" s="62">
        <v>18255.93</v>
      </c>
      <c r="C15" s="63"/>
      <c r="D15" s="62">
        <f t="shared" si="0"/>
        <v>23152.170426000001</v>
      </c>
      <c r="E15" s="76">
        <f t="shared" si="1"/>
        <v>573.92731330518916</v>
      </c>
      <c r="F15" s="62">
        <f t="shared" si="2"/>
        <v>1929.3475355</v>
      </c>
      <c r="G15" s="76">
        <f t="shared" si="3"/>
        <v>47.827276108765766</v>
      </c>
      <c r="H15" s="62">
        <f t="shared" si="4"/>
        <v>96.49205383333333</v>
      </c>
      <c r="I15" s="76">
        <f t="shared" si="5"/>
        <v>2.3919755337354167</v>
      </c>
      <c r="J15" s="62">
        <f t="shared" si="6"/>
        <v>48.245498499999997</v>
      </c>
      <c r="K15" s="76">
        <f t="shared" si="7"/>
        <v>1.1959746677607033</v>
      </c>
      <c r="L15" s="74">
        <f t="shared" si="8"/>
        <v>11.716685438259109</v>
      </c>
      <c r="M15" s="75">
        <f t="shared" si="9"/>
        <v>0.29044904519493375</v>
      </c>
      <c r="N15" s="74">
        <f t="shared" si="10"/>
        <v>5.8583427191295545</v>
      </c>
      <c r="O15" s="75">
        <f t="shared" si="11"/>
        <v>0.14522452259746688</v>
      </c>
      <c r="P15" s="74">
        <f t="shared" si="12"/>
        <v>2.3433370876518218</v>
      </c>
      <c r="Q15" s="75">
        <f t="shared" si="13"/>
        <v>5.8089809038986757E-2</v>
      </c>
      <c r="R15" s="25">
        <f t="shared" si="14"/>
        <v>12.302669570850203</v>
      </c>
      <c r="S15" s="25">
        <f t="shared" si="15"/>
        <v>0.30497521240385334</v>
      </c>
      <c r="T15" s="74">
        <f t="shared" si="16"/>
        <v>11.130851166346154</v>
      </c>
      <c r="U15" s="75">
        <f t="shared" si="17"/>
        <v>0.27592659293518712</v>
      </c>
    </row>
    <row r="16" spans="1:21" x14ac:dyDescent="0.3">
      <c r="A16" s="18">
        <f t="shared" si="18"/>
        <v>6</v>
      </c>
      <c r="B16" s="62">
        <v>19172.88</v>
      </c>
      <c r="C16" s="63"/>
      <c r="D16" s="62">
        <f t="shared" si="0"/>
        <v>24315.046416000001</v>
      </c>
      <c r="E16" s="76">
        <f t="shared" si="1"/>
        <v>602.75425610871616</v>
      </c>
      <c r="F16" s="62">
        <f t="shared" si="2"/>
        <v>2026.253868</v>
      </c>
      <c r="G16" s="76">
        <f t="shared" si="3"/>
        <v>50.229521342393014</v>
      </c>
      <c r="H16" s="62">
        <f t="shared" si="4"/>
        <v>96.49205383333333</v>
      </c>
      <c r="I16" s="76">
        <f t="shared" si="5"/>
        <v>2.3919755337354167</v>
      </c>
      <c r="J16" s="62">
        <f t="shared" si="6"/>
        <v>48.245498499999997</v>
      </c>
      <c r="K16" s="76">
        <f t="shared" si="7"/>
        <v>1.1959746677607033</v>
      </c>
      <c r="L16" s="74">
        <f t="shared" si="8"/>
        <v>12.305185433198382</v>
      </c>
      <c r="M16" s="75">
        <f t="shared" si="9"/>
        <v>0.30503757900238676</v>
      </c>
      <c r="N16" s="74">
        <f t="shared" si="10"/>
        <v>6.1525927165991909</v>
      </c>
      <c r="O16" s="75">
        <f t="shared" si="11"/>
        <v>0.15251878950119338</v>
      </c>
      <c r="P16" s="74">
        <f t="shared" si="12"/>
        <v>2.4610370866396765</v>
      </c>
      <c r="Q16" s="75">
        <f t="shared" si="13"/>
        <v>6.1007515800477356E-2</v>
      </c>
      <c r="R16" s="25">
        <f t="shared" si="14"/>
        <v>12.891169565789472</v>
      </c>
      <c r="S16" s="25">
        <f t="shared" si="15"/>
        <v>0.31956374621130623</v>
      </c>
      <c r="T16" s="74">
        <f t="shared" si="16"/>
        <v>11.689926161538462</v>
      </c>
      <c r="U16" s="75">
        <f t="shared" si="17"/>
        <v>0.28978570005226739</v>
      </c>
    </row>
    <row r="17" spans="1:21" x14ac:dyDescent="0.3">
      <c r="A17" s="18">
        <f t="shared" si="18"/>
        <v>7</v>
      </c>
      <c r="B17" s="62">
        <v>19172.88</v>
      </c>
      <c r="C17" s="63"/>
      <c r="D17" s="62">
        <f t="shared" si="0"/>
        <v>24315.046416000001</v>
      </c>
      <c r="E17" s="76">
        <f t="shared" si="1"/>
        <v>602.75425610871616</v>
      </c>
      <c r="F17" s="62">
        <f t="shared" si="2"/>
        <v>2026.253868</v>
      </c>
      <c r="G17" s="76">
        <f t="shared" si="3"/>
        <v>50.229521342393014</v>
      </c>
      <c r="H17" s="62">
        <f t="shared" si="4"/>
        <v>96.49205383333333</v>
      </c>
      <c r="I17" s="76">
        <f t="shared" si="5"/>
        <v>2.3919755337354167</v>
      </c>
      <c r="J17" s="62">
        <f t="shared" si="6"/>
        <v>48.245498499999997</v>
      </c>
      <c r="K17" s="76">
        <f t="shared" si="7"/>
        <v>1.1959746677607033</v>
      </c>
      <c r="L17" s="74">
        <f t="shared" si="8"/>
        <v>12.305185433198382</v>
      </c>
      <c r="M17" s="75">
        <f t="shared" si="9"/>
        <v>0.30503757900238676</v>
      </c>
      <c r="N17" s="74">
        <f t="shared" si="10"/>
        <v>6.1525927165991909</v>
      </c>
      <c r="O17" s="75">
        <f t="shared" si="11"/>
        <v>0.15251878950119338</v>
      </c>
      <c r="P17" s="74">
        <f t="shared" si="12"/>
        <v>2.4610370866396765</v>
      </c>
      <c r="Q17" s="75">
        <f t="shared" si="13"/>
        <v>6.1007515800477356E-2</v>
      </c>
      <c r="R17" s="25">
        <f t="shared" si="14"/>
        <v>12.891169565789472</v>
      </c>
      <c r="S17" s="25">
        <f t="shared" si="15"/>
        <v>0.31956374621130623</v>
      </c>
      <c r="T17" s="74">
        <f t="shared" si="16"/>
        <v>11.689926161538462</v>
      </c>
      <c r="U17" s="75">
        <f t="shared" si="17"/>
        <v>0.28978570005226739</v>
      </c>
    </row>
    <row r="18" spans="1:21" x14ac:dyDescent="0.3">
      <c r="A18" s="18">
        <f t="shared" si="18"/>
        <v>8</v>
      </c>
      <c r="B18" s="62">
        <v>20089.87</v>
      </c>
      <c r="C18" s="63"/>
      <c r="D18" s="62">
        <f t="shared" si="0"/>
        <v>25477.973134</v>
      </c>
      <c r="E18" s="76">
        <f t="shared" si="1"/>
        <v>631.58245642651571</v>
      </c>
      <c r="F18" s="62">
        <f t="shared" si="2"/>
        <v>2123.1644278333333</v>
      </c>
      <c r="G18" s="76">
        <f t="shared" si="3"/>
        <v>52.631871368876304</v>
      </c>
      <c r="H18" s="62">
        <f t="shared" si="4"/>
        <v>83.63250583333334</v>
      </c>
      <c r="I18" s="76">
        <f t="shared" si="5"/>
        <v>2.0731956656643509</v>
      </c>
      <c r="J18" s="62">
        <f t="shared" si="6"/>
        <v>35.38806416666668</v>
      </c>
      <c r="K18" s="76">
        <f t="shared" si="7"/>
        <v>0.87724719611765722</v>
      </c>
      <c r="L18" s="74">
        <f t="shared" si="8"/>
        <v>12.893711100202429</v>
      </c>
      <c r="M18" s="75">
        <f t="shared" si="9"/>
        <v>0.31962674920370227</v>
      </c>
      <c r="N18" s="74">
        <f t="shared" si="10"/>
        <v>6.4468555501012146</v>
      </c>
      <c r="O18" s="75">
        <f t="shared" si="11"/>
        <v>0.15981337460185113</v>
      </c>
      <c r="P18" s="74">
        <f t="shared" si="12"/>
        <v>2.5787422200404859</v>
      </c>
      <c r="Q18" s="75">
        <f t="shared" si="13"/>
        <v>6.3925349840740456E-2</v>
      </c>
      <c r="R18" s="25">
        <f t="shared" si="14"/>
        <v>13.401600811740892</v>
      </c>
      <c r="S18" s="25">
        <f t="shared" si="15"/>
        <v>0.33221700628263562</v>
      </c>
      <c r="T18" s="74">
        <f t="shared" si="16"/>
        <v>12.249025545192307</v>
      </c>
      <c r="U18" s="75">
        <f t="shared" si="17"/>
        <v>0.30364541174351711</v>
      </c>
    </row>
    <row r="19" spans="1:21" x14ac:dyDescent="0.3">
      <c r="A19" s="18">
        <f t="shared" si="18"/>
        <v>9</v>
      </c>
      <c r="B19" s="62">
        <v>20089.87</v>
      </c>
      <c r="C19" s="63"/>
      <c r="D19" s="62">
        <f t="shared" si="0"/>
        <v>25477.973134</v>
      </c>
      <c r="E19" s="76">
        <f t="shared" si="1"/>
        <v>631.58245642651571</v>
      </c>
      <c r="F19" s="62">
        <f t="shared" si="2"/>
        <v>2123.1644278333333</v>
      </c>
      <c r="G19" s="76">
        <f t="shared" si="3"/>
        <v>52.631871368876304</v>
      </c>
      <c r="H19" s="62">
        <f t="shared" si="4"/>
        <v>83.63250583333334</v>
      </c>
      <c r="I19" s="76">
        <f t="shared" si="5"/>
        <v>2.0731956656643509</v>
      </c>
      <c r="J19" s="62">
        <f t="shared" si="6"/>
        <v>35.38806416666668</v>
      </c>
      <c r="K19" s="76">
        <f t="shared" si="7"/>
        <v>0.87724719611765722</v>
      </c>
      <c r="L19" s="74">
        <f t="shared" si="8"/>
        <v>12.893711100202429</v>
      </c>
      <c r="M19" s="75">
        <f t="shared" si="9"/>
        <v>0.31962674920370227</v>
      </c>
      <c r="N19" s="74">
        <f t="shared" si="10"/>
        <v>6.4468555501012146</v>
      </c>
      <c r="O19" s="75">
        <f t="shared" si="11"/>
        <v>0.15981337460185113</v>
      </c>
      <c r="P19" s="74">
        <f t="shared" si="12"/>
        <v>2.5787422200404859</v>
      </c>
      <c r="Q19" s="75">
        <f t="shared" si="13"/>
        <v>6.3925349840740456E-2</v>
      </c>
      <c r="R19" s="25">
        <f t="shared" si="14"/>
        <v>13.401600811740892</v>
      </c>
      <c r="S19" s="25">
        <f t="shared" si="15"/>
        <v>0.33221700628263562</v>
      </c>
      <c r="T19" s="74">
        <f t="shared" si="16"/>
        <v>12.249025545192307</v>
      </c>
      <c r="U19" s="75">
        <f t="shared" si="17"/>
        <v>0.30364541174351711</v>
      </c>
    </row>
    <row r="20" spans="1:21" x14ac:dyDescent="0.3">
      <c r="A20" s="18">
        <f t="shared" si="18"/>
        <v>10</v>
      </c>
      <c r="B20" s="62">
        <v>21006.86</v>
      </c>
      <c r="C20" s="63"/>
      <c r="D20" s="62">
        <f t="shared" si="0"/>
        <v>26640.899852000002</v>
      </c>
      <c r="E20" s="76">
        <f t="shared" si="1"/>
        <v>660.41065674431525</v>
      </c>
      <c r="F20" s="62">
        <f t="shared" si="2"/>
        <v>2220.0749876666669</v>
      </c>
      <c r="G20" s="76">
        <f t="shared" si="3"/>
        <v>55.034221395359602</v>
      </c>
      <c r="H20" s="62">
        <f t="shared" si="4"/>
        <v>48.245498499999997</v>
      </c>
      <c r="I20" s="76">
        <f t="shared" si="5"/>
        <v>1.1959746677607033</v>
      </c>
      <c r="J20" s="62">
        <f t="shared" si="6"/>
        <v>24.123277666666663</v>
      </c>
      <c r="K20" s="76">
        <f t="shared" si="7"/>
        <v>0.5980004329873565</v>
      </c>
      <c r="L20" s="74">
        <f t="shared" si="8"/>
        <v>13.482236767206478</v>
      </c>
      <c r="M20" s="75">
        <f t="shared" si="9"/>
        <v>0.33421591940501783</v>
      </c>
      <c r="N20" s="74">
        <f t="shared" si="10"/>
        <v>6.7411183836032391</v>
      </c>
      <c r="O20" s="75">
        <f t="shared" si="11"/>
        <v>0.16710795970250891</v>
      </c>
      <c r="P20" s="74">
        <f t="shared" si="12"/>
        <v>2.6964473534412958</v>
      </c>
      <c r="Q20" s="75">
        <f t="shared" si="13"/>
        <v>6.6843183881003562E-2</v>
      </c>
      <c r="R20" s="25">
        <f t="shared" si="14"/>
        <v>13.775225624493928</v>
      </c>
      <c r="S20" s="25">
        <f t="shared" si="15"/>
        <v>0.34147892346024478</v>
      </c>
      <c r="T20" s="74">
        <f t="shared" si="16"/>
        <v>12.808124928846155</v>
      </c>
      <c r="U20" s="75">
        <f t="shared" si="17"/>
        <v>0.31750512343476694</v>
      </c>
    </row>
    <row r="21" spans="1:21" x14ac:dyDescent="0.3">
      <c r="A21" s="18">
        <f t="shared" si="18"/>
        <v>11</v>
      </c>
      <c r="B21" s="62">
        <v>21006.86</v>
      </c>
      <c r="C21" s="63"/>
      <c r="D21" s="62">
        <f t="shared" si="0"/>
        <v>26640.899852000002</v>
      </c>
      <c r="E21" s="76">
        <f t="shared" si="1"/>
        <v>660.41065674431525</v>
      </c>
      <c r="F21" s="62">
        <f t="shared" si="2"/>
        <v>2220.0749876666669</v>
      </c>
      <c r="G21" s="76">
        <f t="shared" si="3"/>
        <v>55.034221395359602</v>
      </c>
      <c r="H21" s="62">
        <f t="shared" si="4"/>
        <v>48.245498499999997</v>
      </c>
      <c r="I21" s="76">
        <f t="shared" si="5"/>
        <v>1.1959746677607033</v>
      </c>
      <c r="J21" s="62">
        <f t="shared" si="6"/>
        <v>24.123277666666663</v>
      </c>
      <c r="K21" s="76">
        <f t="shared" si="7"/>
        <v>0.5980004329873565</v>
      </c>
      <c r="L21" s="74">
        <f t="shared" si="8"/>
        <v>13.482236767206478</v>
      </c>
      <c r="M21" s="75">
        <f t="shared" si="9"/>
        <v>0.33421591940501783</v>
      </c>
      <c r="N21" s="74">
        <f t="shared" si="10"/>
        <v>6.7411183836032391</v>
      </c>
      <c r="O21" s="75">
        <f t="shared" si="11"/>
        <v>0.16710795970250891</v>
      </c>
      <c r="P21" s="74">
        <f t="shared" si="12"/>
        <v>2.6964473534412958</v>
      </c>
      <c r="Q21" s="75">
        <f t="shared" si="13"/>
        <v>6.6843183881003562E-2</v>
      </c>
      <c r="R21" s="25">
        <f t="shared" si="14"/>
        <v>13.775225624493928</v>
      </c>
      <c r="S21" s="25">
        <f t="shared" si="15"/>
        <v>0.34147892346024478</v>
      </c>
      <c r="T21" s="74">
        <f t="shared" si="16"/>
        <v>12.808124928846155</v>
      </c>
      <c r="U21" s="75">
        <f t="shared" si="17"/>
        <v>0.31750512343476694</v>
      </c>
    </row>
    <row r="22" spans="1:21" x14ac:dyDescent="0.3">
      <c r="A22" s="18">
        <f t="shared" si="18"/>
        <v>12</v>
      </c>
      <c r="B22" s="62">
        <v>21923.82</v>
      </c>
      <c r="C22" s="63"/>
      <c r="D22" s="62">
        <f t="shared" si="0"/>
        <v>27803.788524</v>
      </c>
      <c r="E22" s="76">
        <f t="shared" si="1"/>
        <v>689.23791392641033</v>
      </c>
      <c r="F22" s="62">
        <f t="shared" si="2"/>
        <v>2316.9823769999998</v>
      </c>
      <c r="G22" s="76">
        <f t="shared" si="3"/>
        <v>57.436492827200858</v>
      </c>
      <c r="H22" s="62">
        <f t="shared" si="4"/>
        <v>48.245498499999997</v>
      </c>
      <c r="I22" s="76">
        <f t="shared" si="5"/>
        <v>1.1959746677607033</v>
      </c>
      <c r="J22" s="62">
        <f t="shared" si="6"/>
        <v>24.123277666666663</v>
      </c>
      <c r="K22" s="76">
        <f t="shared" si="7"/>
        <v>0.5980004329873565</v>
      </c>
      <c r="L22" s="74">
        <f t="shared" si="8"/>
        <v>14.070743180161942</v>
      </c>
      <c r="M22" s="75">
        <f t="shared" si="9"/>
        <v>0.3488046123109364</v>
      </c>
      <c r="N22" s="74">
        <f t="shared" si="10"/>
        <v>7.0353715900809712</v>
      </c>
      <c r="O22" s="75">
        <f t="shared" si="11"/>
        <v>0.1744023061554682</v>
      </c>
      <c r="P22" s="74">
        <f t="shared" si="12"/>
        <v>2.8141486360323884</v>
      </c>
      <c r="Q22" s="75">
        <f t="shared" si="13"/>
        <v>6.9760922462187278E-2</v>
      </c>
      <c r="R22" s="25">
        <f t="shared" si="14"/>
        <v>14.363732037449392</v>
      </c>
      <c r="S22" s="25">
        <f t="shared" si="15"/>
        <v>0.3560676163661633</v>
      </c>
      <c r="T22" s="74">
        <f t="shared" si="16"/>
        <v>13.367206021153846</v>
      </c>
      <c r="U22" s="75">
        <f t="shared" si="17"/>
        <v>0.33136438169538956</v>
      </c>
    </row>
    <row r="23" spans="1:21" x14ac:dyDescent="0.3">
      <c r="A23" s="18">
        <f t="shared" si="18"/>
        <v>13</v>
      </c>
      <c r="B23" s="62">
        <v>21923.82</v>
      </c>
      <c r="C23" s="63"/>
      <c r="D23" s="62">
        <f t="shared" si="0"/>
        <v>27803.788524</v>
      </c>
      <c r="E23" s="76">
        <f t="shared" si="1"/>
        <v>689.23791392641033</v>
      </c>
      <c r="F23" s="62">
        <f t="shared" si="2"/>
        <v>2316.9823769999998</v>
      </c>
      <c r="G23" s="76">
        <f t="shared" si="3"/>
        <v>57.436492827200858</v>
      </c>
      <c r="H23" s="62">
        <f t="shared" si="4"/>
        <v>48.245498499999997</v>
      </c>
      <c r="I23" s="76">
        <f t="shared" si="5"/>
        <v>1.1959746677607033</v>
      </c>
      <c r="J23" s="62">
        <f t="shared" si="6"/>
        <v>24.123277666666663</v>
      </c>
      <c r="K23" s="76">
        <f t="shared" si="7"/>
        <v>0.5980004329873565</v>
      </c>
      <c r="L23" s="74">
        <f t="shared" si="8"/>
        <v>14.070743180161942</v>
      </c>
      <c r="M23" s="75">
        <f t="shared" si="9"/>
        <v>0.3488046123109364</v>
      </c>
      <c r="N23" s="74">
        <f t="shared" si="10"/>
        <v>7.0353715900809712</v>
      </c>
      <c r="O23" s="75">
        <f t="shared" si="11"/>
        <v>0.1744023061554682</v>
      </c>
      <c r="P23" s="74">
        <f t="shared" si="12"/>
        <v>2.8141486360323884</v>
      </c>
      <c r="Q23" s="75">
        <f t="shared" si="13"/>
        <v>6.9760922462187278E-2</v>
      </c>
      <c r="R23" s="25">
        <f t="shared" si="14"/>
        <v>14.363732037449392</v>
      </c>
      <c r="S23" s="25">
        <f t="shared" si="15"/>
        <v>0.3560676163661633</v>
      </c>
      <c r="T23" s="74">
        <f t="shared" si="16"/>
        <v>13.367206021153846</v>
      </c>
      <c r="U23" s="75">
        <f t="shared" si="17"/>
        <v>0.33136438169538956</v>
      </c>
    </row>
    <row r="24" spans="1:21" x14ac:dyDescent="0.3">
      <c r="A24" s="18">
        <f t="shared" si="18"/>
        <v>14</v>
      </c>
      <c r="B24" s="62">
        <v>22840.81</v>
      </c>
      <c r="C24" s="63"/>
      <c r="D24" s="62">
        <f t="shared" si="0"/>
        <v>28966.715242000002</v>
      </c>
      <c r="E24" s="76">
        <f t="shared" si="1"/>
        <v>718.06611424420987</v>
      </c>
      <c r="F24" s="62">
        <f t="shared" si="2"/>
        <v>2413.8929368333334</v>
      </c>
      <c r="G24" s="76">
        <f t="shared" si="3"/>
        <v>59.838842853684156</v>
      </c>
      <c r="H24" s="62">
        <f t="shared" si="4"/>
        <v>29.096735333333303</v>
      </c>
      <c r="I24" s="76">
        <f t="shared" si="5"/>
        <v>0.72128922811740492</v>
      </c>
      <c r="J24" s="62">
        <f t="shared" si="6"/>
        <v>4.9745144999999695</v>
      </c>
      <c r="K24" s="76">
        <f t="shared" si="7"/>
        <v>0.1233149933440581</v>
      </c>
      <c r="L24" s="74">
        <f t="shared" si="8"/>
        <v>14.659268847165993</v>
      </c>
      <c r="M24" s="75">
        <f t="shared" si="9"/>
        <v>0.36339378251225196</v>
      </c>
      <c r="N24" s="74">
        <f t="shared" si="10"/>
        <v>7.3296344235829967</v>
      </c>
      <c r="O24" s="75">
        <f t="shared" si="11"/>
        <v>0.18169689125612598</v>
      </c>
      <c r="P24" s="74">
        <f t="shared" si="12"/>
        <v>2.9318537694331988</v>
      </c>
      <c r="Q24" s="75">
        <f t="shared" si="13"/>
        <v>7.2678756502450398E-2</v>
      </c>
      <c r="R24" s="25">
        <f t="shared" si="14"/>
        <v>14.835969669028342</v>
      </c>
      <c r="S24" s="25">
        <f t="shared" si="15"/>
        <v>0.36777408146843055</v>
      </c>
      <c r="T24" s="74">
        <f t="shared" si="16"/>
        <v>13.926305404807692</v>
      </c>
      <c r="U24" s="75">
        <f t="shared" si="17"/>
        <v>0.34522409338663934</v>
      </c>
    </row>
    <row r="25" spans="1:21" x14ac:dyDescent="0.3">
      <c r="A25" s="18">
        <f t="shared" si="18"/>
        <v>15</v>
      </c>
      <c r="B25" s="62">
        <v>22840.81</v>
      </c>
      <c r="C25" s="63"/>
      <c r="D25" s="62">
        <f t="shared" si="0"/>
        <v>28966.715242000002</v>
      </c>
      <c r="E25" s="76">
        <f t="shared" si="1"/>
        <v>718.06611424420987</v>
      </c>
      <c r="F25" s="62">
        <f t="shared" si="2"/>
        <v>2413.8929368333334</v>
      </c>
      <c r="G25" s="76">
        <f t="shared" si="3"/>
        <v>59.838842853684156</v>
      </c>
      <c r="H25" s="62">
        <f t="shared" si="4"/>
        <v>29.096735333333303</v>
      </c>
      <c r="I25" s="76">
        <f t="shared" si="5"/>
        <v>0.72128922811740492</v>
      </c>
      <c r="J25" s="62">
        <f t="shared" si="6"/>
        <v>4.9745144999999695</v>
      </c>
      <c r="K25" s="76">
        <f t="shared" si="7"/>
        <v>0.1233149933440581</v>
      </c>
      <c r="L25" s="74">
        <f t="shared" si="8"/>
        <v>14.659268847165993</v>
      </c>
      <c r="M25" s="75">
        <f t="shared" si="9"/>
        <v>0.36339378251225196</v>
      </c>
      <c r="N25" s="74">
        <f t="shared" si="10"/>
        <v>7.3296344235829967</v>
      </c>
      <c r="O25" s="75">
        <f t="shared" si="11"/>
        <v>0.18169689125612598</v>
      </c>
      <c r="P25" s="74">
        <f t="shared" si="12"/>
        <v>2.9318537694331988</v>
      </c>
      <c r="Q25" s="75">
        <f t="shared" si="13"/>
        <v>7.2678756502450398E-2</v>
      </c>
      <c r="R25" s="25">
        <f t="shared" si="14"/>
        <v>14.835969669028342</v>
      </c>
      <c r="S25" s="25">
        <f t="shared" si="15"/>
        <v>0.36777408146843055</v>
      </c>
      <c r="T25" s="74">
        <f t="shared" si="16"/>
        <v>13.926305404807692</v>
      </c>
      <c r="U25" s="75">
        <f t="shared" si="17"/>
        <v>0.34522409338663934</v>
      </c>
    </row>
    <row r="26" spans="1:21" x14ac:dyDescent="0.3">
      <c r="A26" s="18">
        <f t="shared" si="18"/>
        <v>16</v>
      </c>
      <c r="B26" s="62">
        <v>23757.8</v>
      </c>
      <c r="C26" s="63"/>
      <c r="D26" s="62">
        <f t="shared" si="0"/>
        <v>30129.641959999997</v>
      </c>
      <c r="E26" s="76">
        <f t="shared" si="1"/>
        <v>746.8943145620093</v>
      </c>
      <c r="F26" s="62">
        <f t="shared" si="2"/>
        <v>2510.8034966666664</v>
      </c>
      <c r="G26" s="76">
        <f t="shared" si="3"/>
        <v>62.241192880167439</v>
      </c>
      <c r="H26" s="62">
        <f t="shared" si="4"/>
        <v>0</v>
      </c>
      <c r="I26" s="76">
        <f t="shared" si="5"/>
        <v>0</v>
      </c>
      <c r="J26" s="62">
        <f t="shared" si="6"/>
        <v>0</v>
      </c>
      <c r="K26" s="76">
        <f t="shared" si="7"/>
        <v>0</v>
      </c>
      <c r="L26" s="74">
        <f t="shared" si="8"/>
        <v>15.247794514170039</v>
      </c>
      <c r="M26" s="75">
        <f t="shared" si="9"/>
        <v>0.37798295271356741</v>
      </c>
      <c r="N26" s="74">
        <f t="shared" si="10"/>
        <v>7.6238972570850194</v>
      </c>
      <c r="O26" s="75">
        <f t="shared" si="11"/>
        <v>0.18899147635678371</v>
      </c>
      <c r="P26" s="74">
        <f t="shared" si="12"/>
        <v>3.0495589028340078</v>
      </c>
      <c r="Q26" s="75">
        <f t="shared" si="13"/>
        <v>7.559659054271349E-2</v>
      </c>
      <c r="R26" s="25">
        <f t="shared" si="14"/>
        <v>15.247794514170039</v>
      </c>
      <c r="S26" s="25">
        <f t="shared" si="15"/>
        <v>0.37798295271356741</v>
      </c>
      <c r="T26" s="74">
        <f t="shared" si="16"/>
        <v>14.485404788461537</v>
      </c>
      <c r="U26" s="75">
        <f t="shared" si="17"/>
        <v>0.35908380507788906</v>
      </c>
    </row>
    <row r="27" spans="1:21" x14ac:dyDescent="0.3">
      <c r="A27" s="18">
        <f t="shared" si="18"/>
        <v>17</v>
      </c>
      <c r="B27" s="62">
        <v>23757.8</v>
      </c>
      <c r="C27" s="63"/>
      <c r="D27" s="62">
        <f t="shared" si="0"/>
        <v>30129.641959999997</v>
      </c>
      <c r="E27" s="76">
        <f t="shared" si="1"/>
        <v>746.8943145620093</v>
      </c>
      <c r="F27" s="62">
        <f t="shared" si="2"/>
        <v>2510.8034966666664</v>
      </c>
      <c r="G27" s="76">
        <f t="shared" si="3"/>
        <v>62.241192880167439</v>
      </c>
      <c r="H27" s="62">
        <f t="shared" si="4"/>
        <v>0</v>
      </c>
      <c r="I27" s="76">
        <f t="shared" si="5"/>
        <v>0</v>
      </c>
      <c r="J27" s="62">
        <f t="shared" si="6"/>
        <v>0</v>
      </c>
      <c r="K27" s="76">
        <f t="shared" si="7"/>
        <v>0</v>
      </c>
      <c r="L27" s="74">
        <f t="shared" si="8"/>
        <v>15.247794514170039</v>
      </c>
      <c r="M27" s="75">
        <f t="shared" si="9"/>
        <v>0.37798295271356741</v>
      </c>
      <c r="N27" s="74">
        <f t="shared" si="10"/>
        <v>7.6238972570850194</v>
      </c>
      <c r="O27" s="75">
        <f t="shared" si="11"/>
        <v>0.18899147635678371</v>
      </c>
      <c r="P27" s="74">
        <f t="shared" si="12"/>
        <v>3.0495589028340078</v>
      </c>
      <c r="Q27" s="75">
        <f t="shared" si="13"/>
        <v>7.559659054271349E-2</v>
      </c>
      <c r="R27" s="25">
        <f t="shared" si="14"/>
        <v>15.247794514170039</v>
      </c>
      <c r="S27" s="25">
        <f t="shared" si="15"/>
        <v>0.37798295271356741</v>
      </c>
      <c r="T27" s="74">
        <f t="shared" si="16"/>
        <v>14.485404788461537</v>
      </c>
      <c r="U27" s="75">
        <f t="shared" si="17"/>
        <v>0.35908380507788906</v>
      </c>
    </row>
    <row r="28" spans="1:21" x14ac:dyDescent="0.3">
      <c r="A28" s="18">
        <f t="shared" si="18"/>
        <v>18</v>
      </c>
      <c r="B28" s="62">
        <v>24674.75</v>
      </c>
      <c r="C28" s="63"/>
      <c r="D28" s="62">
        <f t="shared" si="0"/>
        <v>31292.517950000001</v>
      </c>
      <c r="E28" s="76">
        <f t="shared" si="1"/>
        <v>775.72125736553642</v>
      </c>
      <c r="F28" s="62">
        <f t="shared" si="2"/>
        <v>2607.7098291666666</v>
      </c>
      <c r="G28" s="76">
        <f t="shared" si="3"/>
        <v>64.643438113794701</v>
      </c>
      <c r="H28" s="62">
        <f t="shared" si="4"/>
        <v>0</v>
      </c>
      <c r="I28" s="76">
        <f t="shared" si="5"/>
        <v>0</v>
      </c>
      <c r="J28" s="62">
        <f t="shared" si="6"/>
        <v>0</v>
      </c>
      <c r="K28" s="76">
        <f t="shared" si="7"/>
        <v>0</v>
      </c>
      <c r="L28" s="74">
        <f t="shared" si="8"/>
        <v>15.836294509109312</v>
      </c>
      <c r="M28" s="75">
        <f t="shared" si="9"/>
        <v>0.39257148652102042</v>
      </c>
      <c r="N28" s="74">
        <f t="shared" si="10"/>
        <v>7.9181472545546558</v>
      </c>
      <c r="O28" s="75">
        <f t="shared" si="11"/>
        <v>0.19628574326051021</v>
      </c>
      <c r="P28" s="74">
        <f t="shared" si="12"/>
        <v>3.1672589018218624</v>
      </c>
      <c r="Q28" s="75">
        <f t="shared" si="13"/>
        <v>7.8514297304204089E-2</v>
      </c>
      <c r="R28" s="25">
        <f t="shared" si="14"/>
        <v>15.836294509109312</v>
      </c>
      <c r="S28" s="25">
        <f t="shared" si="15"/>
        <v>0.39257148652102042</v>
      </c>
      <c r="T28" s="74">
        <f t="shared" si="16"/>
        <v>15.044479783653847</v>
      </c>
      <c r="U28" s="75">
        <f t="shared" si="17"/>
        <v>0.37294291219496939</v>
      </c>
    </row>
    <row r="29" spans="1:21" x14ac:dyDescent="0.3">
      <c r="A29" s="18">
        <f t="shared" si="18"/>
        <v>19</v>
      </c>
      <c r="B29" s="62">
        <v>24674.75</v>
      </c>
      <c r="C29" s="63"/>
      <c r="D29" s="62">
        <f t="shared" si="0"/>
        <v>31292.517950000001</v>
      </c>
      <c r="E29" s="76">
        <f t="shared" si="1"/>
        <v>775.72125736553642</v>
      </c>
      <c r="F29" s="62">
        <f t="shared" si="2"/>
        <v>2607.7098291666666</v>
      </c>
      <c r="G29" s="76">
        <f t="shared" si="3"/>
        <v>64.643438113794701</v>
      </c>
      <c r="H29" s="62">
        <f t="shared" si="4"/>
        <v>0</v>
      </c>
      <c r="I29" s="76">
        <f t="shared" si="5"/>
        <v>0</v>
      </c>
      <c r="J29" s="62">
        <f t="shared" si="6"/>
        <v>0</v>
      </c>
      <c r="K29" s="76">
        <f t="shared" si="7"/>
        <v>0</v>
      </c>
      <c r="L29" s="74">
        <f t="shared" si="8"/>
        <v>15.836294509109312</v>
      </c>
      <c r="M29" s="75">
        <f t="shared" si="9"/>
        <v>0.39257148652102042</v>
      </c>
      <c r="N29" s="74">
        <f t="shared" si="10"/>
        <v>7.9181472545546558</v>
      </c>
      <c r="O29" s="75">
        <f t="shared" si="11"/>
        <v>0.19628574326051021</v>
      </c>
      <c r="P29" s="74">
        <f t="shared" si="12"/>
        <v>3.1672589018218624</v>
      </c>
      <c r="Q29" s="75">
        <f t="shared" si="13"/>
        <v>7.8514297304204089E-2</v>
      </c>
      <c r="R29" s="25">
        <f t="shared" si="14"/>
        <v>15.836294509109312</v>
      </c>
      <c r="S29" s="25">
        <f t="shared" si="15"/>
        <v>0.39257148652102042</v>
      </c>
      <c r="T29" s="74">
        <f t="shared" si="16"/>
        <v>15.044479783653847</v>
      </c>
      <c r="U29" s="75">
        <f t="shared" si="17"/>
        <v>0.37294291219496939</v>
      </c>
    </row>
    <row r="30" spans="1:21" x14ac:dyDescent="0.3">
      <c r="A30" s="18">
        <f t="shared" si="18"/>
        <v>20</v>
      </c>
      <c r="B30" s="62">
        <v>25591.74</v>
      </c>
      <c r="C30" s="63"/>
      <c r="D30" s="62">
        <f t="shared" si="0"/>
        <v>32455.444668</v>
      </c>
      <c r="E30" s="76">
        <f t="shared" si="1"/>
        <v>804.54945768333585</v>
      </c>
      <c r="F30" s="62">
        <f t="shared" si="2"/>
        <v>2704.6203890000002</v>
      </c>
      <c r="G30" s="76">
        <f t="shared" si="3"/>
        <v>67.045788140277992</v>
      </c>
      <c r="H30" s="62">
        <f t="shared" si="4"/>
        <v>0</v>
      </c>
      <c r="I30" s="76">
        <f t="shared" si="5"/>
        <v>0</v>
      </c>
      <c r="J30" s="62">
        <f t="shared" si="6"/>
        <v>0</v>
      </c>
      <c r="K30" s="76">
        <f t="shared" si="7"/>
        <v>0</v>
      </c>
      <c r="L30" s="74">
        <f t="shared" si="8"/>
        <v>16.424820176113361</v>
      </c>
      <c r="M30" s="75">
        <f t="shared" si="9"/>
        <v>0.40716065672233598</v>
      </c>
      <c r="N30" s="74">
        <f t="shared" si="10"/>
        <v>8.2124100880566804</v>
      </c>
      <c r="O30" s="75">
        <f t="shared" si="11"/>
        <v>0.20358032836116799</v>
      </c>
      <c r="P30" s="74">
        <f t="shared" si="12"/>
        <v>3.2849640352226723</v>
      </c>
      <c r="Q30" s="75">
        <f t="shared" si="13"/>
        <v>8.1432131344467196E-2</v>
      </c>
      <c r="R30" s="25">
        <f t="shared" si="14"/>
        <v>16.424820176113361</v>
      </c>
      <c r="S30" s="25">
        <f t="shared" si="15"/>
        <v>0.40716065672233598</v>
      </c>
      <c r="T30" s="74">
        <f t="shared" si="16"/>
        <v>15.603579167307693</v>
      </c>
      <c r="U30" s="75">
        <f t="shared" si="17"/>
        <v>0.38680262388621917</v>
      </c>
    </row>
    <row r="31" spans="1:21" x14ac:dyDescent="0.3">
      <c r="A31" s="18">
        <f t="shared" si="18"/>
        <v>21</v>
      </c>
      <c r="B31" s="62">
        <v>25591.74</v>
      </c>
      <c r="C31" s="63"/>
      <c r="D31" s="62">
        <f t="shared" si="0"/>
        <v>32455.444668</v>
      </c>
      <c r="E31" s="76">
        <f t="shared" si="1"/>
        <v>804.54945768333585</v>
      </c>
      <c r="F31" s="62">
        <f t="shared" si="2"/>
        <v>2704.6203890000002</v>
      </c>
      <c r="G31" s="76">
        <f t="shared" si="3"/>
        <v>67.045788140277992</v>
      </c>
      <c r="H31" s="62">
        <f t="shared" si="4"/>
        <v>0</v>
      </c>
      <c r="I31" s="76">
        <f t="shared" si="5"/>
        <v>0</v>
      </c>
      <c r="J31" s="62">
        <f t="shared" si="6"/>
        <v>0</v>
      </c>
      <c r="K31" s="76">
        <f t="shared" si="7"/>
        <v>0</v>
      </c>
      <c r="L31" s="74">
        <f t="shared" si="8"/>
        <v>16.424820176113361</v>
      </c>
      <c r="M31" s="75">
        <f t="shared" si="9"/>
        <v>0.40716065672233598</v>
      </c>
      <c r="N31" s="74">
        <f t="shared" si="10"/>
        <v>8.2124100880566804</v>
      </c>
      <c r="O31" s="75">
        <f t="shared" si="11"/>
        <v>0.20358032836116799</v>
      </c>
      <c r="P31" s="74">
        <f t="shared" si="12"/>
        <v>3.2849640352226723</v>
      </c>
      <c r="Q31" s="75">
        <f t="shared" si="13"/>
        <v>8.1432131344467196E-2</v>
      </c>
      <c r="R31" s="25">
        <f t="shared" si="14"/>
        <v>16.424820176113361</v>
      </c>
      <c r="S31" s="25">
        <f t="shared" si="15"/>
        <v>0.40716065672233598</v>
      </c>
      <c r="T31" s="74">
        <f t="shared" si="16"/>
        <v>15.603579167307693</v>
      </c>
      <c r="U31" s="75">
        <f t="shared" si="17"/>
        <v>0.38680262388621917</v>
      </c>
    </row>
    <row r="32" spans="1:21" x14ac:dyDescent="0.3">
      <c r="A32" s="18">
        <f t="shared" si="18"/>
        <v>22</v>
      </c>
      <c r="B32" s="62">
        <v>26508.73</v>
      </c>
      <c r="C32" s="63"/>
      <c r="D32" s="62">
        <f t="shared" si="0"/>
        <v>33618.371385999999</v>
      </c>
      <c r="E32" s="76">
        <f t="shared" si="1"/>
        <v>833.37765800113527</v>
      </c>
      <c r="F32" s="62">
        <f t="shared" si="2"/>
        <v>2801.5309488333332</v>
      </c>
      <c r="G32" s="76">
        <f t="shared" si="3"/>
        <v>69.448138166761282</v>
      </c>
      <c r="H32" s="62">
        <f t="shared" si="4"/>
        <v>0</v>
      </c>
      <c r="I32" s="76">
        <f t="shared" si="5"/>
        <v>0</v>
      </c>
      <c r="J32" s="62">
        <f t="shared" si="6"/>
        <v>0</v>
      </c>
      <c r="K32" s="76">
        <f t="shared" si="7"/>
        <v>0</v>
      </c>
      <c r="L32" s="74">
        <f t="shared" si="8"/>
        <v>17.01334584311741</v>
      </c>
      <c r="M32" s="75">
        <f t="shared" si="9"/>
        <v>0.42174982692365154</v>
      </c>
      <c r="N32" s="74">
        <f t="shared" si="10"/>
        <v>8.5066729215587049</v>
      </c>
      <c r="O32" s="75">
        <f t="shared" si="11"/>
        <v>0.21087491346182577</v>
      </c>
      <c r="P32" s="74">
        <f t="shared" si="12"/>
        <v>3.4026691686234818</v>
      </c>
      <c r="Q32" s="75">
        <f t="shared" si="13"/>
        <v>8.4349965384730302E-2</v>
      </c>
      <c r="R32" s="25">
        <f t="shared" si="14"/>
        <v>17.01334584311741</v>
      </c>
      <c r="S32" s="25">
        <f t="shared" si="15"/>
        <v>0.42174982692365154</v>
      </c>
      <c r="T32" s="74">
        <f t="shared" si="16"/>
        <v>16.162678550961537</v>
      </c>
      <c r="U32" s="75">
        <f t="shared" si="17"/>
        <v>0.40066233557746889</v>
      </c>
    </row>
    <row r="33" spans="1:21" x14ac:dyDescent="0.3">
      <c r="A33" s="18">
        <f t="shared" si="18"/>
        <v>23</v>
      </c>
      <c r="B33" s="62">
        <v>27425.69</v>
      </c>
      <c r="C33" s="63"/>
      <c r="D33" s="62">
        <f t="shared" si="0"/>
        <v>34781.260058</v>
      </c>
      <c r="E33" s="76">
        <f t="shared" si="1"/>
        <v>862.20491518323047</v>
      </c>
      <c r="F33" s="62">
        <f t="shared" si="2"/>
        <v>2898.4383381666662</v>
      </c>
      <c r="G33" s="76">
        <f t="shared" si="3"/>
        <v>71.850409598602525</v>
      </c>
      <c r="H33" s="62">
        <f t="shared" si="4"/>
        <v>0</v>
      </c>
      <c r="I33" s="76">
        <f t="shared" si="5"/>
        <v>0</v>
      </c>
      <c r="J33" s="62">
        <f t="shared" si="6"/>
        <v>0</v>
      </c>
      <c r="K33" s="76">
        <f t="shared" si="7"/>
        <v>0</v>
      </c>
      <c r="L33" s="74">
        <f t="shared" si="8"/>
        <v>17.601852256072874</v>
      </c>
      <c r="M33" s="75">
        <f t="shared" si="9"/>
        <v>0.43633851982957006</v>
      </c>
      <c r="N33" s="74">
        <f t="shared" si="10"/>
        <v>8.800926128036437</v>
      </c>
      <c r="O33" s="75">
        <f t="shared" si="11"/>
        <v>0.21816925991478503</v>
      </c>
      <c r="P33" s="74">
        <f t="shared" si="12"/>
        <v>3.5203704512145748</v>
      </c>
      <c r="Q33" s="75">
        <f t="shared" si="13"/>
        <v>8.7267703965914017E-2</v>
      </c>
      <c r="R33" s="25">
        <f t="shared" si="14"/>
        <v>17.601852256072871</v>
      </c>
      <c r="S33" s="25">
        <f t="shared" si="15"/>
        <v>0.43633851982957</v>
      </c>
      <c r="T33" s="74">
        <f t="shared" si="16"/>
        <v>16.72175964326923</v>
      </c>
      <c r="U33" s="75">
        <f t="shared" si="17"/>
        <v>0.41452159383809156</v>
      </c>
    </row>
    <row r="34" spans="1:21" x14ac:dyDescent="0.3">
      <c r="A34" s="18">
        <f t="shared" si="18"/>
        <v>24</v>
      </c>
      <c r="B34" s="62">
        <v>28342.68</v>
      </c>
      <c r="C34" s="63"/>
      <c r="D34" s="62">
        <f t="shared" si="0"/>
        <v>35944.186776000002</v>
      </c>
      <c r="E34" s="76">
        <f t="shared" si="1"/>
        <v>891.03311550103001</v>
      </c>
      <c r="F34" s="62">
        <f t="shared" si="2"/>
        <v>2995.3488979999997</v>
      </c>
      <c r="G34" s="76">
        <f t="shared" si="3"/>
        <v>74.252759625085829</v>
      </c>
      <c r="H34" s="62">
        <f t="shared" si="4"/>
        <v>0</v>
      </c>
      <c r="I34" s="76">
        <f t="shared" si="5"/>
        <v>0</v>
      </c>
      <c r="J34" s="62">
        <f t="shared" si="6"/>
        <v>0</v>
      </c>
      <c r="K34" s="76">
        <f t="shared" si="7"/>
        <v>0</v>
      </c>
      <c r="L34" s="74">
        <f t="shared" si="8"/>
        <v>18.190377923076923</v>
      </c>
      <c r="M34" s="75">
        <f t="shared" si="9"/>
        <v>0.45092769003088562</v>
      </c>
      <c r="N34" s="74">
        <f t="shared" si="10"/>
        <v>9.0951889615384616</v>
      </c>
      <c r="O34" s="75">
        <f t="shared" si="11"/>
        <v>0.22546384501544281</v>
      </c>
      <c r="P34" s="74">
        <f t="shared" si="12"/>
        <v>3.6380755846153847</v>
      </c>
      <c r="Q34" s="75">
        <f t="shared" si="13"/>
        <v>9.0185538006177124E-2</v>
      </c>
      <c r="R34" s="25">
        <f t="shared" si="14"/>
        <v>18.190377923076923</v>
      </c>
      <c r="S34" s="25">
        <f t="shared" si="15"/>
        <v>0.45092769003088562</v>
      </c>
      <c r="T34" s="74">
        <f t="shared" si="16"/>
        <v>17.280859026923078</v>
      </c>
      <c r="U34" s="75">
        <f t="shared" si="17"/>
        <v>0.42838130552934139</v>
      </c>
    </row>
    <row r="35" spans="1:21" x14ac:dyDescent="0.3">
      <c r="A35" s="18">
        <f t="shared" si="18"/>
        <v>25</v>
      </c>
      <c r="B35" s="62">
        <v>28342.68</v>
      </c>
      <c r="C35" s="63"/>
      <c r="D35" s="62">
        <f t="shared" si="0"/>
        <v>35944.186776000002</v>
      </c>
      <c r="E35" s="76">
        <f t="shared" si="1"/>
        <v>891.03311550103001</v>
      </c>
      <c r="F35" s="62">
        <f t="shared" si="2"/>
        <v>2995.3488979999997</v>
      </c>
      <c r="G35" s="76">
        <f t="shared" si="3"/>
        <v>74.252759625085829</v>
      </c>
      <c r="H35" s="62">
        <f t="shared" si="4"/>
        <v>0</v>
      </c>
      <c r="I35" s="76">
        <f t="shared" si="5"/>
        <v>0</v>
      </c>
      <c r="J35" s="62">
        <f t="shared" si="6"/>
        <v>0</v>
      </c>
      <c r="K35" s="76">
        <f t="shared" si="7"/>
        <v>0</v>
      </c>
      <c r="L35" s="74">
        <f t="shared" si="8"/>
        <v>18.190377923076923</v>
      </c>
      <c r="M35" s="75">
        <f t="shared" si="9"/>
        <v>0.45092769003088562</v>
      </c>
      <c r="N35" s="74">
        <f t="shared" si="10"/>
        <v>9.0951889615384616</v>
      </c>
      <c r="O35" s="75">
        <f t="shared" si="11"/>
        <v>0.22546384501544281</v>
      </c>
      <c r="P35" s="74">
        <f t="shared" si="12"/>
        <v>3.6380755846153847</v>
      </c>
      <c r="Q35" s="75">
        <f t="shared" si="13"/>
        <v>9.0185538006177124E-2</v>
      </c>
      <c r="R35" s="25">
        <f t="shared" si="14"/>
        <v>18.190377923076923</v>
      </c>
      <c r="S35" s="25">
        <f t="shared" si="15"/>
        <v>0.45092769003088562</v>
      </c>
      <c r="T35" s="74">
        <f t="shared" si="16"/>
        <v>17.280859026923078</v>
      </c>
      <c r="U35" s="75">
        <f t="shared" si="17"/>
        <v>0.42838130552934139</v>
      </c>
    </row>
    <row r="36" spans="1:21" x14ac:dyDescent="0.3">
      <c r="A36" s="18">
        <f t="shared" si="18"/>
        <v>26</v>
      </c>
      <c r="B36" s="62">
        <v>28342.68</v>
      </c>
      <c r="C36" s="63"/>
      <c r="D36" s="62">
        <f t="shared" si="0"/>
        <v>35944.186776000002</v>
      </c>
      <c r="E36" s="76">
        <f t="shared" si="1"/>
        <v>891.03311550103001</v>
      </c>
      <c r="F36" s="62">
        <f t="shared" si="2"/>
        <v>2995.3488979999997</v>
      </c>
      <c r="G36" s="76">
        <f t="shared" si="3"/>
        <v>74.252759625085829</v>
      </c>
      <c r="H36" s="62">
        <f t="shared" si="4"/>
        <v>0</v>
      </c>
      <c r="I36" s="76">
        <f t="shared" si="5"/>
        <v>0</v>
      </c>
      <c r="J36" s="62">
        <f t="shared" si="6"/>
        <v>0</v>
      </c>
      <c r="K36" s="76">
        <f t="shared" si="7"/>
        <v>0</v>
      </c>
      <c r="L36" s="74">
        <f t="shared" si="8"/>
        <v>18.190377923076923</v>
      </c>
      <c r="M36" s="75">
        <f t="shared" si="9"/>
        <v>0.45092769003088562</v>
      </c>
      <c r="N36" s="74">
        <f t="shared" si="10"/>
        <v>9.0951889615384616</v>
      </c>
      <c r="O36" s="75">
        <f t="shared" si="11"/>
        <v>0.22546384501544281</v>
      </c>
      <c r="P36" s="74">
        <f t="shared" si="12"/>
        <v>3.6380755846153847</v>
      </c>
      <c r="Q36" s="75">
        <f t="shared" si="13"/>
        <v>9.0185538006177124E-2</v>
      </c>
      <c r="R36" s="25">
        <f t="shared" si="14"/>
        <v>18.190377923076923</v>
      </c>
      <c r="S36" s="25">
        <f t="shared" si="15"/>
        <v>0.45092769003088562</v>
      </c>
      <c r="T36" s="74">
        <f t="shared" si="16"/>
        <v>17.280859026923078</v>
      </c>
      <c r="U36" s="75">
        <f t="shared" si="17"/>
        <v>0.42838130552934139</v>
      </c>
    </row>
    <row r="37" spans="1:21" x14ac:dyDescent="0.3">
      <c r="A37" s="18">
        <f t="shared" si="18"/>
        <v>27</v>
      </c>
      <c r="B37" s="62">
        <v>28342.68</v>
      </c>
      <c r="C37" s="63"/>
      <c r="D37" s="62">
        <f t="shared" si="0"/>
        <v>35944.186776000002</v>
      </c>
      <c r="E37" s="76">
        <f t="shared" si="1"/>
        <v>891.03311550103001</v>
      </c>
      <c r="F37" s="62">
        <f t="shared" si="2"/>
        <v>2995.3488979999997</v>
      </c>
      <c r="G37" s="76">
        <f t="shared" si="3"/>
        <v>74.252759625085829</v>
      </c>
      <c r="H37" s="62">
        <f t="shared" si="4"/>
        <v>0</v>
      </c>
      <c r="I37" s="76">
        <f t="shared" si="5"/>
        <v>0</v>
      </c>
      <c r="J37" s="62">
        <f t="shared" si="6"/>
        <v>0</v>
      </c>
      <c r="K37" s="76">
        <f t="shared" si="7"/>
        <v>0</v>
      </c>
      <c r="L37" s="74">
        <f t="shared" si="8"/>
        <v>18.190377923076923</v>
      </c>
      <c r="M37" s="75">
        <f t="shared" si="9"/>
        <v>0.45092769003088562</v>
      </c>
      <c r="N37" s="74">
        <f t="shared" si="10"/>
        <v>9.0951889615384616</v>
      </c>
      <c r="O37" s="75">
        <f t="shared" si="11"/>
        <v>0.22546384501544281</v>
      </c>
      <c r="P37" s="74">
        <f t="shared" si="12"/>
        <v>3.6380755846153847</v>
      </c>
      <c r="Q37" s="75">
        <f t="shared" si="13"/>
        <v>9.0185538006177124E-2</v>
      </c>
      <c r="R37" s="25">
        <f t="shared" si="14"/>
        <v>18.190377923076923</v>
      </c>
      <c r="S37" s="25">
        <f t="shared" si="15"/>
        <v>0.45092769003088562</v>
      </c>
      <c r="T37" s="74">
        <f t="shared" si="16"/>
        <v>17.280859026923078</v>
      </c>
      <c r="U37" s="75">
        <f t="shared" si="17"/>
        <v>0.42838130552934139</v>
      </c>
    </row>
    <row r="38" spans="1:21" x14ac:dyDescent="0.3">
      <c r="A38" s="26"/>
      <c r="B38" s="77"/>
      <c r="C38" s="78"/>
      <c r="D38" s="77"/>
      <c r="E38" s="78"/>
      <c r="F38" s="77"/>
      <c r="G38" s="78"/>
      <c r="H38" s="77"/>
      <c r="I38" s="78"/>
      <c r="J38" s="77"/>
      <c r="K38" s="78"/>
      <c r="L38" s="77"/>
      <c r="M38" s="78"/>
      <c r="N38" s="77"/>
      <c r="O38" s="78"/>
      <c r="P38" s="77"/>
      <c r="Q38" s="78"/>
      <c r="R38" s="26"/>
      <c r="S38" s="26"/>
      <c r="T38" s="77"/>
      <c r="U38" s="78"/>
    </row>
  </sheetData>
  <dataConsolidate/>
  <mergeCells count="286">
    <mergeCell ref="B10:C10"/>
    <mergeCell ref="B11:C11"/>
    <mergeCell ref="B12:C12"/>
    <mergeCell ref="F10:G10"/>
    <mergeCell ref="F11:G11"/>
    <mergeCell ref="F12:G12"/>
    <mergeCell ref="D9:E9"/>
    <mergeCell ref="B7:C7"/>
    <mergeCell ref="D7:E7"/>
    <mergeCell ref="D8:E8"/>
    <mergeCell ref="B9:C9"/>
    <mergeCell ref="L6:Q6"/>
    <mergeCell ref="B6:E6"/>
    <mergeCell ref="B8:C8"/>
    <mergeCell ref="P8:Q8"/>
    <mergeCell ref="F7:G7"/>
    <mergeCell ref="H7:I7"/>
    <mergeCell ref="H8:I8"/>
    <mergeCell ref="H6:I6"/>
    <mergeCell ref="J6:K6"/>
    <mergeCell ref="J7:K7"/>
    <mergeCell ref="L7:Q7"/>
    <mergeCell ref="J8:K8"/>
    <mergeCell ref="B35:C35"/>
    <mergeCell ref="B36:C36"/>
    <mergeCell ref="B19:C19"/>
    <mergeCell ref="B20:C20"/>
    <mergeCell ref="B21:C21"/>
    <mergeCell ref="B37:C37"/>
    <mergeCell ref="B30:C30"/>
    <mergeCell ref="B31:C31"/>
    <mergeCell ref="B32:C32"/>
    <mergeCell ref="B33:C33"/>
    <mergeCell ref="B34:C34"/>
    <mergeCell ref="B38:C38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B13:C13"/>
    <mergeCell ref="B27:C27"/>
    <mergeCell ref="B28:C28"/>
    <mergeCell ref="B29:C29"/>
    <mergeCell ref="B22:C22"/>
    <mergeCell ref="B23:C23"/>
    <mergeCell ref="B24:C24"/>
    <mergeCell ref="B25:C25"/>
    <mergeCell ref="B26:C26"/>
    <mergeCell ref="B14:C14"/>
    <mergeCell ref="B15:C15"/>
    <mergeCell ref="B16:C16"/>
    <mergeCell ref="B17:C17"/>
    <mergeCell ref="B18:C18"/>
    <mergeCell ref="D37:E37"/>
    <mergeCell ref="D38:E38"/>
    <mergeCell ref="D31:E31"/>
    <mergeCell ref="D32:E32"/>
    <mergeCell ref="D33:E33"/>
    <mergeCell ref="D34:E34"/>
    <mergeCell ref="D35:E35"/>
    <mergeCell ref="D36:E36"/>
    <mergeCell ref="D23:E23"/>
    <mergeCell ref="D24:E24"/>
    <mergeCell ref="D25:E25"/>
    <mergeCell ref="D26:E26"/>
    <mergeCell ref="D27:E27"/>
    <mergeCell ref="D28:E28"/>
    <mergeCell ref="D29:E29"/>
    <mergeCell ref="D30:E30"/>
    <mergeCell ref="L9:M9"/>
    <mergeCell ref="J9:K9"/>
    <mergeCell ref="F25:G25"/>
    <mergeCell ref="F26:G26"/>
    <mergeCell ref="F27:G27"/>
    <mergeCell ref="D19:E19"/>
    <mergeCell ref="D20:E20"/>
    <mergeCell ref="D21:E21"/>
    <mergeCell ref="D22:E22"/>
    <mergeCell ref="L12:M12"/>
    <mergeCell ref="L11:M11"/>
    <mergeCell ref="J23:K23"/>
    <mergeCell ref="J19:K19"/>
    <mergeCell ref="J24:K24"/>
    <mergeCell ref="H19:I19"/>
    <mergeCell ref="H20:I20"/>
    <mergeCell ref="H21:I21"/>
    <mergeCell ref="H22:I22"/>
    <mergeCell ref="T7:U7"/>
    <mergeCell ref="F17:G17"/>
    <mergeCell ref="F18:G18"/>
    <mergeCell ref="F19:G19"/>
    <mergeCell ref="F20:G20"/>
    <mergeCell ref="F13:G13"/>
    <mergeCell ref="F14:G14"/>
    <mergeCell ref="F15:G15"/>
    <mergeCell ref="F16:G16"/>
    <mergeCell ref="T9:U9"/>
    <mergeCell ref="N9:O9"/>
    <mergeCell ref="P9:Q9"/>
    <mergeCell ref="N10:O10"/>
    <mergeCell ref="H17:I17"/>
    <mergeCell ref="H18:I18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F37:G37"/>
    <mergeCell ref="F38:G38"/>
    <mergeCell ref="F9:G9"/>
    <mergeCell ref="H9:I9"/>
    <mergeCell ref="H10:I10"/>
    <mergeCell ref="H11:I11"/>
    <mergeCell ref="H12:I12"/>
    <mergeCell ref="H13:I13"/>
    <mergeCell ref="H14:I14"/>
    <mergeCell ref="H15:I15"/>
    <mergeCell ref="F34:G34"/>
    <mergeCell ref="F35:G35"/>
    <mergeCell ref="F36:G36"/>
    <mergeCell ref="F29:G29"/>
    <mergeCell ref="F30:G30"/>
    <mergeCell ref="F31:G31"/>
    <mergeCell ref="F32:G32"/>
    <mergeCell ref="F28:G28"/>
    <mergeCell ref="F21:G21"/>
    <mergeCell ref="F22:G22"/>
    <mergeCell ref="F23:G23"/>
    <mergeCell ref="F24:G24"/>
    <mergeCell ref="F33:G33"/>
    <mergeCell ref="H16:I16"/>
    <mergeCell ref="H37:I37"/>
    <mergeCell ref="H38:I38"/>
    <mergeCell ref="H31:I31"/>
    <mergeCell ref="H32:I32"/>
    <mergeCell ref="H33:I33"/>
    <mergeCell ref="H34:I34"/>
    <mergeCell ref="H23:I23"/>
    <mergeCell ref="H24:I24"/>
    <mergeCell ref="H25:I25"/>
    <mergeCell ref="H26:I26"/>
    <mergeCell ref="H35:I35"/>
    <mergeCell ref="H36:I36"/>
    <mergeCell ref="H27:I27"/>
    <mergeCell ref="H28:I28"/>
    <mergeCell ref="H29:I29"/>
    <mergeCell ref="H30:I30"/>
    <mergeCell ref="J36:K36"/>
    <mergeCell ref="J37:K37"/>
    <mergeCell ref="J38:K38"/>
    <mergeCell ref="L10:M10"/>
    <mergeCell ref="L13:M13"/>
    <mergeCell ref="L14:M14"/>
    <mergeCell ref="L15:M15"/>
    <mergeCell ref="L16:M16"/>
    <mergeCell ref="L17:M17"/>
    <mergeCell ref="L18:M18"/>
    <mergeCell ref="J32:K32"/>
    <mergeCell ref="J33:K33"/>
    <mergeCell ref="J34:K34"/>
    <mergeCell ref="J35:K35"/>
    <mergeCell ref="J28:K28"/>
    <mergeCell ref="J29:K29"/>
    <mergeCell ref="J30:K30"/>
    <mergeCell ref="J31:K31"/>
    <mergeCell ref="J25:K25"/>
    <mergeCell ref="J26:K26"/>
    <mergeCell ref="J27:K27"/>
    <mergeCell ref="J20:K20"/>
    <mergeCell ref="J21:K21"/>
    <mergeCell ref="J22:K22"/>
    <mergeCell ref="L37:M37"/>
    <mergeCell ref="L38:M38"/>
    <mergeCell ref="L31:M31"/>
    <mergeCell ref="L32:M32"/>
    <mergeCell ref="L33:M33"/>
    <mergeCell ref="L34:M34"/>
    <mergeCell ref="L23:M23"/>
    <mergeCell ref="L24:M24"/>
    <mergeCell ref="L25:M25"/>
    <mergeCell ref="L26:M26"/>
    <mergeCell ref="N11:O11"/>
    <mergeCell ref="N12:O12"/>
    <mergeCell ref="N13:O13"/>
    <mergeCell ref="L35:M35"/>
    <mergeCell ref="L36:M36"/>
    <mergeCell ref="L27:M27"/>
    <mergeCell ref="L28:M28"/>
    <mergeCell ref="L29:M29"/>
    <mergeCell ref="L30:M30"/>
    <mergeCell ref="N18:O18"/>
    <mergeCell ref="L19:M19"/>
    <mergeCell ref="L20:M20"/>
    <mergeCell ref="L21:M21"/>
    <mergeCell ref="L22:M22"/>
    <mergeCell ref="N24:O24"/>
    <mergeCell ref="N25:O25"/>
    <mergeCell ref="N19:O19"/>
    <mergeCell ref="N20:O20"/>
    <mergeCell ref="N21:O21"/>
    <mergeCell ref="N14:O14"/>
    <mergeCell ref="N15:O15"/>
    <mergeCell ref="N16:O16"/>
    <mergeCell ref="N17:O17"/>
    <mergeCell ref="N38:O38"/>
    <mergeCell ref="P10:Q10"/>
    <mergeCell ref="P11:Q11"/>
    <mergeCell ref="P12:Q12"/>
    <mergeCell ref="P13:Q13"/>
    <mergeCell ref="P14:Q14"/>
    <mergeCell ref="P15:Q15"/>
    <mergeCell ref="P16:Q16"/>
    <mergeCell ref="P17:Q17"/>
    <mergeCell ref="P18:Q18"/>
    <mergeCell ref="N34:O34"/>
    <mergeCell ref="N35:O35"/>
    <mergeCell ref="N36:O36"/>
    <mergeCell ref="N37:O37"/>
    <mergeCell ref="N30:O30"/>
    <mergeCell ref="N31:O31"/>
    <mergeCell ref="N32:O32"/>
    <mergeCell ref="N33:O33"/>
    <mergeCell ref="N26:O26"/>
    <mergeCell ref="N27:O27"/>
    <mergeCell ref="N28:O28"/>
    <mergeCell ref="N29:O29"/>
    <mergeCell ref="N22:O22"/>
    <mergeCell ref="N23:O23"/>
    <mergeCell ref="P36:Q36"/>
    <mergeCell ref="P27:Q27"/>
    <mergeCell ref="P28:Q28"/>
    <mergeCell ref="P29:Q29"/>
    <mergeCell ref="P30:Q30"/>
    <mergeCell ref="P37:Q37"/>
    <mergeCell ref="P38:Q38"/>
    <mergeCell ref="P31:Q31"/>
    <mergeCell ref="P32:Q32"/>
    <mergeCell ref="P33:Q33"/>
    <mergeCell ref="P34:Q34"/>
    <mergeCell ref="T14:U14"/>
    <mergeCell ref="T15:U15"/>
    <mergeCell ref="T16:U16"/>
    <mergeCell ref="T17:U17"/>
    <mergeCell ref="T10:U10"/>
    <mergeCell ref="T11:U11"/>
    <mergeCell ref="T12:U12"/>
    <mergeCell ref="T13:U13"/>
    <mergeCell ref="P35:Q35"/>
    <mergeCell ref="P23:Q23"/>
    <mergeCell ref="P24:Q24"/>
    <mergeCell ref="P25:Q25"/>
    <mergeCell ref="P26:Q26"/>
    <mergeCell ref="P19:Q19"/>
    <mergeCell ref="P20:Q20"/>
    <mergeCell ref="P21:Q21"/>
    <mergeCell ref="P22:Q22"/>
    <mergeCell ref="T38:U38"/>
    <mergeCell ref="T31:U31"/>
    <mergeCell ref="T32:U32"/>
    <mergeCell ref="T33:U33"/>
    <mergeCell ref="T34:U34"/>
    <mergeCell ref="T25:U25"/>
    <mergeCell ref="T26:U26"/>
    <mergeCell ref="T18:U18"/>
    <mergeCell ref="T19:U19"/>
    <mergeCell ref="T20:U20"/>
    <mergeCell ref="T21:U21"/>
    <mergeCell ref="T35:U35"/>
    <mergeCell ref="T36:U36"/>
    <mergeCell ref="T37:U37"/>
    <mergeCell ref="T27:U27"/>
    <mergeCell ref="T28:U28"/>
    <mergeCell ref="T29:U29"/>
    <mergeCell ref="T30:U30"/>
    <mergeCell ref="T22:U22"/>
    <mergeCell ref="T23:U23"/>
    <mergeCell ref="T24:U24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16384" width="8.85546875" style="1"/>
  </cols>
  <sheetData>
    <row r="1" spans="1:21" ht="16.5" x14ac:dyDescent="0.3">
      <c r="A1" s="5" t="s">
        <v>36</v>
      </c>
      <c r="B1" s="5" t="s">
        <v>1</v>
      </c>
      <c r="C1" s="5"/>
      <c r="D1" s="5"/>
      <c r="E1" s="6">
        <v>450</v>
      </c>
      <c r="F1" s="42" t="s">
        <v>89</v>
      </c>
      <c r="G1" s="5"/>
      <c r="H1" s="5"/>
      <c r="N1" s="41" t="str">
        <f>D6</f>
        <v>1 januari 2013</v>
      </c>
      <c r="Q1" s="8" t="s">
        <v>35</v>
      </c>
    </row>
    <row r="2" spans="1:21" x14ac:dyDescent="0.3">
      <c r="A2" s="8" t="s">
        <v>85</v>
      </c>
      <c r="T2" s="1" t="s">
        <v>7</v>
      </c>
      <c r="U2" s="13">
        <f>'LOG4'!$U$4</f>
        <v>1.2682</v>
      </c>
    </row>
    <row r="3" spans="1:21" ht="17.25" x14ac:dyDescent="0.35">
      <c r="A3" s="5"/>
      <c r="B3" s="5"/>
      <c r="C3" s="5"/>
      <c r="D3" s="5"/>
      <c r="E3" s="10"/>
      <c r="F3" s="11"/>
      <c r="G3" s="5"/>
      <c r="H3" s="5"/>
      <c r="Q3" s="8"/>
    </row>
    <row r="4" spans="1:21" x14ac:dyDescent="0.3">
      <c r="A4" s="14"/>
      <c r="B4" s="64" t="s">
        <v>8</v>
      </c>
      <c r="C4" s="65"/>
      <c r="D4" s="65"/>
      <c r="E4" s="66"/>
      <c r="F4" s="15" t="s">
        <v>9</v>
      </c>
      <c r="G4" s="16"/>
      <c r="H4" s="64" t="s">
        <v>10</v>
      </c>
      <c r="I4" s="80"/>
      <c r="J4" s="64" t="s">
        <v>11</v>
      </c>
      <c r="K4" s="66"/>
      <c r="L4" s="64" t="s">
        <v>12</v>
      </c>
      <c r="M4" s="65"/>
      <c r="N4" s="65"/>
      <c r="O4" s="65"/>
      <c r="P4" s="65"/>
      <c r="Q4" s="66"/>
      <c r="R4" s="17" t="s">
        <v>13</v>
      </c>
      <c r="S4" s="17"/>
      <c r="T4" s="17"/>
      <c r="U4" s="16"/>
    </row>
    <row r="5" spans="1:21" x14ac:dyDescent="0.3">
      <c r="A5" s="18"/>
      <c r="B5" s="70">
        <v>1</v>
      </c>
      <c r="C5" s="71"/>
      <c r="D5" s="70"/>
      <c r="E5" s="71"/>
      <c r="F5" s="70"/>
      <c r="G5" s="71"/>
      <c r="H5" s="70"/>
      <c r="I5" s="71"/>
      <c r="J5" s="83" t="s">
        <v>14</v>
      </c>
      <c r="K5" s="71"/>
      <c r="L5" s="83" t="s">
        <v>15</v>
      </c>
      <c r="M5" s="84"/>
      <c r="N5" s="84"/>
      <c r="O5" s="84"/>
      <c r="P5" s="84"/>
      <c r="Q5" s="71"/>
      <c r="R5" s="19"/>
      <c r="S5" s="19"/>
      <c r="T5" s="82" t="s">
        <v>16</v>
      </c>
      <c r="U5" s="71"/>
    </row>
    <row r="6" spans="1:21" x14ac:dyDescent="0.3">
      <c r="A6" s="18"/>
      <c r="B6" s="67" t="s">
        <v>17</v>
      </c>
      <c r="C6" s="68"/>
      <c r="D6" s="81" t="str">
        <f>[1]Inhoud!$C$3</f>
        <v>1 januari 2013</v>
      </c>
      <c r="E6" s="73"/>
      <c r="F6" s="20" t="str">
        <f>D6</f>
        <v>1 januari 2013</v>
      </c>
      <c r="G6" s="21"/>
      <c r="H6" s="72"/>
      <c r="I6" s="73"/>
      <c r="J6" s="72"/>
      <c r="K6" s="73"/>
      <c r="L6" s="22">
        <v>1</v>
      </c>
      <c r="M6" s="19"/>
      <c r="N6" s="23">
        <v>0.5</v>
      </c>
      <c r="O6" s="19"/>
      <c r="P6" s="69">
        <v>0.2</v>
      </c>
      <c r="Q6" s="68"/>
      <c r="R6" s="19" t="s">
        <v>10</v>
      </c>
      <c r="S6" s="19"/>
      <c r="T6" s="19"/>
      <c r="U6" s="24"/>
    </row>
    <row r="7" spans="1:21" x14ac:dyDescent="0.3">
      <c r="A7" s="18"/>
      <c r="B7" s="64"/>
      <c r="C7" s="66"/>
      <c r="D7" s="79"/>
      <c r="E7" s="80"/>
      <c r="F7" s="79"/>
      <c r="G7" s="80"/>
      <c r="H7" s="79"/>
      <c r="I7" s="80"/>
      <c r="J7" s="79"/>
      <c r="K7" s="80"/>
      <c r="L7" s="79"/>
      <c r="M7" s="80"/>
      <c r="N7" s="79"/>
      <c r="O7" s="80"/>
      <c r="P7" s="79"/>
      <c r="Q7" s="80"/>
      <c r="R7" s="14"/>
      <c r="S7" s="14"/>
      <c r="T7" s="79"/>
      <c r="U7" s="80"/>
    </row>
    <row r="8" spans="1:21" x14ac:dyDescent="0.3">
      <c r="A8" s="18">
        <v>0</v>
      </c>
      <c r="B8" s="62">
        <v>18761.3</v>
      </c>
      <c r="C8" s="63"/>
      <c r="D8" s="62">
        <f t="shared" ref="D8:D35" si="0">B8*$U$2</f>
        <v>23793.08066</v>
      </c>
      <c r="E8" s="76">
        <f t="shared" ref="E8:E35" si="1">D8/40.3399</f>
        <v>589.81506300213925</v>
      </c>
      <c r="F8" s="62">
        <f t="shared" ref="F8:F35" si="2">B8/12*$U$2</f>
        <v>1982.7567216666666</v>
      </c>
      <c r="G8" s="76">
        <f t="shared" ref="G8:G35" si="3">F8/40.3399</f>
        <v>49.151255250178274</v>
      </c>
      <c r="H8" s="62">
        <f t="shared" ref="H8:H35" si="4">((B8&lt;19968.2)*913.03+(B8&gt;19968.2)*(B8&lt;20424.71)*(20424.71-B8+456.51)+(B8&gt;20424.71)*(B8&lt;22659.62)*456.51+(B8&gt;22659.62)*(B8&lt;23116.13)*(23116.13-B8))/12*$U$2</f>
        <v>96.49205383333333</v>
      </c>
      <c r="I8" s="76">
        <f t="shared" ref="I8:I35" si="5">H8/40.3399</f>
        <v>2.3919755337354167</v>
      </c>
      <c r="J8" s="62">
        <f t="shared" ref="J8:J35" si="6">((B8&lt;19968.2)*456.51+(B8&gt;19968.2)*(B8&lt;20196.46)*(20196.46-B8+228.26)+(B8&gt;20196.46)*(B8&lt;22659.62)*228.26+(B8&gt;22659.62)*(B8&lt;22887.88)*(22887.88-B8))/12*$U$2</f>
        <v>48.245498499999997</v>
      </c>
      <c r="K8" s="76">
        <f t="shared" ref="K8:K35" si="7">J8/40.3399</f>
        <v>1.1959746677607033</v>
      </c>
      <c r="L8" s="74">
        <f t="shared" ref="L8:L35" si="8">D8/1976</f>
        <v>12.041032722672064</v>
      </c>
      <c r="M8" s="75">
        <f t="shared" ref="M8:M35" si="9">L8/40.3399</f>
        <v>0.29848940435330934</v>
      </c>
      <c r="N8" s="74">
        <f t="shared" ref="N8:N35" si="10">L8/2</f>
        <v>6.020516361336032</v>
      </c>
      <c r="O8" s="75">
        <f t="shared" ref="O8:O35" si="11">N8/40.3399</f>
        <v>0.14924470217665467</v>
      </c>
      <c r="P8" s="74">
        <f t="shared" ref="P8:P35" si="12">L8/5</f>
        <v>2.408206544534413</v>
      </c>
      <c r="Q8" s="75">
        <f t="shared" ref="Q8:Q35" si="13">P8/40.3399</f>
        <v>5.9697880870661878E-2</v>
      </c>
      <c r="R8" s="25">
        <f t="shared" ref="R8:R35" si="14">(F8+H8)/1976*12</f>
        <v>12.627016855263161</v>
      </c>
      <c r="S8" s="25">
        <f t="shared" ref="S8:S35" si="15">R8/40.3399</f>
        <v>0.31301557156222898</v>
      </c>
      <c r="T8" s="74">
        <f t="shared" ref="T8:T35" si="16">D8/2080</f>
        <v>11.438981086538462</v>
      </c>
      <c r="U8" s="75">
        <f t="shared" ref="U8:U35" si="17">T8/40.3399</f>
        <v>0.28356493413564393</v>
      </c>
    </row>
    <row r="9" spans="1:21" x14ac:dyDescent="0.3">
      <c r="A9" s="18">
        <f t="shared" ref="A9:A35" si="18">+A8+1</f>
        <v>1</v>
      </c>
      <c r="B9" s="62">
        <v>19380.830000000002</v>
      </c>
      <c r="C9" s="63"/>
      <c r="D9" s="62">
        <f t="shared" si="0"/>
        <v>24578.768606000001</v>
      </c>
      <c r="E9" s="76">
        <f t="shared" si="1"/>
        <v>609.29175843271798</v>
      </c>
      <c r="F9" s="62">
        <f t="shared" si="2"/>
        <v>2048.2307171666671</v>
      </c>
      <c r="G9" s="76">
        <f t="shared" si="3"/>
        <v>50.77431320272651</v>
      </c>
      <c r="H9" s="62">
        <f t="shared" si="4"/>
        <v>96.49205383333333</v>
      </c>
      <c r="I9" s="76">
        <f t="shared" si="5"/>
        <v>2.3919755337354167</v>
      </c>
      <c r="J9" s="62">
        <f t="shared" si="6"/>
        <v>48.245498499999997</v>
      </c>
      <c r="K9" s="76">
        <f t="shared" si="7"/>
        <v>1.1959746677607033</v>
      </c>
      <c r="L9" s="74">
        <f t="shared" si="8"/>
        <v>12.438648079959515</v>
      </c>
      <c r="M9" s="75">
        <f t="shared" si="9"/>
        <v>0.30834603159550505</v>
      </c>
      <c r="N9" s="74">
        <f t="shared" si="10"/>
        <v>6.2193240399797576</v>
      </c>
      <c r="O9" s="75">
        <f t="shared" si="11"/>
        <v>0.15417301579775253</v>
      </c>
      <c r="P9" s="74">
        <f t="shared" si="12"/>
        <v>2.4877296159919031</v>
      </c>
      <c r="Q9" s="75">
        <f t="shared" si="13"/>
        <v>6.1669206319101014E-2</v>
      </c>
      <c r="R9" s="25">
        <f t="shared" si="14"/>
        <v>13.02463221255061</v>
      </c>
      <c r="S9" s="25">
        <f t="shared" si="15"/>
        <v>0.32287219880442464</v>
      </c>
      <c r="T9" s="74">
        <f t="shared" si="16"/>
        <v>11.816715675961539</v>
      </c>
      <c r="U9" s="75">
        <f t="shared" si="17"/>
        <v>0.29292873001572983</v>
      </c>
    </row>
    <row r="10" spans="1:21" x14ac:dyDescent="0.3">
      <c r="A10" s="18">
        <f t="shared" si="18"/>
        <v>2</v>
      </c>
      <c r="B10" s="62">
        <v>20139.45</v>
      </c>
      <c r="C10" s="63"/>
      <c r="D10" s="62">
        <f t="shared" si="0"/>
        <v>25540.850490000001</v>
      </c>
      <c r="E10" s="76">
        <f t="shared" si="1"/>
        <v>633.14114536724185</v>
      </c>
      <c r="F10" s="62">
        <f t="shared" si="2"/>
        <v>2128.4042075000002</v>
      </c>
      <c r="G10" s="76">
        <f t="shared" si="3"/>
        <v>52.761762113936825</v>
      </c>
      <c r="H10" s="62">
        <f t="shared" si="4"/>
        <v>78.392726166666492</v>
      </c>
      <c r="I10" s="76">
        <f t="shared" si="5"/>
        <v>1.9433049206038313</v>
      </c>
      <c r="J10" s="62">
        <f t="shared" si="6"/>
        <v>30.148284499999829</v>
      </c>
      <c r="K10" s="76">
        <f t="shared" si="7"/>
        <v>0.74735645105713766</v>
      </c>
      <c r="L10" s="74">
        <f t="shared" si="8"/>
        <v>12.925531624493928</v>
      </c>
      <c r="M10" s="75">
        <f t="shared" si="9"/>
        <v>0.3204155593963775</v>
      </c>
      <c r="N10" s="74">
        <f t="shared" si="10"/>
        <v>6.462765812246964</v>
      </c>
      <c r="O10" s="75">
        <f t="shared" si="11"/>
        <v>0.16020777969818875</v>
      </c>
      <c r="P10" s="74">
        <f t="shared" si="12"/>
        <v>2.5851063248987858</v>
      </c>
      <c r="Q10" s="75">
        <f t="shared" si="13"/>
        <v>6.4083111879275498E-2</v>
      </c>
      <c r="R10" s="25">
        <f t="shared" si="14"/>
        <v>13.401600811740892</v>
      </c>
      <c r="S10" s="25">
        <f t="shared" si="15"/>
        <v>0.33221700628263562</v>
      </c>
      <c r="T10" s="74">
        <f t="shared" si="16"/>
        <v>12.279255043269231</v>
      </c>
      <c r="U10" s="75">
        <f t="shared" si="17"/>
        <v>0.30439478142655857</v>
      </c>
    </row>
    <row r="11" spans="1:21" x14ac:dyDescent="0.3">
      <c r="A11" s="18">
        <f t="shared" si="18"/>
        <v>3</v>
      </c>
      <c r="B11" s="62">
        <v>20898.05</v>
      </c>
      <c r="C11" s="63"/>
      <c r="D11" s="62">
        <f t="shared" si="0"/>
        <v>26502.907009999999</v>
      </c>
      <c r="E11" s="76">
        <f t="shared" si="1"/>
        <v>656.98990354462944</v>
      </c>
      <c r="F11" s="62">
        <f t="shared" si="2"/>
        <v>2208.5755841666664</v>
      </c>
      <c r="G11" s="76">
        <f t="shared" si="3"/>
        <v>54.749158628719123</v>
      </c>
      <c r="H11" s="62">
        <f t="shared" si="4"/>
        <v>48.245498499999997</v>
      </c>
      <c r="I11" s="76">
        <f t="shared" si="5"/>
        <v>1.1959746677607033</v>
      </c>
      <c r="J11" s="62">
        <f t="shared" si="6"/>
        <v>24.123277666666663</v>
      </c>
      <c r="K11" s="76">
        <f t="shared" si="7"/>
        <v>0.5980004329873565</v>
      </c>
      <c r="L11" s="74">
        <f t="shared" si="8"/>
        <v>13.412402332995951</v>
      </c>
      <c r="M11" s="75">
        <f t="shared" si="9"/>
        <v>0.33248476900031859</v>
      </c>
      <c r="N11" s="74">
        <f t="shared" si="10"/>
        <v>6.7062011664979755</v>
      </c>
      <c r="O11" s="75">
        <f t="shared" si="11"/>
        <v>0.1662423845001593</v>
      </c>
      <c r="P11" s="74">
        <f t="shared" si="12"/>
        <v>2.6824804665991904</v>
      </c>
      <c r="Q11" s="75">
        <f t="shared" si="13"/>
        <v>6.6496953800063721E-2</v>
      </c>
      <c r="R11" s="25">
        <f t="shared" si="14"/>
        <v>13.705391190283398</v>
      </c>
      <c r="S11" s="25">
        <f t="shared" si="15"/>
        <v>0.33974777305554549</v>
      </c>
      <c r="T11" s="74">
        <f t="shared" si="16"/>
        <v>12.741782216346154</v>
      </c>
      <c r="U11" s="75">
        <f t="shared" si="17"/>
        <v>0.31586053055030267</v>
      </c>
    </row>
    <row r="12" spans="1:21" x14ac:dyDescent="0.3">
      <c r="A12" s="18">
        <f t="shared" si="18"/>
        <v>4</v>
      </c>
      <c r="B12" s="62">
        <v>21652.61</v>
      </c>
      <c r="C12" s="63"/>
      <c r="D12" s="62">
        <f t="shared" si="0"/>
        <v>27459.840002000001</v>
      </c>
      <c r="E12" s="76">
        <f t="shared" si="1"/>
        <v>680.71165278049773</v>
      </c>
      <c r="F12" s="62">
        <f t="shared" si="2"/>
        <v>2288.3200001666669</v>
      </c>
      <c r="G12" s="76">
        <f t="shared" si="3"/>
        <v>56.725971065041485</v>
      </c>
      <c r="H12" s="62">
        <f t="shared" si="4"/>
        <v>48.245498499999997</v>
      </c>
      <c r="I12" s="76">
        <f t="shared" si="5"/>
        <v>1.1959746677607033</v>
      </c>
      <c r="J12" s="62">
        <f t="shared" si="6"/>
        <v>24.123277666666663</v>
      </c>
      <c r="K12" s="76">
        <f t="shared" si="7"/>
        <v>0.5980004329873565</v>
      </c>
      <c r="L12" s="74">
        <f t="shared" si="8"/>
        <v>13.896680162955466</v>
      </c>
      <c r="M12" s="75">
        <f t="shared" si="9"/>
        <v>0.34448970282413854</v>
      </c>
      <c r="N12" s="74">
        <f t="shared" si="10"/>
        <v>6.948340081477733</v>
      </c>
      <c r="O12" s="75">
        <f t="shared" si="11"/>
        <v>0.17224485141206927</v>
      </c>
      <c r="P12" s="74">
        <f t="shared" si="12"/>
        <v>2.7793360325910932</v>
      </c>
      <c r="Q12" s="75">
        <f t="shared" si="13"/>
        <v>6.8897940564827703E-2</v>
      </c>
      <c r="R12" s="25">
        <f t="shared" si="14"/>
        <v>14.189669020242917</v>
      </c>
      <c r="S12" s="25">
        <f t="shared" si="15"/>
        <v>0.3517527068793655</v>
      </c>
      <c r="T12" s="74">
        <f t="shared" si="16"/>
        <v>13.201846154807694</v>
      </c>
      <c r="U12" s="75">
        <f t="shared" si="17"/>
        <v>0.32726521768293165</v>
      </c>
    </row>
    <row r="13" spans="1:21" x14ac:dyDescent="0.3">
      <c r="A13" s="18">
        <f t="shared" si="18"/>
        <v>5</v>
      </c>
      <c r="B13" s="62">
        <v>21661.919999999998</v>
      </c>
      <c r="C13" s="63"/>
      <c r="D13" s="62">
        <f t="shared" si="0"/>
        <v>27471.646943999996</v>
      </c>
      <c r="E13" s="76">
        <f t="shared" si="1"/>
        <v>681.0043392274149</v>
      </c>
      <c r="F13" s="62">
        <f t="shared" si="2"/>
        <v>2289.3039119999999</v>
      </c>
      <c r="G13" s="76">
        <f t="shared" si="3"/>
        <v>56.750361602284585</v>
      </c>
      <c r="H13" s="62">
        <f t="shared" si="4"/>
        <v>48.245498499999997</v>
      </c>
      <c r="I13" s="76">
        <f t="shared" si="5"/>
        <v>1.1959746677607033</v>
      </c>
      <c r="J13" s="62">
        <f t="shared" si="6"/>
        <v>24.123277666666663</v>
      </c>
      <c r="K13" s="76">
        <f t="shared" si="7"/>
        <v>0.5980004329873565</v>
      </c>
      <c r="L13" s="74">
        <f t="shared" si="8"/>
        <v>13.902655336032387</v>
      </c>
      <c r="M13" s="75">
        <f t="shared" si="9"/>
        <v>0.34463782349565536</v>
      </c>
      <c r="N13" s="74">
        <f t="shared" si="10"/>
        <v>6.9513276680161935</v>
      </c>
      <c r="O13" s="75">
        <f t="shared" si="11"/>
        <v>0.17231891174782768</v>
      </c>
      <c r="P13" s="74">
        <f t="shared" si="12"/>
        <v>2.7805310672064776</v>
      </c>
      <c r="Q13" s="75">
        <f t="shared" si="13"/>
        <v>6.8927564699131069E-2</v>
      </c>
      <c r="R13" s="25">
        <f t="shared" si="14"/>
        <v>14.195644193319836</v>
      </c>
      <c r="S13" s="25">
        <f t="shared" si="15"/>
        <v>0.35190082755088231</v>
      </c>
      <c r="T13" s="74">
        <f t="shared" si="16"/>
        <v>13.207522569230768</v>
      </c>
      <c r="U13" s="75">
        <f t="shared" si="17"/>
        <v>0.32740593232087262</v>
      </c>
    </row>
    <row r="14" spans="1:21" x14ac:dyDescent="0.3">
      <c r="A14" s="18">
        <f t="shared" si="18"/>
        <v>6</v>
      </c>
      <c r="B14" s="62">
        <v>22737.37</v>
      </c>
      <c r="C14" s="63"/>
      <c r="D14" s="62">
        <f t="shared" si="0"/>
        <v>28835.532633999999</v>
      </c>
      <c r="E14" s="76">
        <f t="shared" si="1"/>
        <v>714.81418233560316</v>
      </c>
      <c r="F14" s="62">
        <f t="shared" si="2"/>
        <v>2402.9610528333333</v>
      </c>
      <c r="G14" s="76">
        <f t="shared" si="3"/>
        <v>59.56784852796693</v>
      </c>
      <c r="H14" s="62">
        <f t="shared" si="4"/>
        <v>40.028619333333552</v>
      </c>
      <c r="I14" s="76">
        <f t="shared" si="5"/>
        <v>0.99228355383462907</v>
      </c>
      <c r="J14" s="62">
        <f t="shared" si="6"/>
        <v>15.906398500000215</v>
      </c>
      <c r="K14" s="76">
        <f t="shared" si="7"/>
        <v>0.39430931906128214</v>
      </c>
      <c r="L14" s="74">
        <f t="shared" si="8"/>
        <v>14.592880887651821</v>
      </c>
      <c r="M14" s="75">
        <f t="shared" si="9"/>
        <v>0.36174806798360487</v>
      </c>
      <c r="N14" s="74">
        <f t="shared" si="10"/>
        <v>7.2964404438259107</v>
      </c>
      <c r="O14" s="75">
        <f t="shared" si="11"/>
        <v>0.18087403399180244</v>
      </c>
      <c r="P14" s="74">
        <f t="shared" si="12"/>
        <v>2.9185761775303645</v>
      </c>
      <c r="Q14" s="75">
        <f t="shared" si="13"/>
        <v>7.2349613596720971E-2</v>
      </c>
      <c r="R14" s="25">
        <f t="shared" si="14"/>
        <v>14.835969669028342</v>
      </c>
      <c r="S14" s="25">
        <f t="shared" si="15"/>
        <v>0.36777408146843055</v>
      </c>
      <c r="T14" s="74">
        <f t="shared" si="16"/>
        <v>13.863236843269231</v>
      </c>
      <c r="U14" s="75">
        <f t="shared" si="17"/>
        <v>0.34366066458442462</v>
      </c>
    </row>
    <row r="15" spans="1:21" x14ac:dyDescent="0.3">
      <c r="A15" s="18">
        <f t="shared" si="18"/>
        <v>7</v>
      </c>
      <c r="B15" s="62">
        <v>22749.06</v>
      </c>
      <c r="C15" s="63"/>
      <c r="D15" s="62">
        <f t="shared" si="0"/>
        <v>28850.357892</v>
      </c>
      <c r="E15" s="76">
        <f t="shared" si="1"/>
        <v>715.18169088173249</v>
      </c>
      <c r="F15" s="62">
        <f t="shared" si="2"/>
        <v>2404.1964910000002</v>
      </c>
      <c r="G15" s="76">
        <f t="shared" si="3"/>
        <v>59.598474240144377</v>
      </c>
      <c r="H15" s="62">
        <f t="shared" si="4"/>
        <v>38.793181166666635</v>
      </c>
      <c r="I15" s="76">
        <f t="shared" si="5"/>
        <v>0.96165784165718393</v>
      </c>
      <c r="J15" s="62">
        <f t="shared" si="6"/>
        <v>14.670960333333301</v>
      </c>
      <c r="K15" s="76">
        <f t="shared" si="7"/>
        <v>0.36368360688383711</v>
      </c>
      <c r="L15" s="74">
        <f t="shared" si="8"/>
        <v>14.600383548582997</v>
      </c>
      <c r="M15" s="75">
        <f t="shared" si="9"/>
        <v>0.36193405408994561</v>
      </c>
      <c r="N15" s="74">
        <f t="shared" si="10"/>
        <v>7.3001917742914983</v>
      </c>
      <c r="O15" s="75">
        <f t="shared" si="11"/>
        <v>0.18096702704497281</v>
      </c>
      <c r="P15" s="74">
        <f t="shared" si="12"/>
        <v>2.9200767097165992</v>
      </c>
      <c r="Q15" s="75">
        <f t="shared" si="13"/>
        <v>7.2386810817989117E-2</v>
      </c>
      <c r="R15" s="25">
        <f t="shared" si="14"/>
        <v>14.835969669028342</v>
      </c>
      <c r="S15" s="25">
        <f t="shared" si="15"/>
        <v>0.36777408146843055</v>
      </c>
      <c r="T15" s="74">
        <f t="shared" si="16"/>
        <v>13.870364371153846</v>
      </c>
      <c r="U15" s="75">
        <f t="shared" si="17"/>
        <v>0.3438373513854483</v>
      </c>
    </row>
    <row r="16" spans="1:21" x14ac:dyDescent="0.3">
      <c r="A16" s="18">
        <f t="shared" si="18"/>
        <v>8</v>
      </c>
      <c r="B16" s="62">
        <v>23824.51</v>
      </c>
      <c r="C16" s="63"/>
      <c r="D16" s="62">
        <f t="shared" si="0"/>
        <v>30214.243581999999</v>
      </c>
      <c r="E16" s="76">
        <f t="shared" si="1"/>
        <v>748.99153398992064</v>
      </c>
      <c r="F16" s="62">
        <f t="shared" si="2"/>
        <v>2517.8536318333331</v>
      </c>
      <c r="G16" s="76">
        <f t="shared" si="3"/>
        <v>62.415961165826715</v>
      </c>
      <c r="H16" s="62">
        <f t="shared" si="4"/>
        <v>0</v>
      </c>
      <c r="I16" s="76">
        <f t="shared" si="5"/>
        <v>0</v>
      </c>
      <c r="J16" s="62">
        <f t="shared" si="6"/>
        <v>0</v>
      </c>
      <c r="K16" s="76">
        <f t="shared" si="7"/>
        <v>0</v>
      </c>
      <c r="L16" s="74">
        <f t="shared" si="8"/>
        <v>15.290609100202429</v>
      </c>
      <c r="M16" s="75">
        <f t="shared" si="9"/>
        <v>0.37904429857789507</v>
      </c>
      <c r="N16" s="74">
        <f t="shared" si="10"/>
        <v>7.6453045501012147</v>
      </c>
      <c r="O16" s="75">
        <f t="shared" si="11"/>
        <v>0.18952214928894753</v>
      </c>
      <c r="P16" s="74">
        <f t="shared" si="12"/>
        <v>3.058121820040486</v>
      </c>
      <c r="Q16" s="75">
        <f t="shared" si="13"/>
        <v>7.5808859715579019E-2</v>
      </c>
      <c r="R16" s="25">
        <f t="shared" si="14"/>
        <v>15.290609100202428</v>
      </c>
      <c r="S16" s="25">
        <f t="shared" si="15"/>
        <v>0.37904429857789501</v>
      </c>
      <c r="T16" s="74">
        <f t="shared" si="16"/>
        <v>14.526078645192307</v>
      </c>
      <c r="U16" s="75">
        <f t="shared" si="17"/>
        <v>0.36009208364900031</v>
      </c>
    </row>
    <row r="17" spans="1:21" x14ac:dyDescent="0.3">
      <c r="A17" s="18">
        <f t="shared" si="18"/>
        <v>9</v>
      </c>
      <c r="B17" s="62">
        <v>23847.68</v>
      </c>
      <c r="C17" s="63"/>
      <c r="D17" s="62">
        <f t="shared" si="0"/>
        <v>30243.627776000001</v>
      </c>
      <c r="E17" s="76">
        <f t="shared" si="1"/>
        <v>749.71994913224876</v>
      </c>
      <c r="F17" s="62">
        <f t="shared" si="2"/>
        <v>2520.3023146666665</v>
      </c>
      <c r="G17" s="76">
        <f t="shared" si="3"/>
        <v>62.476662427687387</v>
      </c>
      <c r="H17" s="62">
        <f t="shared" si="4"/>
        <v>0</v>
      </c>
      <c r="I17" s="76">
        <f t="shared" si="5"/>
        <v>0</v>
      </c>
      <c r="J17" s="62">
        <f t="shared" si="6"/>
        <v>0</v>
      </c>
      <c r="K17" s="76">
        <f t="shared" si="7"/>
        <v>0</v>
      </c>
      <c r="L17" s="74">
        <f t="shared" si="8"/>
        <v>15.305479643724697</v>
      </c>
      <c r="M17" s="75">
        <f t="shared" si="9"/>
        <v>0.37941292972279794</v>
      </c>
      <c r="N17" s="74">
        <f t="shared" si="10"/>
        <v>7.6527398218623484</v>
      </c>
      <c r="O17" s="75">
        <f t="shared" si="11"/>
        <v>0.18970646486139897</v>
      </c>
      <c r="P17" s="74">
        <f t="shared" si="12"/>
        <v>3.0610959287449395</v>
      </c>
      <c r="Q17" s="75">
        <f t="shared" si="13"/>
        <v>7.58825859445596E-2</v>
      </c>
      <c r="R17" s="25">
        <f t="shared" si="14"/>
        <v>15.305479643724695</v>
      </c>
      <c r="S17" s="25">
        <f t="shared" si="15"/>
        <v>0.37941292972279789</v>
      </c>
      <c r="T17" s="74">
        <f t="shared" si="16"/>
        <v>14.540205661538462</v>
      </c>
      <c r="U17" s="75">
        <f t="shared" si="17"/>
        <v>0.36044228323665806</v>
      </c>
    </row>
    <row r="18" spans="1:21" x14ac:dyDescent="0.3">
      <c r="A18" s="18">
        <f t="shared" si="18"/>
        <v>10</v>
      </c>
      <c r="B18" s="62">
        <v>24923.16</v>
      </c>
      <c r="C18" s="63"/>
      <c r="D18" s="62">
        <f t="shared" si="0"/>
        <v>31607.551511999998</v>
      </c>
      <c r="E18" s="76">
        <f t="shared" si="1"/>
        <v>783.53073537614114</v>
      </c>
      <c r="F18" s="62">
        <f t="shared" si="2"/>
        <v>2633.962626</v>
      </c>
      <c r="G18" s="76">
        <f t="shared" si="3"/>
        <v>65.294227948011766</v>
      </c>
      <c r="H18" s="62">
        <f t="shared" si="4"/>
        <v>0</v>
      </c>
      <c r="I18" s="76">
        <f t="shared" si="5"/>
        <v>0</v>
      </c>
      <c r="J18" s="62">
        <f t="shared" si="6"/>
        <v>0</v>
      </c>
      <c r="K18" s="76">
        <f t="shared" si="7"/>
        <v>0</v>
      </c>
      <c r="L18" s="74">
        <f t="shared" si="8"/>
        <v>15.995724449392712</v>
      </c>
      <c r="M18" s="75">
        <f t="shared" si="9"/>
        <v>0.39652365150614433</v>
      </c>
      <c r="N18" s="74">
        <f t="shared" si="10"/>
        <v>7.9978622246963562</v>
      </c>
      <c r="O18" s="75">
        <f t="shared" si="11"/>
        <v>0.19826182575307216</v>
      </c>
      <c r="P18" s="74">
        <f t="shared" si="12"/>
        <v>3.1991448898785424</v>
      </c>
      <c r="Q18" s="75">
        <f t="shared" si="13"/>
        <v>7.9304730301228865E-2</v>
      </c>
      <c r="R18" s="25">
        <f t="shared" si="14"/>
        <v>15.995724449392714</v>
      </c>
      <c r="S18" s="25">
        <f t="shared" si="15"/>
        <v>0.39652365150614438</v>
      </c>
      <c r="T18" s="74">
        <f t="shared" si="16"/>
        <v>15.195938226923076</v>
      </c>
      <c r="U18" s="75">
        <f t="shared" si="17"/>
        <v>0.37669746893083711</v>
      </c>
    </row>
    <row r="19" spans="1:21" x14ac:dyDescent="0.3">
      <c r="A19" s="18">
        <f t="shared" si="18"/>
        <v>11</v>
      </c>
      <c r="B19" s="62">
        <v>24931.24</v>
      </c>
      <c r="C19" s="63"/>
      <c r="D19" s="62">
        <f t="shared" si="0"/>
        <v>31617.798568000002</v>
      </c>
      <c r="E19" s="76">
        <f t="shared" si="1"/>
        <v>783.78475325918021</v>
      </c>
      <c r="F19" s="62">
        <f t="shared" si="2"/>
        <v>2634.8165473333333</v>
      </c>
      <c r="G19" s="76">
        <f t="shared" si="3"/>
        <v>65.315396104931679</v>
      </c>
      <c r="H19" s="62">
        <f t="shared" si="4"/>
        <v>0</v>
      </c>
      <c r="I19" s="76">
        <f t="shared" si="5"/>
        <v>0</v>
      </c>
      <c r="J19" s="62">
        <f t="shared" si="6"/>
        <v>0</v>
      </c>
      <c r="K19" s="76">
        <f t="shared" si="7"/>
        <v>0</v>
      </c>
      <c r="L19" s="74">
        <f t="shared" si="8"/>
        <v>16.000910206477734</v>
      </c>
      <c r="M19" s="75">
        <f t="shared" si="9"/>
        <v>0.39665220306638671</v>
      </c>
      <c r="N19" s="74">
        <f t="shared" si="10"/>
        <v>8.0004551032388669</v>
      </c>
      <c r="O19" s="75">
        <f t="shared" si="11"/>
        <v>0.19832610153319336</v>
      </c>
      <c r="P19" s="74">
        <f t="shared" si="12"/>
        <v>3.2001820412955468</v>
      </c>
      <c r="Q19" s="75">
        <f t="shared" si="13"/>
        <v>7.9330440613277348E-2</v>
      </c>
      <c r="R19" s="25">
        <f t="shared" si="14"/>
        <v>16.000910206477734</v>
      </c>
      <c r="S19" s="25">
        <f t="shared" si="15"/>
        <v>0.39665220306638671</v>
      </c>
      <c r="T19" s="74">
        <f t="shared" si="16"/>
        <v>15.200864696153847</v>
      </c>
      <c r="U19" s="75">
        <f t="shared" si="17"/>
        <v>0.37681959291306738</v>
      </c>
    </row>
    <row r="20" spans="1:21" x14ac:dyDescent="0.3">
      <c r="A20" s="18">
        <f t="shared" si="18"/>
        <v>12</v>
      </c>
      <c r="B20" s="62">
        <v>26006.69</v>
      </c>
      <c r="C20" s="63"/>
      <c r="D20" s="62">
        <f t="shared" si="0"/>
        <v>32981.684258000001</v>
      </c>
      <c r="E20" s="76">
        <f t="shared" si="1"/>
        <v>817.59459636736835</v>
      </c>
      <c r="F20" s="62">
        <f t="shared" si="2"/>
        <v>2748.4736881666663</v>
      </c>
      <c r="G20" s="76">
        <f t="shared" si="3"/>
        <v>68.132883030614011</v>
      </c>
      <c r="H20" s="62">
        <f t="shared" si="4"/>
        <v>0</v>
      </c>
      <c r="I20" s="76">
        <f t="shared" si="5"/>
        <v>0</v>
      </c>
      <c r="J20" s="62">
        <f t="shared" si="6"/>
        <v>0</v>
      </c>
      <c r="K20" s="76">
        <f t="shared" si="7"/>
        <v>0</v>
      </c>
      <c r="L20" s="74">
        <f t="shared" si="8"/>
        <v>16.691135758097168</v>
      </c>
      <c r="M20" s="75">
        <f t="shared" si="9"/>
        <v>0.41376244755433622</v>
      </c>
      <c r="N20" s="74">
        <f t="shared" si="10"/>
        <v>8.3455678790485841</v>
      </c>
      <c r="O20" s="75">
        <f t="shared" si="11"/>
        <v>0.20688122377716811</v>
      </c>
      <c r="P20" s="74">
        <f t="shared" si="12"/>
        <v>3.3382271516194337</v>
      </c>
      <c r="Q20" s="75">
        <f t="shared" si="13"/>
        <v>8.275248951086725E-2</v>
      </c>
      <c r="R20" s="25">
        <f t="shared" si="14"/>
        <v>16.691135758097161</v>
      </c>
      <c r="S20" s="25">
        <f t="shared" si="15"/>
        <v>0.41376244755433605</v>
      </c>
      <c r="T20" s="74">
        <f t="shared" si="16"/>
        <v>15.856578970192308</v>
      </c>
      <c r="U20" s="75">
        <f t="shared" si="17"/>
        <v>0.39307432517661939</v>
      </c>
    </row>
    <row r="21" spans="1:21" x14ac:dyDescent="0.3">
      <c r="A21" s="18">
        <f t="shared" si="18"/>
        <v>13</v>
      </c>
      <c r="B21" s="62">
        <v>26014.77</v>
      </c>
      <c r="C21" s="63"/>
      <c r="D21" s="62">
        <f t="shared" si="0"/>
        <v>32991.931314000001</v>
      </c>
      <c r="E21" s="76">
        <f t="shared" si="1"/>
        <v>817.84861425040719</v>
      </c>
      <c r="F21" s="62">
        <f t="shared" si="2"/>
        <v>2749.3276095000001</v>
      </c>
      <c r="G21" s="76">
        <f t="shared" si="3"/>
        <v>68.154051187533938</v>
      </c>
      <c r="H21" s="62">
        <f t="shared" si="4"/>
        <v>0</v>
      </c>
      <c r="I21" s="76">
        <f t="shared" si="5"/>
        <v>0</v>
      </c>
      <c r="J21" s="62">
        <f t="shared" si="6"/>
        <v>0</v>
      </c>
      <c r="K21" s="76">
        <f t="shared" si="7"/>
        <v>0</v>
      </c>
      <c r="L21" s="74">
        <f t="shared" si="8"/>
        <v>16.696321515182188</v>
      </c>
      <c r="M21" s="75">
        <f t="shared" si="9"/>
        <v>0.41389099911457855</v>
      </c>
      <c r="N21" s="74">
        <f t="shared" si="10"/>
        <v>8.3481607575910939</v>
      </c>
      <c r="O21" s="75">
        <f t="shared" si="11"/>
        <v>0.20694549955728928</v>
      </c>
      <c r="P21" s="74">
        <f t="shared" si="12"/>
        <v>3.3392643030364377</v>
      </c>
      <c r="Q21" s="75">
        <f t="shared" si="13"/>
        <v>8.2778199822915718E-2</v>
      </c>
      <c r="R21" s="25">
        <f t="shared" si="14"/>
        <v>16.696321515182188</v>
      </c>
      <c r="S21" s="25">
        <f t="shared" si="15"/>
        <v>0.41389099911457855</v>
      </c>
      <c r="T21" s="74">
        <f t="shared" si="16"/>
        <v>15.861505439423077</v>
      </c>
      <c r="U21" s="75">
        <f t="shared" si="17"/>
        <v>0.3931964491588496</v>
      </c>
    </row>
    <row r="22" spans="1:21" x14ac:dyDescent="0.3">
      <c r="A22" s="18">
        <f t="shared" si="18"/>
        <v>14</v>
      </c>
      <c r="B22" s="62">
        <v>27090.25</v>
      </c>
      <c r="C22" s="63"/>
      <c r="D22" s="62">
        <f t="shared" si="0"/>
        <v>34355.855049999998</v>
      </c>
      <c r="E22" s="76">
        <f t="shared" si="1"/>
        <v>851.65940049429969</v>
      </c>
      <c r="F22" s="62">
        <f t="shared" si="2"/>
        <v>2862.9879208333336</v>
      </c>
      <c r="G22" s="76">
        <f t="shared" si="3"/>
        <v>70.971616707858317</v>
      </c>
      <c r="H22" s="62">
        <f t="shared" si="4"/>
        <v>0</v>
      </c>
      <c r="I22" s="76">
        <f t="shared" si="5"/>
        <v>0</v>
      </c>
      <c r="J22" s="62">
        <f t="shared" si="6"/>
        <v>0</v>
      </c>
      <c r="K22" s="76">
        <f t="shared" si="7"/>
        <v>0</v>
      </c>
      <c r="L22" s="74">
        <f t="shared" si="8"/>
        <v>17.3865663208502</v>
      </c>
      <c r="M22" s="75">
        <f t="shared" si="9"/>
        <v>0.43100172089792488</v>
      </c>
      <c r="N22" s="74">
        <f t="shared" si="10"/>
        <v>8.6932831604251</v>
      </c>
      <c r="O22" s="75">
        <f t="shared" si="11"/>
        <v>0.21550086044896244</v>
      </c>
      <c r="P22" s="74">
        <f t="shared" si="12"/>
        <v>3.4773132641700402</v>
      </c>
      <c r="Q22" s="75">
        <f t="shared" si="13"/>
        <v>8.6200344179584984E-2</v>
      </c>
      <c r="R22" s="25">
        <f t="shared" si="14"/>
        <v>17.386566320850207</v>
      </c>
      <c r="S22" s="25">
        <f t="shared" si="15"/>
        <v>0.43100172089792504</v>
      </c>
      <c r="T22" s="74">
        <f t="shared" si="16"/>
        <v>16.517238004807691</v>
      </c>
      <c r="U22" s="75">
        <f t="shared" si="17"/>
        <v>0.40945163485302866</v>
      </c>
    </row>
    <row r="23" spans="1:21" x14ac:dyDescent="0.3">
      <c r="A23" s="18">
        <f t="shared" si="18"/>
        <v>15</v>
      </c>
      <c r="B23" s="62">
        <v>27098.3</v>
      </c>
      <c r="C23" s="63"/>
      <c r="D23" s="62">
        <f t="shared" si="0"/>
        <v>34366.064059999997</v>
      </c>
      <c r="E23" s="76">
        <f t="shared" si="1"/>
        <v>851.91247524163418</v>
      </c>
      <c r="F23" s="62">
        <f t="shared" si="2"/>
        <v>2863.8386716666664</v>
      </c>
      <c r="G23" s="76">
        <f t="shared" si="3"/>
        <v>70.992706270136182</v>
      </c>
      <c r="H23" s="62">
        <f t="shared" si="4"/>
        <v>0</v>
      </c>
      <c r="I23" s="76">
        <f t="shared" si="5"/>
        <v>0</v>
      </c>
      <c r="J23" s="62">
        <f t="shared" si="6"/>
        <v>0</v>
      </c>
      <c r="K23" s="76">
        <f t="shared" si="7"/>
        <v>0</v>
      </c>
      <c r="L23" s="74">
        <f t="shared" si="8"/>
        <v>17.391732823886638</v>
      </c>
      <c r="M23" s="75">
        <f t="shared" si="9"/>
        <v>0.43112979516277034</v>
      </c>
      <c r="N23" s="74">
        <f t="shared" si="10"/>
        <v>8.6958664119433191</v>
      </c>
      <c r="O23" s="75">
        <f t="shared" si="11"/>
        <v>0.21556489758138517</v>
      </c>
      <c r="P23" s="74">
        <f t="shared" si="12"/>
        <v>3.4783465647773277</v>
      </c>
      <c r="Q23" s="75">
        <f t="shared" si="13"/>
        <v>8.6225959032554061E-2</v>
      </c>
      <c r="R23" s="25">
        <f t="shared" si="14"/>
        <v>17.391732823886638</v>
      </c>
      <c r="S23" s="25">
        <f t="shared" si="15"/>
        <v>0.43112979516277034</v>
      </c>
      <c r="T23" s="74">
        <f t="shared" si="16"/>
        <v>16.522146182692307</v>
      </c>
      <c r="U23" s="75">
        <f t="shared" si="17"/>
        <v>0.40957330540463183</v>
      </c>
    </row>
    <row r="24" spans="1:21" x14ac:dyDescent="0.3">
      <c r="A24" s="18">
        <f t="shared" si="18"/>
        <v>16</v>
      </c>
      <c r="B24" s="62">
        <v>28173.78</v>
      </c>
      <c r="C24" s="63"/>
      <c r="D24" s="62">
        <f t="shared" si="0"/>
        <v>35729.987796000001</v>
      </c>
      <c r="E24" s="76">
        <f t="shared" si="1"/>
        <v>885.72326148552679</v>
      </c>
      <c r="F24" s="62">
        <f t="shared" si="2"/>
        <v>2977.498983</v>
      </c>
      <c r="G24" s="76">
        <f t="shared" si="3"/>
        <v>73.810271790460561</v>
      </c>
      <c r="H24" s="62">
        <f t="shared" si="4"/>
        <v>0</v>
      </c>
      <c r="I24" s="76">
        <f t="shared" si="5"/>
        <v>0</v>
      </c>
      <c r="J24" s="62">
        <f t="shared" si="6"/>
        <v>0</v>
      </c>
      <c r="K24" s="76">
        <f t="shared" si="7"/>
        <v>0</v>
      </c>
      <c r="L24" s="74">
        <f t="shared" si="8"/>
        <v>18.081977629554657</v>
      </c>
      <c r="M24" s="75">
        <f t="shared" si="9"/>
        <v>0.44824051694611683</v>
      </c>
      <c r="N24" s="74">
        <f t="shared" si="10"/>
        <v>9.0409888147773287</v>
      </c>
      <c r="O24" s="75">
        <f t="shared" si="11"/>
        <v>0.22412025847305841</v>
      </c>
      <c r="P24" s="74">
        <f t="shared" si="12"/>
        <v>3.6163955259109315</v>
      </c>
      <c r="Q24" s="75">
        <f t="shared" si="13"/>
        <v>8.9648103389223355E-2</v>
      </c>
      <c r="R24" s="25">
        <f t="shared" si="14"/>
        <v>18.081977629554654</v>
      </c>
      <c r="S24" s="25">
        <f t="shared" si="15"/>
        <v>0.44824051694611672</v>
      </c>
      <c r="T24" s="74">
        <f t="shared" si="16"/>
        <v>17.177878748076925</v>
      </c>
      <c r="U24" s="75">
        <f t="shared" si="17"/>
        <v>0.42582849109881099</v>
      </c>
    </row>
    <row r="25" spans="1:21" x14ac:dyDescent="0.3">
      <c r="A25" s="18">
        <f t="shared" si="18"/>
        <v>17</v>
      </c>
      <c r="B25" s="62">
        <v>28184.81</v>
      </c>
      <c r="C25" s="63"/>
      <c r="D25" s="62">
        <f t="shared" si="0"/>
        <v>35743.976042000002</v>
      </c>
      <c r="E25" s="76">
        <f t="shared" si="1"/>
        <v>886.07002104616026</v>
      </c>
      <c r="F25" s="62">
        <f t="shared" si="2"/>
        <v>2978.6646701666664</v>
      </c>
      <c r="G25" s="76">
        <f t="shared" si="3"/>
        <v>73.839168420513346</v>
      </c>
      <c r="H25" s="62">
        <f t="shared" si="4"/>
        <v>0</v>
      </c>
      <c r="I25" s="76">
        <f t="shared" si="5"/>
        <v>0</v>
      </c>
      <c r="J25" s="62">
        <f t="shared" si="6"/>
        <v>0</v>
      </c>
      <c r="K25" s="76">
        <f t="shared" si="7"/>
        <v>0</v>
      </c>
      <c r="L25" s="74">
        <f t="shared" si="8"/>
        <v>18.089056701417004</v>
      </c>
      <c r="M25" s="75">
        <f t="shared" si="9"/>
        <v>0.44841600255372482</v>
      </c>
      <c r="N25" s="74">
        <f t="shared" si="10"/>
        <v>9.0445283507085019</v>
      </c>
      <c r="O25" s="75">
        <f t="shared" si="11"/>
        <v>0.22420800127686241</v>
      </c>
      <c r="P25" s="74">
        <f t="shared" si="12"/>
        <v>3.6178113402834007</v>
      </c>
      <c r="Q25" s="75">
        <f t="shared" si="13"/>
        <v>8.9683200510744965E-2</v>
      </c>
      <c r="R25" s="25">
        <f t="shared" si="14"/>
        <v>18.089056701417</v>
      </c>
      <c r="S25" s="25">
        <f t="shared" si="15"/>
        <v>0.44841600255372471</v>
      </c>
      <c r="T25" s="74">
        <f t="shared" si="16"/>
        <v>17.184603866346155</v>
      </c>
      <c r="U25" s="75">
        <f t="shared" si="17"/>
        <v>0.42599520242603861</v>
      </c>
    </row>
    <row r="26" spans="1:21" x14ac:dyDescent="0.3">
      <c r="A26" s="18">
        <f t="shared" si="18"/>
        <v>18</v>
      </c>
      <c r="B26" s="62">
        <v>29260.29</v>
      </c>
      <c r="C26" s="63"/>
      <c r="D26" s="62">
        <f t="shared" si="0"/>
        <v>37107.899777999999</v>
      </c>
      <c r="E26" s="76">
        <f t="shared" si="1"/>
        <v>919.88080729005276</v>
      </c>
      <c r="F26" s="62">
        <f t="shared" si="2"/>
        <v>3092.3249814999999</v>
      </c>
      <c r="G26" s="76">
        <f t="shared" si="3"/>
        <v>76.656733940837725</v>
      </c>
      <c r="H26" s="62">
        <f t="shared" si="4"/>
        <v>0</v>
      </c>
      <c r="I26" s="76">
        <f t="shared" si="5"/>
        <v>0</v>
      </c>
      <c r="J26" s="62">
        <f t="shared" si="6"/>
        <v>0</v>
      </c>
      <c r="K26" s="76">
        <f t="shared" si="7"/>
        <v>0</v>
      </c>
      <c r="L26" s="74">
        <f t="shared" si="8"/>
        <v>18.77930150708502</v>
      </c>
      <c r="M26" s="75">
        <f t="shared" si="9"/>
        <v>0.46552672433707121</v>
      </c>
      <c r="N26" s="74">
        <f t="shared" si="10"/>
        <v>9.3896507535425098</v>
      </c>
      <c r="O26" s="75">
        <f t="shared" si="11"/>
        <v>0.2327633621685356</v>
      </c>
      <c r="P26" s="74">
        <f t="shared" si="12"/>
        <v>3.755860301417004</v>
      </c>
      <c r="Q26" s="75">
        <f t="shared" si="13"/>
        <v>9.3105344867414244E-2</v>
      </c>
      <c r="R26" s="25">
        <f t="shared" si="14"/>
        <v>18.77930150708502</v>
      </c>
      <c r="S26" s="25">
        <f t="shared" si="15"/>
        <v>0.46552672433707121</v>
      </c>
      <c r="T26" s="74">
        <f t="shared" si="16"/>
        <v>17.840336431730769</v>
      </c>
      <c r="U26" s="75">
        <f t="shared" si="17"/>
        <v>0.44225038812021766</v>
      </c>
    </row>
    <row r="27" spans="1:21" x14ac:dyDescent="0.3">
      <c r="A27" s="18">
        <f t="shared" si="18"/>
        <v>19</v>
      </c>
      <c r="B27" s="62">
        <v>29271.99</v>
      </c>
      <c r="C27" s="63"/>
      <c r="D27" s="62">
        <f t="shared" si="0"/>
        <v>37122.737718000004</v>
      </c>
      <c r="E27" s="76">
        <f t="shared" si="1"/>
        <v>920.24863021475028</v>
      </c>
      <c r="F27" s="62">
        <f t="shared" si="2"/>
        <v>3093.5614765</v>
      </c>
      <c r="G27" s="76">
        <f t="shared" si="3"/>
        <v>76.68738585122918</v>
      </c>
      <c r="H27" s="62">
        <f t="shared" si="4"/>
        <v>0</v>
      </c>
      <c r="I27" s="76">
        <f t="shared" si="5"/>
        <v>0</v>
      </c>
      <c r="J27" s="62">
        <f t="shared" si="6"/>
        <v>0</v>
      </c>
      <c r="K27" s="76">
        <f t="shared" si="7"/>
        <v>0</v>
      </c>
      <c r="L27" s="74">
        <f t="shared" si="8"/>
        <v>18.786810586032392</v>
      </c>
      <c r="M27" s="75">
        <f t="shared" si="9"/>
        <v>0.46571286954187768</v>
      </c>
      <c r="N27" s="74">
        <f t="shared" si="10"/>
        <v>9.3934052930161958</v>
      </c>
      <c r="O27" s="75">
        <f t="shared" si="11"/>
        <v>0.23285643477093884</v>
      </c>
      <c r="P27" s="74">
        <f t="shared" si="12"/>
        <v>3.7573621172064784</v>
      </c>
      <c r="Q27" s="75">
        <f t="shared" si="13"/>
        <v>9.3142573908375534E-2</v>
      </c>
      <c r="R27" s="25">
        <f t="shared" si="14"/>
        <v>18.786810586032388</v>
      </c>
      <c r="S27" s="25">
        <f t="shared" si="15"/>
        <v>0.46571286954187757</v>
      </c>
      <c r="T27" s="74">
        <f t="shared" si="16"/>
        <v>17.847470056730771</v>
      </c>
      <c r="U27" s="75">
        <f t="shared" si="17"/>
        <v>0.44242722606478374</v>
      </c>
    </row>
    <row r="28" spans="1:21" x14ac:dyDescent="0.3">
      <c r="A28" s="18">
        <f t="shared" si="18"/>
        <v>20</v>
      </c>
      <c r="B28" s="62">
        <v>30347.439999999999</v>
      </c>
      <c r="C28" s="63"/>
      <c r="D28" s="62">
        <f t="shared" si="0"/>
        <v>38486.623407999999</v>
      </c>
      <c r="E28" s="76">
        <f t="shared" si="1"/>
        <v>954.05847332293831</v>
      </c>
      <c r="F28" s="62">
        <f t="shared" si="2"/>
        <v>3207.2186173333334</v>
      </c>
      <c r="G28" s="76">
        <f t="shared" si="3"/>
        <v>79.504872776911526</v>
      </c>
      <c r="H28" s="62">
        <f t="shared" si="4"/>
        <v>0</v>
      </c>
      <c r="I28" s="76">
        <f t="shared" si="5"/>
        <v>0</v>
      </c>
      <c r="J28" s="62">
        <f t="shared" si="6"/>
        <v>0</v>
      </c>
      <c r="K28" s="76">
        <f t="shared" si="7"/>
        <v>0</v>
      </c>
      <c r="L28" s="74">
        <f t="shared" si="8"/>
        <v>19.477036137651822</v>
      </c>
      <c r="M28" s="75">
        <f t="shared" si="9"/>
        <v>0.48282311402982708</v>
      </c>
      <c r="N28" s="74">
        <f t="shared" si="10"/>
        <v>9.7385180688259112</v>
      </c>
      <c r="O28" s="75">
        <f t="shared" si="11"/>
        <v>0.24141155701491354</v>
      </c>
      <c r="P28" s="74">
        <f t="shared" si="12"/>
        <v>3.8954072275303644</v>
      </c>
      <c r="Q28" s="75">
        <f t="shared" si="13"/>
        <v>9.6564622805965422E-2</v>
      </c>
      <c r="R28" s="25">
        <f t="shared" si="14"/>
        <v>19.477036137651822</v>
      </c>
      <c r="S28" s="25">
        <f t="shared" si="15"/>
        <v>0.48282311402982708</v>
      </c>
      <c r="T28" s="74">
        <f t="shared" si="16"/>
        <v>18.50318433076923</v>
      </c>
      <c r="U28" s="75">
        <f t="shared" si="17"/>
        <v>0.45868195832833569</v>
      </c>
    </row>
    <row r="29" spans="1:21" x14ac:dyDescent="0.3">
      <c r="A29" s="18">
        <f t="shared" si="18"/>
        <v>21</v>
      </c>
      <c r="B29" s="62">
        <v>30359.13</v>
      </c>
      <c r="C29" s="63"/>
      <c r="D29" s="62">
        <f t="shared" si="0"/>
        <v>38501.448666000004</v>
      </c>
      <c r="E29" s="76">
        <f t="shared" si="1"/>
        <v>954.42598186906764</v>
      </c>
      <c r="F29" s="62">
        <f t="shared" si="2"/>
        <v>3208.4540555000003</v>
      </c>
      <c r="G29" s="76">
        <f t="shared" si="3"/>
        <v>79.53549848908898</v>
      </c>
      <c r="H29" s="62">
        <f t="shared" si="4"/>
        <v>0</v>
      </c>
      <c r="I29" s="76">
        <f t="shared" si="5"/>
        <v>0</v>
      </c>
      <c r="J29" s="62">
        <f t="shared" si="6"/>
        <v>0</v>
      </c>
      <c r="K29" s="76">
        <f t="shared" si="7"/>
        <v>0</v>
      </c>
      <c r="L29" s="74">
        <f t="shared" si="8"/>
        <v>19.484538798582999</v>
      </c>
      <c r="M29" s="75">
        <f t="shared" si="9"/>
        <v>0.48300910013616788</v>
      </c>
      <c r="N29" s="74">
        <f t="shared" si="10"/>
        <v>9.7422693992914997</v>
      </c>
      <c r="O29" s="75">
        <f t="shared" si="11"/>
        <v>0.24150455006808394</v>
      </c>
      <c r="P29" s="74">
        <f t="shared" si="12"/>
        <v>3.8969077597166</v>
      </c>
      <c r="Q29" s="75">
        <f t="shared" si="13"/>
        <v>9.6601820027233581E-2</v>
      </c>
      <c r="R29" s="25">
        <f t="shared" si="14"/>
        <v>19.484538798582996</v>
      </c>
      <c r="S29" s="25">
        <f t="shared" si="15"/>
        <v>0.48300910013616782</v>
      </c>
      <c r="T29" s="74">
        <f t="shared" si="16"/>
        <v>18.510311858653846</v>
      </c>
      <c r="U29" s="75">
        <f t="shared" si="17"/>
        <v>0.45885864512935942</v>
      </c>
    </row>
    <row r="30" spans="1:21" x14ac:dyDescent="0.3">
      <c r="A30" s="18">
        <f t="shared" si="18"/>
        <v>22</v>
      </c>
      <c r="B30" s="62">
        <v>31434.61</v>
      </c>
      <c r="C30" s="63"/>
      <c r="D30" s="62">
        <f t="shared" si="0"/>
        <v>39865.372402000001</v>
      </c>
      <c r="E30" s="76">
        <f t="shared" si="1"/>
        <v>988.23676811296014</v>
      </c>
      <c r="F30" s="62">
        <f t="shared" si="2"/>
        <v>3322.1143668333334</v>
      </c>
      <c r="G30" s="76">
        <f t="shared" si="3"/>
        <v>82.353064009413345</v>
      </c>
      <c r="H30" s="62">
        <f t="shared" si="4"/>
        <v>0</v>
      </c>
      <c r="I30" s="76">
        <f t="shared" si="5"/>
        <v>0</v>
      </c>
      <c r="J30" s="62">
        <f t="shared" si="6"/>
        <v>0</v>
      </c>
      <c r="K30" s="76">
        <f t="shared" si="7"/>
        <v>0</v>
      </c>
      <c r="L30" s="74">
        <f t="shared" si="8"/>
        <v>20.174783604251012</v>
      </c>
      <c r="M30" s="75">
        <f t="shared" si="9"/>
        <v>0.50011982191951421</v>
      </c>
      <c r="N30" s="74">
        <f t="shared" si="10"/>
        <v>10.087391802125506</v>
      </c>
      <c r="O30" s="75">
        <f t="shared" si="11"/>
        <v>0.2500599109597571</v>
      </c>
      <c r="P30" s="74">
        <f t="shared" si="12"/>
        <v>4.034956720850202</v>
      </c>
      <c r="Q30" s="75">
        <f t="shared" si="13"/>
        <v>0.10002396438390283</v>
      </c>
      <c r="R30" s="25">
        <f t="shared" si="14"/>
        <v>20.174783604251012</v>
      </c>
      <c r="S30" s="25">
        <f t="shared" si="15"/>
        <v>0.50011982191951421</v>
      </c>
      <c r="T30" s="74">
        <f t="shared" si="16"/>
        <v>19.166044424038461</v>
      </c>
      <c r="U30" s="75">
        <f t="shared" si="17"/>
        <v>0.47511383082353847</v>
      </c>
    </row>
    <row r="31" spans="1:21" x14ac:dyDescent="0.3">
      <c r="A31" s="18">
        <f t="shared" si="18"/>
        <v>23</v>
      </c>
      <c r="B31" s="62">
        <v>32521.759999999998</v>
      </c>
      <c r="C31" s="63"/>
      <c r="D31" s="62">
        <f t="shared" si="0"/>
        <v>41244.096032000001</v>
      </c>
      <c r="E31" s="76">
        <f t="shared" si="1"/>
        <v>1022.4144341458457</v>
      </c>
      <c r="F31" s="62">
        <f t="shared" si="2"/>
        <v>3437.0080026666665</v>
      </c>
      <c r="G31" s="76">
        <f t="shared" si="3"/>
        <v>85.201202845487131</v>
      </c>
      <c r="H31" s="62">
        <f t="shared" si="4"/>
        <v>0</v>
      </c>
      <c r="I31" s="76">
        <f t="shared" si="5"/>
        <v>0</v>
      </c>
      <c r="J31" s="62">
        <f t="shared" si="6"/>
        <v>0</v>
      </c>
      <c r="K31" s="76">
        <f t="shared" si="7"/>
        <v>0</v>
      </c>
      <c r="L31" s="74">
        <f t="shared" si="8"/>
        <v>20.872518234817814</v>
      </c>
      <c r="M31" s="75">
        <f t="shared" si="9"/>
        <v>0.51741621161227014</v>
      </c>
      <c r="N31" s="74">
        <f t="shared" si="10"/>
        <v>10.436259117408907</v>
      </c>
      <c r="O31" s="75">
        <f t="shared" si="11"/>
        <v>0.25870810580613507</v>
      </c>
      <c r="P31" s="74">
        <f t="shared" si="12"/>
        <v>4.1745036469635632</v>
      </c>
      <c r="Q31" s="75">
        <f t="shared" si="13"/>
        <v>0.10348324232245402</v>
      </c>
      <c r="R31" s="25">
        <f t="shared" si="14"/>
        <v>20.872518234817811</v>
      </c>
      <c r="S31" s="25">
        <f t="shared" si="15"/>
        <v>0.51741621161227003</v>
      </c>
      <c r="T31" s="74">
        <f t="shared" si="16"/>
        <v>19.828892323076925</v>
      </c>
      <c r="U31" s="75">
        <f t="shared" si="17"/>
        <v>0.49154540103165661</v>
      </c>
    </row>
    <row r="32" spans="1:21" x14ac:dyDescent="0.3">
      <c r="A32" s="18">
        <f t="shared" si="18"/>
        <v>24</v>
      </c>
      <c r="B32" s="62">
        <v>33597.24</v>
      </c>
      <c r="C32" s="63"/>
      <c r="D32" s="62">
        <f t="shared" si="0"/>
        <v>42608.019767999998</v>
      </c>
      <c r="E32" s="76">
        <f t="shared" si="1"/>
        <v>1056.2252203897381</v>
      </c>
      <c r="F32" s="62">
        <f t="shared" si="2"/>
        <v>3550.668314</v>
      </c>
      <c r="G32" s="76">
        <f t="shared" si="3"/>
        <v>88.018768365811511</v>
      </c>
      <c r="H32" s="62">
        <f t="shared" si="4"/>
        <v>0</v>
      </c>
      <c r="I32" s="76">
        <f t="shared" si="5"/>
        <v>0</v>
      </c>
      <c r="J32" s="62">
        <f t="shared" si="6"/>
        <v>0</v>
      </c>
      <c r="K32" s="76">
        <f t="shared" si="7"/>
        <v>0</v>
      </c>
      <c r="L32" s="74">
        <f t="shared" si="8"/>
        <v>21.56276304048583</v>
      </c>
      <c r="M32" s="75">
        <f t="shared" si="9"/>
        <v>0.53452693339561652</v>
      </c>
      <c r="N32" s="74">
        <f t="shared" si="10"/>
        <v>10.781381520242915</v>
      </c>
      <c r="O32" s="75">
        <f t="shared" si="11"/>
        <v>0.26726346669780826</v>
      </c>
      <c r="P32" s="74">
        <f t="shared" si="12"/>
        <v>4.3125526080971657</v>
      </c>
      <c r="Q32" s="75">
        <f t="shared" si="13"/>
        <v>0.10690538667912329</v>
      </c>
      <c r="R32" s="25">
        <f t="shared" si="14"/>
        <v>21.56276304048583</v>
      </c>
      <c r="S32" s="25">
        <f t="shared" si="15"/>
        <v>0.53452693339561652</v>
      </c>
      <c r="T32" s="74">
        <f t="shared" si="16"/>
        <v>20.484624888461539</v>
      </c>
      <c r="U32" s="75">
        <f t="shared" si="17"/>
        <v>0.50780058672583572</v>
      </c>
    </row>
    <row r="33" spans="1:21" x14ac:dyDescent="0.3">
      <c r="A33" s="18">
        <f t="shared" si="18"/>
        <v>25</v>
      </c>
      <c r="B33" s="62">
        <v>33608.9</v>
      </c>
      <c r="C33" s="63"/>
      <c r="D33" s="62">
        <f t="shared" si="0"/>
        <v>42622.806980000001</v>
      </c>
      <c r="E33" s="76">
        <f t="shared" si="1"/>
        <v>1056.5917858001631</v>
      </c>
      <c r="F33" s="62">
        <f t="shared" si="2"/>
        <v>3551.9005816666668</v>
      </c>
      <c r="G33" s="76">
        <f t="shared" si="3"/>
        <v>88.04931548334693</v>
      </c>
      <c r="H33" s="62">
        <f t="shared" si="4"/>
        <v>0</v>
      </c>
      <c r="I33" s="76">
        <f t="shared" si="5"/>
        <v>0</v>
      </c>
      <c r="J33" s="62">
        <f t="shared" si="6"/>
        <v>0</v>
      </c>
      <c r="K33" s="76">
        <f t="shared" si="7"/>
        <v>0</v>
      </c>
      <c r="L33" s="74">
        <f t="shared" si="8"/>
        <v>21.570246447368422</v>
      </c>
      <c r="M33" s="75">
        <f t="shared" si="9"/>
        <v>0.53471244220656033</v>
      </c>
      <c r="N33" s="74">
        <f t="shared" si="10"/>
        <v>10.785123223684211</v>
      </c>
      <c r="O33" s="75">
        <f t="shared" si="11"/>
        <v>0.26735622110328017</v>
      </c>
      <c r="P33" s="74">
        <f t="shared" si="12"/>
        <v>4.3140492894736848</v>
      </c>
      <c r="Q33" s="75">
        <f t="shared" si="13"/>
        <v>0.10694248844131207</v>
      </c>
      <c r="R33" s="25">
        <f t="shared" si="14"/>
        <v>21.570246447368419</v>
      </c>
      <c r="S33" s="25">
        <f t="shared" si="15"/>
        <v>0.53471244220656022</v>
      </c>
      <c r="T33" s="74">
        <f t="shared" si="16"/>
        <v>20.491734125000001</v>
      </c>
      <c r="U33" s="75">
        <f t="shared" si="17"/>
        <v>0.50797682009623224</v>
      </c>
    </row>
    <row r="34" spans="1:21" x14ac:dyDescent="0.3">
      <c r="A34" s="18">
        <f t="shared" si="18"/>
        <v>26</v>
      </c>
      <c r="B34" s="62">
        <v>33608.9</v>
      </c>
      <c r="C34" s="63"/>
      <c r="D34" s="62">
        <f t="shared" si="0"/>
        <v>42622.806980000001</v>
      </c>
      <c r="E34" s="76">
        <f t="shared" si="1"/>
        <v>1056.5917858001631</v>
      </c>
      <c r="F34" s="62">
        <f t="shared" si="2"/>
        <v>3551.9005816666668</v>
      </c>
      <c r="G34" s="76">
        <f t="shared" si="3"/>
        <v>88.04931548334693</v>
      </c>
      <c r="H34" s="62">
        <f t="shared" si="4"/>
        <v>0</v>
      </c>
      <c r="I34" s="76">
        <f t="shared" si="5"/>
        <v>0</v>
      </c>
      <c r="J34" s="62">
        <f t="shared" si="6"/>
        <v>0</v>
      </c>
      <c r="K34" s="76">
        <f t="shared" si="7"/>
        <v>0</v>
      </c>
      <c r="L34" s="74">
        <f t="shared" si="8"/>
        <v>21.570246447368422</v>
      </c>
      <c r="M34" s="75">
        <f t="shared" si="9"/>
        <v>0.53471244220656033</v>
      </c>
      <c r="N34" s="74">
        <f t="shared" si="10"/>
        <v>10.785123223684211</v>
      </c>
      <c r="O34" s="75">
        <f t="shared" si="11"/>
        <v>0.26735622110328017</v>
      </c>
      <c r="P34" s="74">
        <f t="shared" si="12"/>
        <v>4.3140492894736848</v>
      </c>
      <c r="Q34" s="75">
        <f t="shared" si="13"/>
        <v>0.10694248844131207</v>
      </c>
      <c r="R34" s="25">
        <f t="shared" si="14"/>
        <v>21.570246447368419</v>
      </c>
      <c r="S34" s="25">
        <f t="shared" si="15"/>
        <v>0.53471244220656022</v>
      </c>
      <c r="T34" s="74">
        <f t="shared" si="16"/>
        <v>20.491734125000001</v>
      </c>
      <c r="U34" s="75">
        <f t="shared" si="17"/>
        <v>0.50797682009623224</v>
      </c>
    </row>
    <row r="35" spans="1:21" x14ac:dyDescent="0.3">
      <c r="A35" s="18">
        <f t="shared" si="18"/>
        <v>27</v>
      </c>
      <c r="B35" s="62">
        <v>33620.6</v>
      </c>
      <c r="C35" s="63"/>
      <c r="D35" s="62">
        <f t="shared" si="0"/>
        <v>42637.644919999999</v>
      </c>
      <c r="E35" s="76">
        <f t="shared" si="1"/>
        <v>1056.9596087248606</v>
      </c>
      <c r="F35" s="62">
        <f t="shared" si="2"/>
        <v>3553.1370766666669</v>
      </c>
      <c r="G35" s="76">
        <f t="shared" si="3"/>
        <v>88.079967393738386</v>
      </c>
      <c r="H35" s="62">
        <f t="shared" si="4"/>
        <v>0</v>
      </c>
      <c r="I35" s="76">
        <f t="shared" si="5"/>
        <v>0</v>
      </c>
      <c r="J35" s="62">
        <f t="shared" si="6"/>
        <v>0</v>
      </c>
      <c r="K35" s="76">
        <f t="shared" si="7"/>
        <v>0</v>
      </c>
      <c r="L35" s="74">
        <f t="shared" si="8"/>
        <v>21.577755526315787</v>
      </c>
      <c r="M35" s="75">
        <f t="shared" si="9"/>
        <v>0.53489858741136664</v>
      </c>
      <c r="N35" s="74">
        <f t="shared" si="10"/>
        <v>10.788877763157894</v>
      </c>
      <c r="O35" s="75">
        <f t="shared" si="11"/>
        <v>0.26744929370568332</v>
      </c>
      <c r="P35" s="74">
        <f t="shared" si="12"/>
        <v>4.3155511052631574</v>
      </c>
      <c r="Q35" s="75">
        <f t="shared" si="13"/>
        <v>0.10697971748227332</v>
      </c>
      <c r="R35" s="25">
        <f t="shared" si="14"/>
        <v>21.577755526315791</v>
      </c>
      <c r="S35" s="25">
        <f t="shared" si="15"/>
        <v>0.53489858741136664</v>
      </c>
      <c r="T35" s="74">
        <f t="shared" si="16"/>
        <v>20.498867749999999</v>
      </c>
      <c r="U35" s="75">
        <f t="shared" si="17"/>
        <v>0.50815365804079826</v>
      </c>
    </row>
    <row r="36" spans="1:21" x14ac:dyDescent="0.3">
      <c r="A36" s="26"/>
      <c r="B36" s="77"/>
      <c r="C36" s="78"/>
      <c r="D36" s="77"/>
      <c r="E36" s="78"/>
      <c r="F36" s="77"/>
      <c r="G36" s="78"/>
      <c r="H36" s="77"/>
      <c r="I36" s="78"/>
      <c r="J36" s="77"/>
      <c r="K36" s="78"/>
      <c r="L36" s="77"/>
      <c r="M36" s="78"/>
      <c r="N36" s="77"/>
      <c r="O36" s="78"/>
      <c r="P36" s="77"/>
      <c r="Q36" s="78"/>
      <c r="R36" s="26"/>
      <c r="S36" s="26"/>
      <c r="T36" s="77"/>
      <c r="U36" s="78"/>
    </row>
  </sheetData>
  <dataConsolidate/>
  <mergeCells count="286">
    <mergeCell ref="T29:U29"/>
    <mergeCell ref="T30:U30"/>
    <mergeCell ref="T31:U31"/>
    <mergeCell ref="T32:U32"/>
    <mergeCell ref="T23:U23"/>
    <mergeCell ref="T24:U24"/>
    <mergeCell ref="T33:U33"/>
    <mergeCell ref="T34:U34"/>
    <mergeCell ref="T35:U35"/>
    <mergeCell ref="T25:U25"/>
    <mergeCell ref="T26:U26"/>
    <mergeCell ref="T27:U27"/>
    <mergeCell ref="T28:U28"/>
    <mergeCell ref="P29:Q29"/>
    <mergeCell ref="P30:Q30"/>
    <mergeCell ref="P31:Q31"/>
    <mergeCell ref="P32:Q32"/>
    <mergeCell ref="P33:Q33"/>
    <mergeCell ref="P34:Q34"/>
    <mergeCell ref="P35:Q35"/>
    <mergeCell ref="P36:Q36"/>
    <mergeCell ref="T8:U8"/>
    <mergeCell ref="T9:U9"/>
    <mergeCell ref="T10:U10"/>
    <mergeCell ref="T11:U11"/>
    <mergeCell ref="T12:U12"/>
    <mergeCell ref="T13:U13"/>
    <mergeCell ref="T14:U14"/>
    <mergeCell ref="T15:U15"/>
    <mergeCell ref="T16:U16"/>
    <mergeCell ref="T17:U17"/>
    <mergeCell ref="T18:U18"/>
    <mergeCell ref="T19:U19"/>
    <mergeCell ref="T20:U20"/>
    <mergeCell ref="T21:U21"/>
    <mergeCell ref="T22:U22"/>
    <mergeCell ref="T36:U36"/>
    <mergeCell ref="N34:O34"/>
    <mergeCell ref="N35:O35"/>
    <mergeCell ref="N36:O36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17:Q17"/>
    <mergeCell ref="P18:Q18"/>
    <mergeCell ref="P19:Q19"/>
    <mergeCell ref="P20:Q20"/>
    <mergeCell ref="P21:Q21"/>
    <mergeCell ref="P22:Q22"/>
    <mergeCell ref="P23:Q23"/>
    <mergeCell ref="P24:Q24"/>
    <mergeCell ref="P25:Q25"/>
    <mergeCell ref="P26:Q26"/>
    <mergeCell ref="P27:Q27"/>
    <mergeCell ref="P28:Q28"/>
    <mergeCell ref="N25:O25"/>
    <mergeCell ref="N26:O26"/>
    <mergeCell ref="N27:O27"/>
    <mergeCell ref="N28:O28"/>
    <mergeCell ref="N29:O29"/>
    <mergeCell ref="N30:O30"/>
    <mergeCell ref="N31:O31"/>
    <mergeCell ref="N32:O32"/>
    <mergeCell ref="N33:O33"/>
    <mergeCell ref="L30:M30"/>
    <mergeCell ref="L31:M31"/>
    <mergeCell ref="L32:M32"/>
    <mergeCell ref="L33:M33"/>
    <mergeCell ref="L34:M34"/>
    <mergeCell ref="L35:M35"/>
    <mergeCell ref="L36:M36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J33:K33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H32:I32"/>
    <mergeCell ref="H33:I33"/>
    <mergeCell ref="H34:I34"/>
    <mergeCell ref="H35:I35"/>
    <mergeCell ref="H36:I36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T7:U7"/>
    <mergeCell ref="H14:I14"/>
    <mergeCell ref="H15:I15"/>
    <mergeCell ref="H16:I16"/>
    <mergeCell ref="J8:K8"/>
    <mergeCell ref="J9:K9"/>
    <mergeCell ref="J10:K10"/>
    <mergeCell ref="J11:K11"/>
    <mergeCell ref="J12:K12"/>
    <mergeCell ref="J13:K13"/>
    <mergeCell ref="F34:G34"/>
    <mergeCell ref="F35:G35"/>
    <mergeCell ref="F36:G36"/>
    <mergeCell ref="F7:G7"/>
    <mergeCell ref="H7:I7"/>
    <mergeCell ref="H8:I8"/>
    <mergeCell ref="H9:I9"/>
    <mergeCell ref="H10:I10"/>
    <mergeCell ref="H11:I11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D31:E31"/>
    <mergeCell ref="D32:E32"/>
    <mergeCell ref="D33:E33"/>
    <mergeCell ref="D34:E34"/>
    <mergeCell ref="D35:E35"/>
    <mergeCell ref="D36:E36"/>
    <mergeCell ref="T5:U5"/>
    <mergeCell ref="H4:I4"/>
    <mergeCell ref="J4:K4"/>
    <mergeCell ref="J5:K5"/>
    <mergeCell ref="L5:Q5"/>
    <mergeCell ref="J6:K6"/>
    <mergeCell ref="L7:M7"/>
    <mergeCell ref="N7:O7"/>
    <mergeCell ref="P7:Q7"/>
    <mergeCell ref="J7:K7"/>
    <mergeCell ref="F11:G11"/>
    <mergeCell ref="F12:G12"/>
    <mergeCell ref="F13:G13"/>
    <mergeCell ref="F14:G14"/>
    <mergeCell ref="H12:I12"/>
    <mergeCell ref="H13:I13"/>
    <mergeCell ref="L10:M10"/>
    <mergeCell ref="F15:G15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B11:C11"/>
    <mergeCell ref="B25:C25"/>
    <mergeCell ref="B12:C12"/>
    <mergeCell ref="B17:C17"/>
    <mergeCell ref="B18:C18"/>
    <mergeCell ref="B19:C19"/>
    <mergeCell ref="B26:C26"/>
    <mergeCell ref="B27:C27"/>
    <mergeCell ref="B20:C20"/>
    <mergeCell ref="B21:C21"/>
    <mergeCell ref="B22:C22"/>
    <mergeCell ref="B23:C23"/>
    <mergeCell ref="B24:C24"/>
    <mergeCell ref="B33:C33"/>
    <mergeCell ref="B34:C34"/>
    <mergeCell ref="B35:C35"/>
    <mergeCell ref="B28:C28"/>
    <mergeCell ref="B29:C29"/>
    <mergeCell ref="B30:C30"/>
    <mergeCell ref="B31:C31"/>
    <mergeCell ref="B32:C32"/>
    <mergeCell ref="B13:C13"/>
    <mergeCell ref="B14:C14"/>
    <mergeCell ref="B15:C15"/>
    <mergeCell ref="B16:C16"/>
    <mergeCell ref="B10:C10"/>
    <mergeCell ref="F8:G8"/>
    <mergeCell ref="F9:G9"/>
    <mergeCell ref="F10:G10"/>
    <mergeCell ref="L4:Q4"/>
    <mergeCell ref="B4:E4"/>
    <mergeCell ref="B6:C6"/>
    <mergeCell ref="P6:Q6"/>
    <mergeCell ref="F5:G5"/>
    <mergeCell ref="H5:I5"/>
    <mergeCell ref="D7:E7"/>
    <mergeCell ref="B5:C5"/>
    <mergeCell ref="D5:E5"/>
    <mergeCell ref="D6:E6"/>
    <mergeCell ref="B7:C7"/>
    <mergeCell ref="L9:M9"/>
    <mergeCell ref="B8:C8"/>
    <mergeCell ref="B9:C9"/>
    <mergeCell ref="H6:I6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16384" width="8.85546875" style="1"/>
  </cols>
  <sheetData>
    <row r="1" spans="1:21" ht="16.5" x14ac:dyDescent="0.3">
      <c r="A1" s="5" t="s">
        <v>39</v>
      </c>
      <c r="B1" s="5" t="s">
        <v>1</v>
      </c>
      <c r="C1" s="5"/>
      <c r="D1" s="5"/>
      <c r="E1" s="6">
        <v>270</v>
      </c>
      <c r="F1" s="42" t="s">
        <v>90</v>
      </c>
      <c r="G1" s="5"/>
      <c r="H1" s="5"/>
      <c r="N1" s="41" t="str">
        <f>D6</f>
        <v>1 januari 2013</v>
      </c>
      <c r="Q1" s="8" t="s">
        <v>38</v>
      </c>
    </row>
    <row r="2" spans="1:21" x14ac:dyDescent="0.3">
      <c r="A2" s="8" t="s">
        <v>5</v>
      </c>
      <c r="T2" s="1" t="s">
        <v>7</v>
      </c>
      <c r="U2" s="13">
        <f>'LOG4'!$U$4</f>
        <v>1.2682</v>
      </c>
    </row>
    <row r="3" spans="1:21" ht="17.25" x14ac:dyDescent="0.35">
      <c r="A3" s="5"/>
      <c r="B3" s="5"/>
      <c r="C3" s="5"/>
      <c r="D3" s="5"/>
      <c r="E3" s="10"/>
      <c r="F3" s="11"/>
      <c r="G3" s="5"/>
      <c r="H3" s="5"/>
      <c r="Q3" s="8"/>
    </row>
    <row r="4" spans="1:21" x14ac:dyDescent="0.3">
      <c r="A4" s="14"/>
      <c r="B4" s="64" t="s">
        <v>8</v>
      </c>
      <c r="C4" s="65"/>
      <c r="D4" s="65"/>
      <c r="E4" s="66"/>
      <c r="F4" s="15" t="s">
        <v>9</v>
      </c>
      <c r="G4" s="16"/>
      <c r="H4" s="64" t="s">
        <v>10</v>
      </c>
      <c r="I4" s="80"/>
      <c r="J4" s="64" t="s">
        <v>11</v>
      </c>
      <c r="K4" s="66"/>
      <c r="L4" s="64" t="s">
        <v>12</v>
      </c>
      <c r="M4" s="65"/>
      <c r="N4" s="65"/>
      <c r="O4" s="65"/>
      <c r="P4" s="65"/>
      <c r="Q4" s="66"/>
      <c r="R4" s="17" t="s">
        <v>13</v>
      </c>
      <c r="S4" s="17"/>
      <c r="T4" s="17"/>
      <c r="U4" s="16"/>
    </row>
    <row r="5" spans="1:21" x14ac:dyDescent="0.3">
      <c r="A5" s="18"/>
      <c r="B5" s="70">
        <v>1</v>
      </c>
      <c r="C5" s="71"/>
      <c r="D5" s="70"/>
      <c r="E5" s="71"/>
      <c r="F5" s="70"/>
      <c r="G5" s="71"/>
      <c r="H5" s="70"/>
      <c r="I5" s="71"/>
      <c r="J5" s="83" t="s">
        <v>14</v>
      </c>
      <c r="K5" s="71"/>
      <c r="L5" s="83" t="s">
        <v>15</v>
      </c>
      <c r="M5" s="84"/>
      <c r="N5" s="84"/>
      <c r="O5" s="84"/>
      <c r="P5" s="84"/>
      <c r="Q5" s="71"/>
      <c r="R5" s="19"/>
      <c r="S5" s="19"/>
      <c r="T5" s="82" t="s">
        <v>16</v>
      </c>
      <c r="U5" s="71"/>
    </row>
    <row r="6" spans="1:21" x14ac:dyDescent="0.3">
      <c r="A6" s="18"/>
      <c r="B6" s="67" t="s">
        <v>17</v>
      </c>
      <c r="C6" s="68"/>
      <c r="D6" s="81" t="str">
        <f>[1]Inhoud!$C$3</f>
        <v>1 januari 2013</v>
      </c>
      <c r="E6" s="73"/>
      <c r="F6" s="20" t="str">
        <f>D6</f>
        <v>1 januari 2013</v>
      </c>
      <c r="G6" s="21"/>
      <c r="H6" s="72"/>
      <c r="I6" s="73"/>
      <c r="J6" s="72"/>
      <c r="K6" s="73"/>
      <c r="L6" s="22">
        <v>1</v>
      </c>
      <c r="M6" s="19"/>
      <c r="N6" s="23">
        <v>0.5</v>
      </c>
      <c r="O6" s="19"/>
      <c r="P6" s="69">
        <v>0.2</v>
      </c>
      <c r="Q6" s="68"/>
      <c r="R6" s="19" t="s">
        <v>10</v>
      </c>
      <c r="S6" s="19"/>
      <c r="T6" s="19"/>
      <c r="U6" s="24"/>
    </row>
    <row r="7" spans="1:21" x14ac:dyDescent="0.3">
      <c r="A7" s="18"/>
      <c r="B7" s="64"/>
      <c r="C7" s="66"/>
      <c r="D7" s="79"/>
      <c r="E7" s="80"/>
      <c r="F7" s="79"/>
      <c r="G7" s="80"/>
      <c r="H7" s="79"/>
      <c r="I7" s="80"/>
      <c r="J7" s="79"/>
      <c r="K7" s="80"/>
      <c r="L7" s="79"/>
      <c r="M7" s="80"/>
      <c r="N7" s="79"/>
      <c r="O7" s="80"/>
      <c r="P7" s="79"/>
      <c r="Q7" s="80"/>
      <c r="R7" s="14"/>
      <c r="S7" s="14"/>
      <c r="T7" s="79"/>
      <c r="U7" s="80"/>
    </row>
    <row r="8" spans="1:21" x14ac:dyDescent="0.3">
      <c r="A8" s="18">
        <v>0</v>
      </c>
      <c r="B8" s="62">
        <v>15985.49</v>
      </c>
      <c r="C8" s="63"/>
      <c r="D8" s="62">
        <f t="shared" ref="D8:D35" si="0">B8*$U$2</f>
        <v>20272.798417999998</v>
      </c>
      <c r="E8" s="76">
        <f t="shared" ref="E8:E35" si="1">D8/40.3399</f>
        <v>502.54954568553711</v>
      </c>
      <c r="F8" s="62">
        <f t="shared" ref="F8:F35" si="2">B8/12*$U$2</f>
        <v>1689.3998681666667</v>
      </c>
      <c r="G8" s="76">
        <f t="shared" ref="G8:G35" si="3">F8/40.3399</f>
        <v>41.879128807128097</v>
      </c>
      <c r="H8" s="62">
        <f t="shared" ref="H8:H35" si="4">((B8&lt;19968.2)*913.03+(B8&gt;19968.2)*(B8&lt;20424.71)*(20424.71-B8+456.51)+(B8&gt;20424.71)*(B8&lt;22659.62)*456.51+(B8&gt;22659.62)*(B8&lt;23116.13)*(23116.13-B8))/12*$U$2</f>
        <v>96.49205383333333</v>
      </c>
      <c r="I8" s="76">
        <f t="shared" ref="I8:I35" si="5">H8/40.3399</f>
        <v>2.3919755337354167</v>
      </c>
      <c r="J8" s="62">
        <f t="shared" ref="J8:J35" si="6">((B8&lt;19968.2)*456.51+(B8&gt;19968.2)*(B8&lt;20196.46)*(20196.46-B8+228.26)+(B8&gt;20196.46)*(B8&lt;22659.62)*228.26+(B8&gt;22659.62)*(B8&lt;22887.88)*(22887.88-B8))/12*$U$2</f>
        <v>48.245498499999997</v>
      </c>
      <c r="K8" s="76">
        <f t="shared" ref="K8:K35" si="7">J8/40.3399</f>
        <v>1.1959746677607033</v>
      </c>
      <c r="L8" s="74">
        <f t="shared" ref="L8:L35" si="8">D8/1976</f>
        <v>10.259513369433197</v>
      </c>
      <c r="M8" s="75">
        <f t="shared" ref="M8:M35" si="9">L8/40.3399</f>
        <v>0.25432669316069689</v>
      </c>
      <c r="N8" s="74">
        <f t="shared" ref="N8:N35" si="10">L8/2</f>
        <v>5.1297566847165985</v>
      </c>
      <c r="O8" s="75">
        <f t="shared" ref="O8:O35" si="11">N8/40.3399</f>
        <v>0.12716334658034845</v>
      </c>
      <c r="P8" s="74">
        <f t="shared" ref="P8:P35" si="12">L8/5</f>
        <v>2.0519026738866395</v>
      </c>
      <c r="Q8" s="75">
        <f t="shared" ref="Q8:Q35" si="13">P8/40.3399</f>
        <v>5.0865338632139385E-2</v>
      </c>
      <c r="R8" s="25">
        <f t="shared" ref="R8:R35" si="14">(F8+H8)/1976*12</f>
        <v>10.845497502024291</v>
      </c>
      <c r="S8" s="25">
        <f t="shared" ref="S8:S35" si="15">R8/40.3399</f>
        <v>0.26885286036961642</v>
      </c>
      <c r="T8" s="74">
        <f t="shared" ref="T8:T35" si="16">D8/2080</f>
        <v>9.7465377009615377</v>
      </c>
      <c r="U8" s="75">
        <f t="shared" ref="U8:U35" si="17">T8/40.3399</f>
        <v>0.24161035850266208</v>
      </c>
    </row>
    <row r="9" spans="1:21" x14ac:dyDescent="0.3">
      <c r="A9" s="18">
        <f t="shared" ref="A9:A35" si="18">+A8+1</f>
        <v>1</v>
      </c>
      <c r="B9" s="62">
        <v>16523.25</v>
      </c>
      <c r="C9" s="63"/>
      <c r="D9" s="62">
        <f t="shared" si="0"/>
        <v>20954.785650000002</v>
      </c>
      <c r="E9" s="76">
        <f t="shared" si="1"/>
        <v>519.45556756461963</v>
      </c>
      <c r="F9" s="62">
        <f t="shared" si="2"/>
        <v>1746.2321374999999</v>
      </c>
      <c r="G9" s="76">
        <f t="shared" si="3"/>
        <v>43.287963963718305</v>
      </c>
      <c r="H9" s="62">
        <f t="shared" si="4"/>
        <v>96.49205383333333</v>
      </c>
      <c r="I9" s="76">
        <f t="shared" si="5"/>
        <v>2.3919755337354167</v>
      </c>
      <c r="J9" s="62">
        <f t="shared" si="6"/>
        <v>48.245498499999997</v>
      </c>
      <c r="K9" s="76">
        <f t="shared" si="7"/>
        <v>1.1959746677607033</v>
      </c>
      <c r="L9" s="74">
        <f t="shared" si="8"/>
        <v>10.604648608299597</v>
      </c>
      <c r="M9" s="75">
        <f t="shared" si="9"/>
        <v>0.2628823722493015</v>
      </c>
      <c r="N9" s="74">
        <f t="shared" si="10"/>
        <v>5.3023243041497983</v>
      </c>
      <c r="O9" s="75">
        <f t="shared" si="11"/>
        <v>0.13144118612465075</v>
      </c>
      <c r="P9" s="74">
        <f t="shared" si="12"/>
        <v>2.1209297216599192</v>
      </c>
      <c r="Q9" s="75">
        <f t="shared" si="13"/>
        <v>5.2576474449860293E-2</v>
      </c>
      <c r="R9" s="25">
        <f t="shared" si="14"/>
        <v>11.190632740890688</v>
      </c>
      <c r="S9" s="25">
        <f t="shared" si="15"/>
        <v>0.27740853945822097</v>
      </c>
      <c r="T9" s="74">
        <f t="shared" si="16"/>
        <v>10.074416177884617</v>
      </c>
      <c r="U9" s="75">
        <f t="shared" si="17"/>
        <v>0.24973825363683641</v>
      </c>
    </row>
    <row r="10" spans="1:21" x14ac:dyDescent="0.3">
      <c r="A10" s="18">
        <f t="shared" si="18"/>
        <v>2</v>
      </c>
      <c r="B10" s="62">
        <v>17168.75</v>
      </c>
      <c r="C10" s="63"/>
      <c r="D10" s="62">
        <f t="shared" si="0"/>
        <v>21773.408749999999</v>
      </c>
      <c r="E10" s="76">
        <f t="shared" si="1"/>
        <v>539.74870413659926</v>
      </c>
      <c r="F10" s="62">
        <f t="shared" si="2"/>
        <v>1814.4507291666669</v>
      </c>
      <c r="G10" s="76">
        <f t="shared" si="3"/>
        <v>44.979058678049945</v>
      </c>
      <c r="H10" s="62">
        <f t="shared" si="4"/>
        <v>96.49205383333333</v>
      </c>
      <c r="I10" s="76">
        <f t="shared" si="5"/>
        <v>2.3919755337354167</v>
      </c>
      <c r="J10" s="62">
        <f t="shared" si="6"/>
        <v>48.245498499999997</v>
      </c>
      <c r="K10" s="76">
        <f t="shared" si="7"/>
        <v>1.1959746677607033</v>
      </c>
      <c r="L10" s="74">
        <f t="shared" si="8"/>
        <v>11.018931553643725</v>
      </c>
      <c r="M10" s="75">
        <f t="shared" si="9"/>
        <v>0.273152178206781</v>
      </c>
      <c r="N10" s="74">
        <f t="shared" si="10"/>
        <v>5.5094657768218624</v>
      </c>
      <c r="O10" s="75">
        <f t="shared" si="11"/>
        <v>0.1365760891033905</v>
      </c>
      <c r="P10" s="74">
        <f t="shared" si="12"/>
        <v>2.203786310728745</v>
      </c>
      <c r="Q10" s="75">
        <f t="shared" si="13"/>
        <v>5.4630435641356202E-2</v>
      </c>
      <c r="R10" s="25">
        <f t="shared" si="14"/>
        <v>11.604915686234818</v>
      </c>
      <c r="S10" s="25">
        <f t="shared" si="15"/>
        <v>0.28767834541570053</v>
      </c>
      <c r="T10" s="74">
        <f t="shared" si="16"/>
        <v>10.467984975961539</v>
      </c>
      <c r="U10" s="75">
        <f t="shared" si="17"/>
        <v>0.25949456929644193</v>
      </c>
    </row>
    <row r="11" spans="1:21" x14ac:dyDescent="0.3">
      <c r="A11" s="18">
        <f t="shared" si="18"/>
        <v>3</v>
      </c>
      <c r="B11" s="62">
        <v>17817.650000000001</v>
      </c>
      <c r="C11" s="63"/>
      <c r="D11" s="62">
        <f t="shared" si="0"/>
        <v>22596.343730000001</v>
      </c>
      <c r="E11" s="76">
        <f t="shared" si="1"/>
        <v>560.14872942173884</v>
      </c>
      <c r="F11" s="62">
        <f t="shared" si="2"/>
        <v>1883.0286441666667</v>
      </c>
      <c r="G11" s="76">
        <f t="shared" si="3"/>
        <v>46.679060785144898</v>
      </c>
      <c r="H11" s="62">
        <f t="shared" si="4"/>
        <v>96.49205383333333</v>
      </c>
      <c r="I11" s="76">
        <f t="shared" si="5"/>
        <v>2.3919755337354167</v>
      </c>
      <c r="J11" s="62">
        <f t="shared" si="6"/>
        <v>48.245498499999997</v>
      </c>
      <c r="K11" s="76">
        <f t="shared" si="7"/>
        <v>1.1959746677607033</v>
      </c>
      <c r="L11" s="74">
        <f t="shared" si="8"/>
        <v>11.435396624493928</v>
      </c>
      <c r="M11" s="75">
        <f t="shared" si="9"/>
        <v>0.28347607764258037</v>
      </c>
      <c r="N11" s="74">
        <f t="shared" si="10"/>
        <v>5.7176983122469638</v>
      </c>
      <c r="O11" s="75">
        <f t="shared" si="11"/>
        <v>0.14173803882129019</v>
      </c>
      <c r="P11" s="74">
        <f t="shared" si="12"/>
        <v>2.2870793248987855</v>
      </c>
      <c r="Q11" s="75">
        <f t="shared" si="13"/>
        <v>5.6695215528516071E-2</v>
      </c>
      <c r="R11" s="25">
        <f t="shared" si="14"/>
        <v>12.021380757085019</v>
      </c>
      <c r="S11" s="25">
        <f t="shared" si="15"/>
        <v>0.29800224485149984</v>
      </c>
      <c r="T11" s="74">
        <f t="shared" si="16"/>
        <v>10.863626793269232</v>
      </c>
      <c r="U11" s="75">
        <f t="shared" si="17"/>
        <v>0.26930227376045135</v>
      </c>
    </row>
    <row r="12" spans="1:21" x14ac:dyDescent="0.3">
      <c r="A12" s="18">
        <f t="shared" si="18"/>
        <v>4</v>
      </c>
      <c r="B12" s="62">
        <v>18461.009999999998</v>
      </c>
      <c r="C12" s="63"/>
      <c r="D12" s="62">
        <f t="shared" si="0"/>
        <v>23412.252881999997</v>
      </c>
      <c r="E12" s="76">
        <f t="shared" si="1"/>
        <v>580.3745889801412</v>
      </c>
      <c r="F12" s="62">
        <f t="shared" si="2"/>
        <v>1951.0210734999998</v>
      </c>
      <c r="G12" s="76">
        <f t="shared" si="3"/>
        <v>48.364549081678433</v>
      </c>
      <c r="H12" s="62">
        <f t="shared" si="4"/>
        <v>96.49205383333333</v>
      </c>
      <c r="I12" s="76">
        <f t="shared" si="5"/>
        <v>2.3919755337354167</v>
      </c>
      <c r="J12" s="62">
        <f t="shared" si="6"/>
        <v>48.245498499999997</v>
      </c>
      <c r="K12" s="76">
        <f t="shared" si="7"/>
        <v>1.1959746677607033</v>
      </c>
      <c r="L12" s="74">
        <f t="shared" si="8"/>
        <v>11.848306114372468</v>
      </c>
      <c r="M12" s="75">
        <f t="shared" si="9"/>
        <v>0.29371183652841154</v>
      </c>
      <c r="N12" s="74">
        <f t="shared" si="10"/>
        <v>5.924153057186234</v>
      </c>
      <c r="O12" s="75">
        <f t="shared" si="11"/>
        <v>0.14685591826420577</v>
      </c>
      <c r="P12" s="74">
        <f t="shared" si="12"/>
        <v>2.3696612228744938</v>
      </c>
      <c r="Q12" s="75">
        <f t="shared" si="13"/>
        <v>5.874236730568231E-2</v>
      </c>
      <c r="R12" s="25">
        <f t="shared" si="14"/>
        <v>12.434290246963563</v>
      </c>
      <c r="S12" s="25">
        <f t="shared" si="15"/>
        <v>0.30823800373733112</v>
      </c>
      <c r="T12" s="74">
        <f t="shared" si="16"/>
        <v>11.255890808653845</v>
      </c>
      <c r="U12" s="75">
        <f t="shared" si="17"/>
        <v>0.27902624470199094</v>
      </c>
    </row>
    <row r="13" spans="1:21" x14ac:dyDescent="0.3">
      <c r="A13" s="18">
        <f t="shared" si="18"/>
        <v>5</v>
      </c>
      <c r="B13" s="62">
        <v>18470.98</v>
      </c>
      <c r="C13" s="63"/>
      <c r="D13" s="62">
        <f t="shared" si="0"/>
        <v>23424.896836</v>
      </c>
      <c r="E13" s="76">
        <f t="shared" si="1"/>
        <v>580.68802441255434</v>
      </c>
      <c r="F13" s="62">
        <f t="shared" si="2"/>
        <v>1952.0747363333332</v>
      </c>
      <c r="G13" s="76">
        <f t="shared" si="3"/>
        <v>48.390668701046188</v>
      </c>
      <c r="H13" s="62">
        <f t="shared" si="4"/>
        <v>96.49205383333333</v>
      </c>
      <c r="I13" s="76">
        <f t="shared" si="5"/>
        <v>2.3919755337354167</v>
      </c>
      <c r="J13" s="62">
        <f t="shared" si="6"/>
        <v>48.245498499999997</v>
      </c>
      <c r="K13" s="76">
        <f t="shared" si="7"/>
        <v>1.1959746677607033</v>
      </c>
      <c r="L13" s="74">
        <f t="shared" si="8"/>
        <v>11.854704876518218</v>
      </c>
      <c r="M13" s="75">
        <f t="shared" si="9"/>
        <v>0.29387045769866105</v>
      </c>
      <c r="N13" s="74">
        <f t="shared" si="10"/>
        <v>5.927352438259109</v>
      </c>
      <c r="O13" s="75">
        <f t="shared" si="11"/>
        <v>0.14693522884933052</v>
      </c>
      <c r="P13" s="74">
        <f t="shared" si="12"/>
        <v>2.3709409753036437</v>
      </c>
      <c r="Q13" s="75">
        <f t="shared" si="13"/>
        <v>5.8774091539732218E-2</v>
      </c>
      <c r="R13" s="25">
        <f t="shared" si="14"/>
        <v>12.44068900910931</v>
      </c>
      <c r="S13" s="25">
        <f t="shared" si="15"/>
        <v>0.30839662490758057</v>
      </c>
      <c r="T13" s="74">
        <f t="shared" si="16"/>
        <v>11.261969632692308</v>
      </c>
      <c r="U13" s="75">
        <f t="shared" si="17"/>
        <v>0.27917693481372807</v>
      </c>
    </row>
    <row r="14" spans="1:21" x14ac:dyDescent="0.3">
      <c r="A14" s="18">
        <f t="shared" si="18"/>
        <v>6</v>
      </c>
      <c r="B14" s="62">
        <v>19387.97</v>
      </c>
      <c r="C14" s="63"/>
      <c r="D14" s="62">
        <f t="shared" si="0"/>
        <v>24587.823554000002</v>
      </c>
      <c r="E14" s="76">
        <f t="shared" si="1"/>
        <v>609.51622473035388</v>
      </c>
      <c r="F14" s="62">
        <f t="shared" si="2"/>
        <v>2048.9852961666666</v>
      </c>
      <c r="G14" s="76">
        <f t="shared" si="3"/>
        <v>50.793018727529486</v>
      </c>
      <c r="H14" s="62">
        <f t="shared" si="4"/>
        <v>96.49205383333333</v>
      </c>
      <c r="I14" s="76">
        <f t="shared" si="5"/>
        <v>2.3919755337354167</v>
      </c>
      <c r="J14" s="62">
        <f t="shared" si="6"/>
        <v>48.245498499999997</v>
      </c>
      <c r="K14" s="76">
        <f t="shared" si="7"/>
        <v>1.1959746677607033</v>
      </c>
      <c r="L14" s="74">
        <f t="shared" si="8"/>
        <v>12.443230543522269</v>
      </c>
      <c r="M14" s="75">
        <f t="shared" si="9"/>
        <v>0.30845962789997666</v>
      </c>
      <c r="N14" s="74">
        <f t="shared" si="10"/>
        <v>6.2216152717611344</v>
      </c>
      <c r="O14" s="75">
        <f t="shared" si="11"/>
        <v>0.15422981394998833</v>
      </c>
      <c r="P14" s="74">
        <f t="shared" si="12"/>
        <v>2.4886461087044536</v>
      </c>
      <c r="Q14" s="75">
        <f t="shared" si="13"/>
        <v>6.1691925579995331E-2</v>
      </c>
      <c r="R14" s="25">
        <f t="shared" si="14"/>
        <v>13.02921467611336</v>
      </c>
      <c r="S14" s="25">
        <f t="shared" si="15"/>
        <v>0.32298579510889619</v>
      </c>
      <c r="T14" s="74">
        <f t="shared" si="16"/>
        <v>11.821069016346154</v>
      </c>
      <c r="U14" s="75">
        <f t="shared" si="17"/>
        <v>0.29303664650497779</v>
      </c>
    </row>
    <row r="15" spans="1:21" x14ac:dyDescent="0.3">
      <c r="A15" s="18">
        <f t="shared" si="18"/>
        <v>7</v>
      </c>
      <c r="B15" s="62">
        <v>19397.93</v>
      </c>
      <c r="C15" s="63"/>
      <c r="D15" s="62">
        <f t="shared" si="0"/>
        <v>24600.454826000001</v>
      </c>
      <c r="E15" s="76">
        <f t="shared" si="1"/>
        <v>609.82934578419884</v>
      </c>
      <c r="F15" s="62">
        <f t="shared" si="2"/>
        <v>2050.0379021666668</v>
      </c>
      <c r="G15" s="76">
        <f t="shared" si="3"/>
        <v>50.819112148683232</v>
      </c>
      <c r="H15" s="62">
        <f t="shared" si="4"/>
        <v>96.49205383333333</v>
      </c>
      <c r="I15" s="76">
        <f t="shared" si="5"/>
        <v>2.3919755337354167</v>
      </c>
      <c r="J15" s="62">
        <f t="shared" si="6"/>
        <v>48.245498499999997</v>
      </c>
      <c r="K15" s="76">
        <f t="shared" si="7"/>
        <v>1.1959746677607033</v>
      </c>
      <c r="L15" s="74">
        <f t="shared" si="8"/>
        <v>12.449622887651822</v>
      </c>
      <c r="M15" s="75">
        <f t="shared" si="9"/>
        <v>0.30861808997176049</v>
      </c>
      <c r="N15" s="74">
        <f t="shared" si="10"/>
        <v>6.224811443825911</v>
      </c>
      <c r="O15" s="75">
        <f t="shared" si="11"/>
        <v>0.15430904498588024</v>
      </c>
      <c r="P15" s="74">
        <f t="shared" si="12"/>
        <v>2.4899245775303642</v>
      </c>
      <c r="Q15" s="75">
        <f t="shared" si="13"/>
        <v>6.1723617994352095E-2</v>
      </c>
      <c r="R15" s="25">
        <f t="shared" si="14"/>
        <v>13.035607020242917</v>
      </c>
      <c r="S15" s="25">
        <f t="shared" si="15"/>
        <v>0.32314425718068013</v>
      </c>
      <c r="T15" s="74">
        <f t="shared" si="16"/>
        <v>11.827141743269232</v>
      </c>
      <c r="U15" s="75">
        <f t="shared" si="17"/>
        <v>0.29318718547317252</v>
      </c>
    </row>
    <row r="16" spans="1:21" x14ac:dyDescent="0.3">
      <c r="A16" s="18">
        <f t="shared" si="18"/>
        <v>8</v>
      </c>
      <c r="B16" s="62">
        <v>20314.89</v>
      </c>
      <c r="C16" s="63"/>
      <c r="D16" s="62">
        <f t="shared" si="0"/>
        <v>25763.343497999998</v>
      </c>
      <c r="E16" s="76">
        <f t="shared" si="1"/>
        <v>638.65660296629392</v>
      </c>
      <c r="F16" s="62">
        <f t="shared" si="2"/>
        <v>2146.9452915000002</v>
      </c>
      <c r="G16" s="76">
        <f t="shared" si="3"/>
        <v>53.221383580524495</v>
      </c>
      <c r="H16" s="62">
        <f t="shared" si="4"/>
        <v>59.851642166666629</v>
      </c>
      <c r="I16" s="76">
        <f t="shared" si="5"/>
        <v>1.4836834540161634</v>
      </c>
      <c r="J16" s="62">
        <f t="shared" si="6"/>
        <v>24.123277666666663</v>
      </c>
      <c r="K16" s="76">
        <f t="shared" si="7"/>
        <v>0.5980004329873565</v>
      </c>
      <c r="L16" s="74">
        <f t="shared" si="8"/>
        <v>13.038129300607286</v>
      </c>
      <c r="M16" s="75">
        <f t="shared" si="9"/>
        <v>0.32320678287767907</v>
      </c>
      <c r="N16" s="74">
        <f t="shared" si="10"/>
        <v>6.5190646503036431</v>
      </c>
      <c r="O16" s="75">
        <f t="shared" si="11"/>
        <v>0.16160339143883953</v>
      </c>
      <c r="P16" s="74">
        <f t="shared" si="12"/>
        <v>2.6076258601214573</v>
      </c>
      <c r="Q16" s="75">
        <f t="shared" si="13"/>
        <v>6.464135657553581E-2</v>
      </c>
      <c r="R16" s="25">
        <f t="shared" si="14"/>
        <v>13.401600811740893</v>
      </c>
      <c r="S16" s="25">
        <f t="shared" si="15"/>
        <v>0.33221700628263562</v>
      </c>
      <c r="T16" s="74">
        <f t="shared" si="16"/>
        <v>12.386222835576921</v>
      </c>
      <c r="U16" s="75">
        <f t="shared" si="17"/>
        <v>0.30704644373379514</v>
      </c>
    </row>
    <row r="17" spans="1:21" x14ac:dyDescent="0.3">
      <c r="A17" s="18">
        <f t="shared" si="18"/>
        <v>9</v>
      </c>
      <c r="B17" s="62">
        <v>20324.86</v>
      </c>
      <c r="C17" s="63"/>
      <c r="D17" s="62">
        <f t="shared" si="0"/>
        <v>25775.987452000001</v>
      </c>
      <c r="E17" s="76">
        <f t="shared" si="1"/>
        <v>638.97003839870706</v>
      </c>
      <c r="F17" s="62">
        <f t="shared" si="2"/>
        <v>2147.9989543333336</v>
      </c>
      <c r="G17" s="76">
        <f t="shared" si="3"/>
        <v>53.247503199892257</v>
      </c>
      <c r="H17" s="62">
        <f t="shared" si="4"/>
        <v>58.797979333333174</v>
      </c>
      <c r="I17" s="76">
        <f t="shared" si="5"/>
        <v>1.4575638346484046</v>
      </c>
      <c r="J17" s="62">
        <f t="shared" si="6"/>
        <v>24.123277666666663</v>
      </c>
      <c r="K17" s="76">
        <f t="shared" si="7"/>
        <v>0.5980004329873565</v>
      </c>
      <c r="L17" s="74">
        <f t="shared" si="8"/>
        <v>13.044528062753036</v>
      </c>
      <c r="M17" s="75">
        <f t="shared" si="9"/>
        <v>0.32336540404792863</v>
      </c>
      <c r="N17" s="74">
        <f t="shared" si="10"/>
        <v>6.5222640313765181</v>
      </c>
      <c r="O17" s="75">
        <f t="shared" si="11"/>
        <v>0.16168270202396431</v>
      </c>
      <c r="P17" s="74">
        <f t="shared" si="12"/>
        <v>2.6089056125506072</v>
      </c>
      <c r="Q17" s="75">
        <f t="shared" si="13"/>
        <v>6.4673080809585726E-2</v>
      </c>
      <c r="R17" s="25">
        <f t="shared" si="14"/>
        <v>13.401600811740893</v>
      </c>
      <c r="S17" s="25">
        <f t="shared" si="15"/>
        <v>0.33221700628263562</v>
      </c>
      <c r="T17" s="74">
        <f t="shared" si="16"/>
        <v>12.392301659615384</v>
      </c>
      <c r="U17" s="75">
        <f t="shared" si="17"/>
        <v>0.30719713384553221</v>
      </c>
    </row>
    <row r="18" spans="1:21" x14ac:dyDescent="0.3">
      <c r="A18" s="18">
        <f t="shared" si="18"/>
        <v>10</v>
      </c>
      <c r="B18" s="62">
        <v>21241.85</v>
      </c>
      <c r="C18" s="63"/>
      <c r="D18" s="62">
        <f t="shared" si="0"/>
        <v>26938.914169999996</v>
      </c>
      <c r="E18" s="76">
        <f t="shared" si="1"/>
        <v>667.79823871650638</v>
      </c>
      <c r="F18" s="62">
        <f t="shared" si="2"/>
        <v>2244.9095141666662</v>
      </c>
      <c r="G18" s="76">
        <f t="shared" si="3"/>
        <v>55.649853226375527</v>
      </c>
      <c r="H18" s="62">
        <f t="shared" si="4"/>
        <v>48.245498499999997</v>
      </c>
      <c r="I18" s="76">
        <f t="shared" si="5"/>
        <v>1.1959746677607033</v>
      </c>
      <c r="J18" s="62">
        <f t="shared" si="6"/>
        <v>24.123277666666663</v>
      </c>
      <c r="K18" s="76">
        <f t="shared" si="7"/>
        <v>0.5980004329873565</v>
      </c>
      <c r="L18" s="74">
        <f t="shared" si="8"/>
        <v>13.633053729757084</v>
      </c>
      <c r="M18" s="75">
        <f t="shared" si="9"/>
        <v>0.33795457424924413</v>
      </c>
      <c r="N18" s="74">
        <f t="shared" si="10"/>
        <v>6.8165268648785418</v>
      </c>
      <c r="O18" s="75">
        <f t="shared" si="11"/>
        <v>0.16897728712462207</v>
      </c>
      <c r="P18" s="74">
        <f t="shared" si="12"/>
        <v>2.7266107459514166</v>
      </c>
      <c r="Q18" s="75">
        <f t="shared" si="13"/>
        <v>6.7590914849848818E-2</v>
      </c>
      <c r="R18" s="25">
        <f t="shared" si="14"/>
        <v>13.926042587044531</v>
      </c>
      <c r="S18" s="25">
        <f t="shared" si="15"/>
        <v>0.34521757830447103</v>
      </c>
      <c r="T18" s="74">
        <f t="shared" si="16"/>
        <v>12.951401043269229</v>
      </c>
      <c r="U18" s="75">
        <f t="shared" si="17"/>
        <v>0.32105684553678193</v>
      </c>
    </row>
    <row r="19" spans="1:21" x14ac:dyDescent="0.3">
      <c r="A19" s="18">
        <f t="shared" si="18"/>
        <v>11</v>
      </c>
      <c r="B19" s="62">
        <v>21251.81</v>
      </c>
      <c r="C19" s="63"/>
      <c r="D19" s="62">
        <f t="shared" si="0"/>
        <v>26951.545442000002</v>
      </c>
      <c r="E19" s="76">
        <f t="shared" si="1"/>
        <v>668.11135977035144</v>
      </c>
      <c r="F19" s="62">
        <f t="shared" si="2"/>
        <v>2245.9621201666669</v>
      </c>
      <c r="G19" s="76">
        <f t="shared" si="3"/>
        <v>55.675946647529294</v>
      </c>
      <c r="H19" s="62">
        <f t="shared" si="4"/>
        <v>48.245498499999997</v>
      </c>
      <c r="I19" s="76">
        <f t="shared" si="5"/>
        <v>1.1959746677607033</v>
      </c>
      <c r="J19" s="62">
        <f t="shared" si="6"/>
        <v>24.123277666666663</v>
      </c>
      <c r="K19" s="76">
        <f t="shared" si="7"/>
        <v>0.5980004329873565</v>
      </c>
      <c r="L19" s="74">
        <f t="shared" si="8"/>
        <v>13.63944607388664</v>
      </c>
      <c r="M19" s="75">
        <f t="shared" si="9"/>
        <v>0.33811303632102807</v>
      </c>
      <c r="N19" s="74">
        <f t="shared" si="10"/>
        <v>6.8197230369433202</v>
      </c>
      <c r="O19" s="75">
        <f t="shared" si="11"/>
        <v>0.16905651816051404</v>
      </c>
      <c r="P19" s="74">
        <f t="shared" si="12"/>
        <v>2.7278892147773282</v>
      </c>
      <c r="Q19" s="75">
        <f t="shared" si="13"/>
        <v>6.7622607264205617E-2</v>
      </c>
      <c r="R19" s="25">
        <f t="shared" si="14"/>
        <v>13.93243493117409</v>
      </c>
      <c r="S19" s="25">
        <f t="shared" si="15"/>
        <v>0.34537604037625502</v>
      </c>
      <c r="T19" s="74">
        <f t="shared" si="16"/>
        <v>12.957473770192308</v>
      </c>
      <c r="U19" s="75">
        <f t="shared" si="17"/>
        <v>0.32120738450497666</v>
      </c>
    </row>
    <row r="20" spans="1:21" x14ac:dyDescent="0.3">
      <c r="A20" s="18">
        <f t="shared" si="18"/>
        <v>12</v>
      </c>
      <c r="B20" s="62">
        <v>22168.799999999999</v>
      </c>
      <c r="C20" s="63"/>
      <c r="D20" s="62">
        <f t="shared" si="0"/>
        <v>28114.472159999998</v>
      </c>
      <c r="E20" s="76">
        <f t="shared" si="1"/>
        <v>696.93956008815087</v>
      </c>
      <c r="F20" s="62">
        <f t="shared" si="2"/>
        <v>2342.8726799999999</v>
      </c>
      <c r="G20" s="76">
        <f t="shared" si="3"/>
        <v>58.078296674012577</v>
      </c>
      <c r="H20" s="62">
        <f t="shared" si="4"/>
        <v>48.245498499999997</v>
      </c>
      <c r="I20" s="76">
        <f t="shared" si="5"/>
        <v>1.1959746677607033</v>
      </c>
      <c r="J20" s="62">
        <f t="shared" si="6"/>
        <v>24.123277666666663</v>
      </c>
      <c r="K20" s="76">
        <f t="shared" si="7"/>
        <v>0.5980004329873565</v>
      </c>
      <c r="L20" s="74">
        <f t="shared" si="8"/>
        <v>14.227971740890688</v>
      </c>
      <c r="M20" s="75">
        <f t="shared" si="9"/>
        <v>0.35270220652234358</v>
      </c>
      <c r="N20" s="74">
        <f t="shared" si="10"/>
        <v>7.1139858704453438</v>
      </c>
      <c r="O20" s="75">
        <f t="shared" si="11"/>
        <v>0.17635110326117179</v>
      </c>
      <c r="P20" s="74">
        <f t="shared" si="12"/>
        <v>2.8455943481781376</v>
      </c>
      <c r="Q20" s="75">
        <f t="shared" si="13"/>
        <v>7.0540441304468723E-2</v>
      </c>
      <c r="R20" s="25">
        <f t="shared" si="14"/>
        <v>14.520960598178137</v>
      </c>
      <c r="S20" s="25">
        <f t="shared" si="15"/>
        <v>0.35996521057757053</v>
      </c>
      <c r="T20" s="74">
        <f t="shared" si="16"/>
        <v>13.516573153846153</v>
      </c>
      <c r="U20" s="75">
        <f t="shared" si="17"/>
        <v>0.33506709619622638</v>
      </c>
    </row>
    <row r="21" spans="1:21" x14ac:dyDescent="0.3">
      <c r="A21" s="18">
        <f t="shared" si="18"/>
        <v>13</v>
      </c>
      <c r="B21" s="62">
        <v>22178.77</v>
      </c>
      <c r="C21" s="63"/>
      <c r="D21" s="62">
        <f t="shared" si="0"/>
        <v>28127.116114</v>
      </c>
      <c r="E21" s="76">
        <f t="shared" si="1"/>
        <v>697.25299552056401</v>
      </c>
      <c r="F21" s="62">
        <f t="shared" si="2"/>
        <v>2343.9263428333334</v>
      </c>
      <c r="G21" s="76">
        <f t="shared" si="3"/>
        <v>58.104416293380332</v>
      </c>
      <c r="H21" s="62">
        <f t="shared" si="4"/>
        <v>48.245498499999997</v>
      </c>
      <c r="I21" s="76">
        <f t="shared" si="5"/>
        <v>1.1959746677607033</v>
      </c>
      <c r="J21" s="62">
        <f t="shared" si="6"/>
        <v>24.123277666666663</v>
      </c>
      <c r="K21" s="76">
        <f t="shared" si="7"/>
        <v>0.5980004329873565</v>
      </c>
      <c r="L21" s="74">
        <f t="shared" si="8"/>
        <v>14.234370503036438</v>
      </c>
      <c r="M21" s="75">
        <f t="shared" si="9"/>
        <v>0.35286082769259314</v>
      </c>
      <c r="N21" s="74">
        <f t="shared" si="10"/>
        <v>7.1171852515182188</v>
      </c>
      <c r="O21" s="75">
        <f t="shared" si="11"/>
        <v>0.17643041384629657</v>
      </c>
      <c r="P21" s="74">
        <f t="shared" si="12"/>
        <v>2.8468741006072875</v>
      </c>
      <c r="Q21" s="75">
        <f t="shared" si="13"/>
        <v>7.0572165538518625E-2</v>
      </c>
      <c r="R21" s="25">
        <f t="shared" si="14"/>
        <v>14.527359360323889</v>
      </c>
      <c r="S21" s="25">
        <f t="shared" si="15"/>
        <v>0.36012383174782009</v>
      </c>
      <c r="T21" s="74">
        <f t="shared" si="16"/>
        <v>13.522651977884616</v>
      </c>
      <c r="U21" s="75">
        <f t="shared" si="17"/>
        <v>0.33521778630796345</v>
      </c>
    </row>
    <row r="22" spans="1:21" x14ac:dyDescent="0.3">
      <c r="A22" s="18">
        <f t="shared" si="18"/>
        <v>14</v>
      </c>
      <c r="B22" s="62">
        <v>23095.72</v>
      </c>
      <c r="C22" s="63"/>
      <c r="D22" s="62">
        <f t="shared" si="0"/>
        <v>29289.992104000001</v>
      </c>
      <c r="E22" s="76">
        <f t="shared" si="1"/>
        <v>726.07993832409102</v>
      </c>
      <c r="F22" s="62">
        <f t="shared" si="2"/>
        <v>2440.8326753333336</v>
      </c>
      <c r="G22" s="76">
        <f t="shared" si="3"/>
        <v>60.506661527007594</v>
      </c>
      <c r="H22" s="62">
        <f t="shared" si="4"/>
        <v>2.1569968333333178</v>
      </c>
      <c r="I22" s="76">
        <f t="shared" si="5"/>
        <v>5.3470554793971177E-2</v>
      </c>
      <c r="J22" s="62">
        <f t="shared" si="6"/>
        <v>0</v>
      </c>
      <c r="K22" s="76">
        <f t="shared" si="7"/>
        <v>0</v>
      </c>
      <c r="L22" s="74">
        <f t="shared" si="8"/>
        <v>14.822870497975709</v>
      </c>
      <c r="M22" s="75">
        <f t="shared" si="9"/>
        <v>0.36744936150004609</v>
      </c>
      <c r="N22" s="74">
        <f t="shared" si="10"/>
        <v>7.4114352489878543</v>
      </c>
      <c r="O22" s="75">
        <f t="shared" si="11"/>
        <v>0.18372468075002304</v>
      </c>
      <c r="P22" s="74">
        <f t="shared" si="12"/>
        <v>2.9645740995951417</v>
      </c>
      <c r="Q22" s="75">
        <f t="shared" si="13"/>
        <v>7.348987230000921E-2</v>
      </c>
      <c r="R22" s="25">
        <f t="shared" si="14"/>
        <v>14.835969669028342</v>
      </c>
      <c r="S22" s="25">
        <f t="shared" si="15"/>
        <v>0.36777408146843055</v>
      </c>
      <c r="T22" s="74">
        <f t="shared" si="16"/>
        <v>14.081726973076924</v>
      </c>
      <c r="U22" s="75">
        <f t="shared" si="17"/>
        <v>0.34907689342504378</v>
      </c>
    </row>
    <row r="23" spans="1:21" x14ac:dyDescent="0.3">
      <c r="A23" s="18">
        <f t="shared" si="18"/>
        <v>15</v>
      </c>
      <c r="B23" s="62">
        <v>23105.69</v>
      </c>
      <c r="C23" s="63"/>
      <c r="D23" s="62">
        <f t="shared" si="0"/>
        <v>29302.636057999996</v>
      </c>
      <c r="E23" s="76">
        <f t="shared" si="1"/>
        <v>726.39337375650405</v>
      </c>
      <c r="F23" s="62">
        <f t="shared" si="2"/>
        <v>2441.8863381666665</v>
      </c>
      <c r="G23" s="76">
        <f t="shared" si="3"/>
        <v>60.532781146375335</v>
      </c>
      <c r="H23" s="62">
        <f t="shared" si="4"/>
        <v>1.1033340000002461</v>
      </c>
      <c r="I23" s="76">
        <f t="shared" si="5"/>
        <v>2.7350935426221832E-2</v>
      </c>
      <c r="J23" s="62">
        <f t="shared" si="6"/>
        <v>0</v>
      </c>
      <c r="K23" s="76">
        <f t="shared" si="7"/>
        <v>0</v>
      </c>
      <c r="L23" s="74">
        <f t="shared" si="8"/>
        <v>14.829269260121455</v>
      </c>
      <c r="M23" s="75">
        <f t="shared" si="9"/>
        <v>0.36760798267029554</v>
      </c>
      <c r="N23" s="74">
        <f t="shared" si="10"/>
        <v>7.4146346300607275</v>
      </c>
      <c r="O23" s="75">
        <f t="shared" si="11"/>
        <v>0.18380399133514777</v>
      </c>
      <c r="P23" s="74">
        <f t="shared" si="12"/>
        <v>2.9658538520242912</v>
      </c>
      <c r="Q23" s="75">
        <f t="shared" si="13"/>
        <v>7.3521596534059111E-2</v>
      </c>
      <c r="R23" s="25">
        <f t="shared" si="14"/>
        <v>14.835969669028342</v>
      </c>
      <c r="S23" s="25">
        <f t="shared" si="15"/>
        <v>0.36777408146843055</v>
      </c>
      <c r="T23" s="74">
        <f t="shared" si="16"/>
        <v>14.087805797115383</v>
      </c>
      <c r="U23" s="75">
        <f t="shared" si="17"/>
        <v>0.34922758353678079</v>
      </c>
    </row>
    <row r="24" spans="1:21" x14ac:dyDescent="0.3">
      <c r="A24" s="18">
        <f t="shared" si="18"/>
        <v>16</v>
      </c>
      <c r="B24" s="62">
        <v>24022.68</v>
      </c>
      <c r="C24" s="63"/>
      <c r="D24" s="62">
        <f t="shared" si="0"/>
        <v>30465.562775999999</v>
      </c>
      <c r="E24" s="76">
        <f t="shared" si="1"/>
        <v>755.22157407430359</v>
      </c>
      <c r="F24" s="62">
        <f t="shared" si="2"/>
        <v>2538.7968980000001</v>
      </c>
      <c r="G24" s="76">
        <f t="shared" si="3"/>
        <v>62.935131172858632</v>
      </c>
      <c r="H24" s="62">
        <f t="shared" si="4"/>
        <v>0</v>
      </c>
      <c r="I24" s="76">
        <f t="shared" si="5"/>
        <v>0</v>
      </c>
      <c r="J24" s="62">
        <f t="shared" si="6"/>
        <v>0</v>
      </c>
      <c r="K24" s="76">
        <f t="shared" si="7"/>
        <v>0</v>
      </c>
      <c r="L24" s="74">
        <f t="shared" si="8"/>
        <v>15.417794927125506</v>
      </c>
      <c r="M24" s="75">
        <f t="shared" si="9"/>
        <v>0.38219715287161116</v>
      </c>
      <c r="N24" s="74">
        <f t="shared" si="10"/>
        <v>7.708897463562753</v>
      </c>
      <c r="O24" s="75">
        <f t="shared" si="11"/>
        <v>0.19109857643580558</v>
      </c>
      <c r="P24" s="74">
        <f t="shared" si="12"/>
        <v>3.0835589854251011</v>
      </c>
      <c r="Q24" s="75">
        <f t="shared" si="13"/>
        <v>7.6439430574322217E-2</v>
      </c>
      <c r="R24" s="25">
        <f t="shared" si="14"/>
        <v>15.417794927125506</v>
      </c>
      <c r="S24" s="25">
        <f t="shared" si="15"/>
        <v>0.38219715287161116</v>
      </c>
      <c r="T24" s="74">
        <f t="shared" si="16"/>
        <v>14.646905180769231</v>
      </c>
      <c r="U24" s="75">
        <f t="shared" si="17"/>
        <v>0.36308729522803057</v>
      </c>
    </row>
    <row r="25" spans="1:21" x14ac:dyDescent="0.3">
      <c r="A25" s="18">
        <f t="shared" si="18"/>
        <v>17</v>
      </c>
      <c r="B25" s="62">
        <v>24032.65</v>
      </c>
      <c r="C25" s="63"/>
      <c r="D25" s="62">
        <f t="shared" si="0"/>
        <v>30478.206730000002</v>
      </c>
      <c r="E25" s="76">
        <f t="shared" si="1"/>
        <v>755.53500950671673</v>
      </c>
      <c r="F25" s="62">
        <f t="shared" si="2"/>
        <v>2539.8505608333335</v>
      </c>
      <c r="G25" s="76">
        <f t="shared" si="3"/>
        <v>62.961250792226394</v>
      </c>
      <c r="H25" s="62">
        <f t="shared" si="4"/>
        <v>0</v>
      </c>
      <c r="I25" s="76">
        <f t="shared" si="5"/>
        <v>0</v>
      </c>
      <c r="J25" s="62">
        <f t="shared" si="6"/>
        <v>0</v>
      </c>
      <c r="K25" s="76">
        <f t="shared" si="7"/>
        <v>0</v>
      </c>
      <c r="L25" s="74">
        <f t="shared" si="8"/>
        <v>15.424193689271256</v>
      </c>
      <c r="M25" s="75">
        <f t="shared" si="9"/>
        <v>0.38235577404186066</v>
      </c>
      <c r="N25" s="74">
        <f t="shared" si="10"/>
        <v>7.7120968446356279</v>
      </c>
      <c r="O25" s="75">
        <f t="shared" si="11"/>
        <v>0.19117788702093033</v>
      </c>
      <c r="P25" s="74">
        <f t="shared" si="12"/>
        <v>3.084838737854251</v>
      </c>
      <c r="Q25" s="75">
        <f t="shared" si="13"/>
        <v>7.6471154808372133E-2</v>
      </c>
      <c r="R25" s="25">
        <f t="shared" si="14"/>
        <v>15.424193689271256</v>
      </c>
      <c r="S25" s="25">
        <f t="shared" si="15"/>
        <v>0.38235577404186066</v>
      </c>
      <c r="T25" s="74">
        <f t="shared" si="16"/>
        <v>14.652984004807694</v>
      </c>
      <c r="U25" s="75">
        <f t="shared" si="17"/>
        <v>0.36323798533976764</v>
      </c>
    </row>
    <row r="26" spans="1:21" x14ac:dyDescent="0.3">
      <c r="A26" s="18">
        <f t="shared" si="18"/>
        <v>18</v>
      </c>
      <c r="B26" s="62">
        <v>24949.599999999999</v>
      </c>
      <c r="C26" s="63"/>
      <c r="D26" s="62">
        <f t="shared" si="0"/>
        <v>31641.082719999999</v>
      </c>
      <c r="E26" s="76">
        <f t="shared" si="1"/>
        <v>784.36195231024362</v>
      </c>
      <c r="F26" s="62">
        <f t="shared" si="2"/>
        <v>2636.7568933333332</v>
      </c>
      <c r="G26" s="76">
        <f t="shared" si="3"/>
        <v>65.363496025853635</v>
      </c>
      <c r="H26" s="62">
        <f t="shared" si="4"/>
        <v>0</v>
      </c>
      <c r="I26" s="76">
        <f t="shared" si="5"/>
        <v>0</v>
      </c>
      <c r="J26" s="62">
        <f t="shared" si="6"/>
        <v>0</v>
      </c>
      <c r="K26" s="76">
        <f t="shared" si="7"/>
        <v>0</v>
      </c>
      <c r="L26" s="74">
        <f t="shared" si="8"/>
        <v>16.012693684210525</v>
      </c>
      <c r="M26" s="75">
        <f t="shared" si="9"/>
        <v>0.39694430784931356</v>
      </c>
      <c r="N26" s="74">
        <f t="shared" si="10"/>
        <v>8.0063468421052626</v>
      </c>
      <c r="O26" s="75">
        <f t="shared" si="11"/>
        <v>0.19847215392465678</v>
      </c>
      <c r="P26" s="74">
        <f t="shared" si="12"/>
        <v>3.2025387368421052</v>
      </c>
      <c r="Q26" s="75">
        <f t="shared" si="13"/>
        <v>7.9388861569862718E-2</v>
      </c>
      <c r="R26" s="25">
        <f t="shared" si="14"/>
        <v>16.012693684210525</v>
      </c>
      <c r="S26" s="25">
        <f t="shared" si="15"/>
        <v>0.39694430784931356</v>
      </c>
      <c r="T26" s="74">
        <f t="shared" si="16"/>
        <v>15.212059</v>
      </c>
      <c r="U26" s="75">
        <f t="shared" si="17"/>
        <v>0.37709709245684792</v>
      </c>
    </row>
    <row r="27" spans="1:21" x14ac:dyDescent="0.3">
      <c r="A27" s="18">
        <f t="shared" si="18"/>
        <v>19</v>
      </c>
      <c r="B27" s="62">
        <v>24959.57</v>
      </c>
      <c r="C27" s="63"/>
      <c r="D27" s="62">
        <f t="shared" si="0"/>
        <v>31653.726673999998</v>
      </c>
      <c r="E27" s="76">
        <f t="shared" si="1"/>
        <v>784.67538774265677</v>
      </c>
      <c r="F27" s="62">
        <f t="shared" si="2"/>
        <v>2637.8105561666666</v>
      </c>
      <c r="G27" s="76">
        <f t="shared" si="3"/>
        <v>65.389615645221397</v>
      </c>
      <c r="H27" s="62">
        <f t="shared" si="4"/>
        <v>0</v>
      </c>
      <c r="I27" s="76">
        <f t="shared" si="5"/>
        <v>0</v>
      </c>
      <c r="J27" s="62">
        <f t="shared" si="6"/>
        <v>0</v>
      </c>
      <c r="K27" s="76">
        <f t="shared" si="7"/>
        <v>0</v>
      </c>
      <c r="L27" s="74">
        <f t="shared" si="8"/>
        <v>16.019092446356275</v>
      </c>
      <c r="M27" s="75">
        <f t="shared" si="9"/>
        <v>0.39710292901956312</v>
      </c>
      <c r="N27" s="74">
        <f t="shared" si="10"/>
        <v>8.0095462231781376</v>
      </c>
      <c r="O27" s="75">
        <f t="shared" si="11"/>
        <v>0.19855146450978156</v>
      </c>
      <c r="P27" s="74">
        <f t="shared" si="12"/>
        <v>3.2038184892712551</v>
      </c>
      <c r="Q27" s="75">
        <f t="shared" si="13"/>
        <v>7.9420585803912633E-2</v>
      </c>
      <c r="R27" s="25">
        <f t="shared" si="14"/>
        <v>16.019092446356275</v>
      </c>
      <c r="S27" s="25">
        <f t="shared" si="15"/>
        <v>0.39710292901956312</v>
      </c>
      <c r="T27" s="74">
        <f t="shared" si="16"/>
        <v>15.218137824038461</v>
      </c>
      <c r="U27" s="75">
        <f t="shared" si="17"/>
        <v>0.37724778256858499</v>
      </c>
    </row>
    <row r="28" spans="1:21" x14ac:dyDescent="0.3">
      <c r="A28" s="18">
        <f t="shared" si="18"/>
        <v>20</v>
      </c>
      <c r="B28" s="62">
        <v>25876.560000000001</v>
      </c>
      <c r="C28" s="63"/>
      <c r="D28" s="62">
        <f t="shared" si="0"/>
        <v>32816.653392</v>
      </c>
      <c r="E28" s="76">
        <f t="shared" si="1"/>
        <v>813.50358806045631</v>
      </c>
      <c r="F28" s="62">
        <f t="shared" si="2"/>
        <v>2734.7211160000002</v>
      </c>
      <c r="G28" s="76">
        <f t="shared" si="3"/>
        <v>67.791965671704688</v>
      </c>
      <c r="H28" s="62">
        <f t="shared" si="4"/>
        <v>0</v>
      </c>
      <c r="I28" s="76">
        <f t="shared" si="5"/>
        <v>0</v>
      </c>
      <c r="J28" s="62">
        <f t="shared" si="6"/>
        <v>0</v>
      </c>
      <c r="K28" s="76">
        <f t="shared" si="7"/>
        <v>0</v>
      </c>
      <c r="L28" s="74">
        <f t="shared" si="8"/>
        <v>16.607618113360324</v>
      </c>
      <c r="M28" s="75">
        <f t="shared" si="9"/>
        <v>0.41169209922087868</v>
      </c>
      <c r="N28" s="74">
        <f t="shared" si="10"/>
        <v>8.3038090566801621</v>
      </c>
      <c r="O28" s="75">
        <f t="shared" si="11"/>
        <v>0.20584604961043934</v>
      </c>
      <c r="P28" s="74">
        <f t="shared" si="12"/>
        <v>3.321523622672065</v>
      </c>
      <c r="Q28" s="75">
        <f t="shared" si="13"/>
        <v>8.2338419844175739E-2</v>
      </c>
      <c r="R28" s="25">
        <f t="shared" si="14"/>
        <v>16.607618113360324</v>
      </c>
      <c r="S28" s="25">
        <f t="shared" si="15"/>
        <v>0.41169209922087868</v>
      </c>
      <c r="T28" s="74">
        <f t="shared" si="16"/>
        <v>15.777237207692307</v>
      </c>
      <c r="U28" s="75">
        <f t="shared" si="17"/>
        <v>0.39110749425983471</v>
      </c>
    </row>
    <row r="29" spans="1:21" x14ac:dyDescent="0.3">
      <c r="A29" s="18">
        <f t="shared" si="18"/>
        <v>21</v>
      </c>
      <c r="B29" s="62">
        <v>25886.53</v>
      </c>
      <c r="C29" s="63"/>
      <c r="D29" s="62">
        <f t="shared" si="0"/>
        <v>32829.297345999999</v>
      </c>
      <c r="E29" s="76">
        <f t="shared" si="1"/>
        <v>813.81702349286934</v>
      </c>
      <c r="F29" s="62">
        <f t="shared" si="2"/>
        <v>2735.7747788333331</v>
      </c>
      <c r="G29" s="76">
        <f t="shared" si="3"/>
        <v>67.818085291072435</v>
      </c>
      <c r="H29" s="62">
        <f t="shared" si="4"/>
        <v>0</v>
      </c>
      <c r="I29" s="76">
        <f t="shared" si="5"/>
        <v>0</v>
      </c>
      <c r="J29" s="62">
        <f t="shared" si="6"/>
        <v>0</v>
      </c>
      <c r="K29" s="76">
        <f t="shared" si="7"/>
        <v>0</v>
      </c>
      <c r="L29" s="74">
        <f t="shared" si="8"/>
        <v>16.614016875506074</v>
      </c>
      <c r="M29" s="75">
        <f t="shared" si="9"/>
        <v>0.41185072039112824</v>
      </c>
      <c r="N29" s="74">
        <f t="shared" si="10"/>
        <v>8.3070084377530371</v>
      </c>
      <c r="O29" s="75">
        <f t="shared" si="11"/>
        <v>0.20592536019556412</v>
      </c>
      <c r="P29" s="74">
        <f t="shared" si="12"/>
        <v>3.3228033751012149</v>
      </c>
      <c r="Q29" s="75">
        <f t="shared" si="13"/>
        <v>8.2370144078225654E-2</v>
      </c>
      <c r="R29" s="25">
        <f t="shared" si="14"/>
        <v>16.614016875506071</v>
      </c>
      <c r="S29" s="25">
        <f t="shared" si="15"/>
        <v>0.41185072039112813</v>
      </c>
      <c r="T29" s="74">
        <f t="shared" si="16"/>
        <v>15.783316031730768</v>
      </c>
      <c r="U29" s="75">
        <f t="shared" si="17"/>
        <v>0.39125818437157178</v>
      </c>
    </row>
    <row r="30" spans="1:21" x14ac:dyDescent="0.3">
      <c r="A30" s="18">
        <f t="shared" si="18"/>
        <v>22</v>
      </c>
      <c r="B30" s="62">
        <v>26803.48</v>
      </c>
      <c r="C30" s="63"/>
      <c r="D30" s="62">
        <f t="shared" si="0"/>
        <v>33992.173336</v>
      </c>
      <c r="E30" s="76">
        <f t="shared" si="1"/>
        <v>842.64396629639634</v>
      </c>
      <c r="F30" s="62">
        <f t="shared" si="2"/>
        <v>2832.6811113333333</v>
      </c>
      <c r="G30" s="76">
        <f t="shared" si="3"/>
        <v>70.22033052469969</v>
      </c>
      <c r="H30" s="62">
        <f t="shared" si="4"/>
        <v>0</v>
      </c>
      <c r="I30" s="76">
        <f t="shared" si="5"/>
        <v>0</v>
      </c>
      <c r="J30" s="62">
        <f t="shared" si="6"/>
        <v>0</v>
      </c>
      <c r="K30" s="76">
        <f t="shared" si="7"/>
        <v>0</v>
      </c>
      <c r="L30" s="74">
        <f t="shared" si="8"/>
        <v>17.202516870445343</v>
      </c>
      <c r="M30" s="75">
        <f t="shared" si="9"/>
        <v>0.42643925419858114</v>
      </c>
      <c r="N30" s="74">
        <f t="shared" si="10"/>
        <v>8.6012584352226717</v>
      </c>
      <c r="O30" s="75">
        <f t="shared" si="11"/>
        <v>0.21321962709929057</v>
      </c>
      <c r="P30" s="74">
        <f t="shared" si="12"/>
        <v>3.4405033740890687</v>
      </c>
      <c r="Q30" s="75">
        <f t="shared" si="13"/>
        <v>8.5287850839716225E-2</v>
      </c>
      <c r="R30" s="25">
        <f t="shared" si="14"/>
        <v>17.202516870445343</v>
      </c>
      <c r="S30" s="25">
        <f t="shared" si="15"/>
        <v>0.42643925419858114</v>
      </c>
      <c r="T30" s="74">
        <f t="shared" si="16"/>
        <v>16.342391026923078</v>
      </c>
      <c r="U30" s="75">
        <f t="shared" si="17"/>
        <v>0.40511729148865211</v>
      </c>
    </row>
    <row r="31" spans="1:21" x14ac:dyDescent="0.3">
      <c r="A31" s="18">
        <f t="shared" si="18"/>
        <v>23</v>
      </c>
      <c r="B31" s="62">
        <v>27730.44</v>
      </c>
      <c r="C31" s="63"/>
      <c r="D31" s="62">
        <f t="shared" si="0"/>
        <v>35167.744008000001</v>
      </c>
      <c r="E31" s="76">
        <f t="shared" si="1"/>
        <v>871.78560204660903</v>
      </c>
      <c r="F31" s="62">
        <f t="shared" si="2"/>
        <v>2930.6453339999998</v>
      </c>
      <c r="G31" s="76">
        <f t="shared" si="3"/>
        <v>72.648800170550743</v>
      </c>
      <c r="H31" s="62">
        <f t="shared" si="4"/>
        <v>0</v>
      </c>
      <c r="I31" s="76">
        <f t="shared" si="5"/>
        <v>0</v>
      </c>
      <c r="J31" s="62">
        <f t="shared" si="6"/>
        <v>0</v>
      </c>
      <c r="K31" s="76">
        <f t="shared" si="7"/>
        <v>0</v>
      </c>
      <c r="L31" s="74">
        <f t="shared" si="8"/>
        <v>17.797441299595143</v>
      </c>
      <c r="M31" s="75">
        <f t="shared" si="9"/>
        <v>0.44118704557014626</v>
      </c>
      <c r="N31" s="74">
        <f t="shared" si="10"/>
        <v>8.8987206497975713</v>
      </c>
      <c r="O31" s="75">
        <f t="shared" si="11"/>
        <v>0.22059352278507313</v>
      </c>
      <c r="P31" s="74">
        <f t="shared" si="12"/>
        <v>3.5594882599190285</v>
      </c>
      <c r="Q31" s="75">
        <f t="shared" si="13"/>
        <v>8.8237409114029247E-2</v>
      </c>
      <c r="R31" s="25">
        <f t="shared" si="14"/>
        <v>17.797441299595143</v>
      </c>
      <c r="S31" s="25">
        <f t="shared" si="15"/>
        <v>0.44118704557014626</v>
      </c>
      <c r="T31" s="74">
        <f t="shared" si="16"/>
        <v>16.907569234615384</v>
      </c>
      <c r="U31" s="75">
        <f t="shared" si="17"/>
        <v>0.4191276932916389</v>
      </c>
    </row>
    <row r="32" spans="1:21" x14ac:dyDescent="0.3">
      <c r="A32" s="18">
        <f t="shared" si="18"/>
        <v>24</v>
      </c>
      <c r="B32" s="62">
        <v>28647.43</v>
      </c>
      <c r="C32" s="63"/>
      <c r="D32" s="62">
        <f t="shared" si="0"/>
        <v>36330.670725999997</v>
      </c>
      <c r="E32" s="76">
        <f t="shared" si="1"/>
        <v>900.61380236440834</v>
      </c>
      <c r="F32" s="62">
        <f t="shared" si="2"/>
        <v>3027.5558938333334</v>
      </c>
      <c r="G32" s="76">
        <f t="shared" si="3"/>
        <v>75.051150197034033</v>
      </c>
      <c r="H32" s="62">
        <f t="shared" si="4"/>
        <v>0</v>
      </c>
      <c r="I32" s="76">
        <f t="shared" si="5"/>
        <v>0</v>
      </c>
      <c r="J32" s="62">
        <f t="shared" si="6"/>
        <v>0</v>
      </c>
      <c r="K32" s="76">
        <f t="shared" si="7"/>
        <v>0</v>
      </c>
      <c r="L32" s="74">
        <f t="shared" si="8"/>
        <v>18.385966966599188</v>
      </c>
      <c r="M32" s="75">
        <f t="shared" si="9"/>
        <v>0.45577621577146171</v>
      </c>
      <c r="N32" s="74">
        <f t="shared" si="10"/>
        <v>9.192983483299594</v>
      </c>
      <c r="O32" s="75">
        <f t="shared" si="11"/>
        <v>0.22788810788573086</v>
      </c>
      <c r="P32" s="74">
        <f t="shared" si="12"/>
        <v>3.6771933933198375</v>
      </c>
      <c r="Q32" s="75">
        <f t="shared" si="13"/>
        <v>9.115524315429234E-2</v>
      </c>
      <c r="R32" s="25">
        <f t="shared" si="14"/>
        <v>18.385966966599192</v>
      </c>
      <c r="S32" s="25">
        <f t="shared" si="15"/>
        <v>0.45577621577146177</v>
      </c>
      <c r="T32" s="74">
        <f t="shared" si="16"/>
        <v>17.466668618269228</v>
      </c>
      <c r="U32" s="75">
        <f t="shared" si="17"/>
        <v>0.43298740498288862</v>
      </c>
    </row>
    <row r="33" spans="1:21" x14ac:dyDescent="0.3">
      <c r="A33" s="18">
        <f t="shared" si="18"/>
        <v>25</v>
      </c>
      <c r="B33" s="62">
        <v>28657.360000000001</v>
      </c>
      <c r="C33" s="63"/>
      <c r="D33" s="62">
        <f t="shared" si="0"/>
        <v>36343.263952000001</v>
      </c>
      <c r="E33" s="76">
        <f t="shared" si="1"/>
        <v>900.92598028254906</v>
      </c>
      <c r="F33" s="62">
        <f t="shared" si="2"/>
        <v>3028.605329333333</v>
      </c>
      <c r="G33" s="76">
        <f t="shared" si="3"/>
        <v>75.077165023545746</v>
      </c>
      <c r="H33" s="62">
        <f t="shared" si="4"/>
        <v>0</v>
      </c>
      <c r="I33" s="76">
        <f t="shared" si="5"/>
        <v>0</v>
      </c>
      <c r="J33" s="62">
        <f t="shared" si="6"/>
        <v>0</v>
      </c>
      <c r="K33" s="76">
        <f t="shared" si="7"/>
        <v>0</v>
      </c>
      <c r="L33" s="74">
        <f t="shared" si="8"/>
        <v>18.392340056680162</v>
      </c>
      <c r="M33" s="75">
        <f t="shared" si="9"/>
        <v>0.45593420054784872</v>
      </c>
      <c r="N33" s="74">
        <f t="shared" si="10"/>
        <v>9.1961700283400809</v>
      </c>
      <c r="O33" s="75">
        <f t="shared" si="11"/>
        <v>0.22796710027392436</v>
      </c>
      <c r="P33" s="74">
        <f t="shared" si="12"/>
        <v>3.6784680113360322</v>
      </c>
      <c r="Q33" s="75">
        <f t="shared" si="13"/>
        <v>9.1186840109569733E-2</v>
      </c>
      <c r="R33" s="25">
        <f t="shared" si="14"/>
        <v>18.392340056680162</v>
      </c>
      <c r="S33" s="25">
        <f t="shared" si="15"/>
        <v>0.45593420054784872</v>
      </c>
      <c r="T33" s="74">
        <f t="shared" si="16"/>
        <v>17.472723053846153</v>
      </c>
      <c r="U33" s="75">
        <f t="shared" si="17"/>
        <v>0.43313749052045625</v>
      </c>
    </row>
    <row r="34" spans="1:21" x14ac:dyDescent="0.3">
      <c r="A34" s="18">
        <f t="shared" si="18"/>
        <v>26</v>
      </c>
      <c r="B34" s="62">
        <v>28657.360000000001</v>
      </c>
      <c r="C34" s="63"/>
      <c r="D34" s="62">
        <f t="shared" si="0"/>
        <v>36343.263952000001</v>
      </c>
      <c r="E34" s="76">
        <f t="shared" si="1"/>
        <v>900.92598028254906</v>
      </c>
      <c r="F34" s="62">
        <f t="shared" si="2"/>
        <v>3028.605329333333</v>
      </c>
      <c r="G34" s="76">
        <f t="shared" si="3"/>
        <v>75.077165023545746</v>
      </c>
      <c r="H34" s="62">
        <f t="shared" si="4"/>
        <v>0</v>
      </c>
      <c r="I34" s="76">
        <f t="shared" si="5"/>
        <v>0</v>
      </c>
      <c r="J34" s="62">
        <f t="shared" si="6"/>
        <v>0</v>
      </c>
      <c r="K34" s="76">
        <f t="shared" si="7"/>
        <v>0</v>
      </c>
      <c r="L34" s="74">
        <f t="shared" si="8"/>
        <v>18.392340056680162</v>
      </c>
      <c r="M34" s="75">
        <f t="shared" si="9"/>
        <v>0.45593420054784872</v>
      </c>
      <c r="N34" s="74">
        <f t="shared" si="10"/>
        <v>9.1961700283400809</v>
      </c>
      <c r="O34" s="75">
        <f t="shared" si="11"/>
        <v>0.22796710027392436</v>
      </c>
      <c r="P34" s="74">
        <f t="shared" si="12"/>
        <v>3.6784680113360322</v>
      </c>
      <c r="Q34" s="75">
        <f t="shared" si="13"/>
        <v>9.1186840109569733E-2</v>
      </c>
      <c r="R34" s="25">
        <f t="shared" si="14"/>
        <v>18.392340056680162</v>
      </c>
      <c r="S34" s="25">
        <f t="shared" si="15"/>
        <v>0.45593420054784872</v>
      </c>
      <c r="T34" s="74">
        <f t="shared" si="16"/>
        <v>17.472723053846153</v>
      </c>
      <c r="U34" s="75">
        <f t="shared" si="17"/>
        <v>0.43313749052045625</v>
      </c>
    </row>
    <row r="35" spans="1:21" x14ac:dyDescent="0.3">
      <c r="A35" s="18">
        <f t="shared" si="18"/>
        <v>27</v>
      </c>
      <c r="B35" s="62">
        <v>28667.360000000001</v>
      </c>
      <c r="C35" s="63"/>
      <c r="D35" s="62">
        <f t="shared" si="0"/>
        <v>36355.945952000002</v>
      </c>
      <c r="E35" s="76">
        <f t="shared" si="1"/>
        <v>901.24035885066655</v>
      </c>
      <c r="F35" s="62">
        <f t="shared" si="2"/>
        <v>3029.6621626666665</v>
      </c>
      <c r="G35" s="76">
        <f t="shared" si="3"/>
        <v>75.103363237555541</v>
      </c>
      <c r="H35" s="62">
        <f t="shared" si="4"/>
        <v>0</v>
      </c>
      <c r="I35" s="76">
        <f t="shared" si="5"/>
        <v>0</v>
      </c>
      <c r="J35" s="62">
        <f t="shared" si="6"/>
        <v>0</v>
      </c>
      <c r="K35" s="76">
        <f t="shared" si="7"/>
        <v>0</v>
      </c>
      <c r="L35" s="74">
        <f t="shared" si="8"/>
        <v>18.398758072874497</v>
      </c>
      <c r="M35" s="75">
        <f t="shared" si="9"/>
        <v>0.45609329901349521</v>
      </c>
      <c r="N35" s="74">
        <f t="shared" si="10"/>
        <v>9.1993790364372483</v>
      </c>
      <c r="O35" s="75">
        <f t="shared" si="11"/>
        <v>0.22804664950674761</v>
      </c>
      <c r="P35" s="74">
        <f t="shared" si="12"/>
        <v>3.6797516145748994</v>
      </c>
      <c r="Q35" s="75">
        <f t="shared" si="13"/>
        <v>9.1218659802699054E-2</v>
      </c>
      <c r="R35" s="25">
        <f t="shared" si="14"/>
        <v>18.398758072874493</v>
      </c>
      <c r="S35" s="25">
        <f t="shared" si="15"/>
        <v>0.45609329901349516</v>
      </c>
      <c r="T35" s="74">
        <f t="shared" si="16"/>
        <v>17.478820169230769</v>
      </c>
      <c r="U35" s="75">
        <f t="shared" si="17"/>
        <v>0.43328863406282042</v>
      </c>
    </row>
    <row r="36" spans="1:21" x14ac:dyDescent="0.3">
      <c r="A36" s="26"/>
      <c r="B36" s="77"/>
      <c r="C36" s="78"/>
      <c r="D36" s="77"/>
      <c r="E36" s="78"/>
      <c r="F36" s="77"/>
      <c r="G36" s="78"/>
      <c r="H36" s="77"/>
      <c r="I36" s="78"/>
      <c r="J36" s="77"/>
      <c r="K36" s="78"/>
      <c r="L36" s="77"/>
      <c r="M36" s="78"/>
      <c r="N36" s="77"/>
      <c r="O36" s="78"/>
      <c r="P36" s="77"/>
      <c r="Q36" s="78"/>
      <c r="R36" s="26"/>
      <c r="S36" s="26"/>
      <c r="T36" s="77"/>
      <c r="U36" s="78"/>
    </row>
  </sheetData>
  <dataConsolidate/>
  <mergeCells count="286">
    <mergeCell ref="B8:C8"/>
    <mergeCell ref="B9:C9"/>
    <mergeCell ref="B10:C10"/>
    <mergeCell ref="F8:G8"/>
    <mergeCell ref="F9:G9"/>
    <mergeCell ref="F10:G10"/>
    <mergeCell ref="D7:E7"/>
    <mergeCell ref="B5:C5"/>
    <mergeCell ref="D5:E5"/>
    <mergeCell ref="D6:E6"/>
    <mergeCell ref="B7:C7"/>
    <mergeCell ref="L4:Q4"/>
    <mergeCell ref="B4:E4"/>
    <mergeCell ref="B6:C6"/>
    <mergeCell ref="P6:Q6"/>
    <mergeCell ref="F5:G5"/>
    <mergeCell ref="H5:I5"/>
    <mergeCell ref="H6:I6"/>
    <mergeCell ref="H4:I4"/>
    <mergeCell ref="J4:K4"/>
    <mergeCell ref="J5:K5"/>
    <mergeCell ref="L5:Q5"/>
    <mergeCell ref="J6:K6"/>
    <mergeCell ref="B33:C33"/>
    <mergeCell ref="B34:C34"/>
    <mergeCell ref="B17:C17"/>
    <mergeCell ref="B18:C18"/>
    <mergeCell ref="B19:C19"/>
    <mergeCell ref="B35:C35"/>
    <mergeCell ref="B28:C28"/>
    <mergeCell ref="B29:C29"/>
    <mergeCell ref="B30:C30"/>
    <mergeCell ref="B31:C31"/>
    <mergeCell ref="B32:C3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11:C11"/>
    <mergeCell ref="B25:C25"/>
    <mergeCell ref="B26:C26"/>
    <mergeCell ref="B27:C27"/>
    <mergeCell ref="B20:C20"/>
    <mergeCell ref="B21:C21"/>
    <mergeCell ref="B22:C22"/>
    <mergeCell ref="B23:C23"/>
    <mergeCell ref="B24:C24"/>
    <mergeCell ref="B12:C12"/>
    <mergeCell ref="B13:C13"/>
    <mergeCell ref="B14:C14"/>
    <mergeCell ref="B15:C15"/>
    <mergeCell ref="B16:C16"/>
    <mergeCell ref="D35:E35"/>
    <mergeCell ref="D36:E36"/>
    <mergeCell ref="D29:E29"/>
    <mergeCell ref="D30:E30"/>
    <mergeCell ref="D31:E31"/>
    <mergeCell ref="D32:E32"/>
    <mergeCell ref="D33:E33"/>
    <mergeCell ref="D34:E34"/>
    <mergeCell ref="D21:E21"/>
    <mergeCell ref="D22:E22"/>
    <mergeCell ref="D23:E23"/>
    <mergeCell ref="D24:E24"/>
    <mergeCell ref="D25:E25"/>
    <mergeCell ref="D26:E26"/>
    <mergeCell ref="D27:E27"/>
    <mergeCell ref="D28:E28"/>
    <mergeCell ref="L7:M7"/>
    <mergeCell ref="J7:K7"/>
    <mergeCell ref="F23:G23"/>
    <mergeCell ref="F24:G24"/>
    <mergeCell ref="F25:G25"/>
    <mergeCell ref="D17:E17"/>
    <mergeCell ref="D18:E18"/>
    <mergeCell ref="D19:E19"/>
    <mergeCell ref="D20:E20"/>
    <mergeCell ref="L10:M10"/>
    <mergeCell ref="L9:M9"/>
    <mergeCell ref="J21:K21"/>
    <mergeCell ref="J17:K17"/>
    <mergeCell ref="J22:K22"/>
    <mergeCell ref="H17:I17"/>
    <mergeCell ref="H18:I18"/>
    <mergeCell ref="H19:I19"/>
    <mergeCell ref="H20:I20"/>
    <mergeCell ref="T5:U5"/>
    <mergeCell ref="F15:G15"/>
    <mergeCell ref="F16:G16"/>
    <mergeCell ref="F17:G17"/>
    <mergeCell ref="F18:G18"/>
    <mergeCell ref="F11:G11"/>
    <mergeCell ref="F12:G12"/>
    <mergeCell ref="F13:G13"/>
    <mergeCell ref="F14:G14"/>
    <mergeCell ref="T7:U7"/>
    <mergeCell ref="N7:O7"/>
    <mergeCell ref="P7:Q7"/>
    <mergeCell ref="N8:O8"/>
    <mergeCell ref="H15:I15"/>
    <mergeCell ref="H16:I16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F35:G35"/>
    <mergeCell ref="F36:G36"/>
    <mergeCell ref="F7:G7"/>
    <mergeCell ref="H7:I7"/>
    <mergeCell ref="H8:I8"/>
    <mergeCell ref="H9:I9"/>
    <mergeCell ref="H10:I10"/>
    <mergeCell ref="H11:I11"/>
    <mergeCell ref="H12:I12"/>
    <mergeCell ref="H13:I13"/>
    <mergeCell ref="F32:G32"/>
    <mergeCell ref="F33:G33"/>
    <mergeCell ref="F34:G34"/>
    <mergeCell ref="F27:G27"/>
    <mergeCell ref="F28:G28"/>
    <mergeCell ref="F29:G29"/>
    <mergeCell ref="F30:G30"/>
    <mergeCell ref="F26:G26"/>
    <mergeCell ref="F19:G19"/>
    <mergeCell ref="F20:G20"/>
    <mergeCell ref="F21:G21"/>
    <mergeCell ref="F22:G22"/>
    <mergeCell ref="F31:G31"/>
    <mergeCell ref="H14:I14"/>
    <mergeCell ref="H35:I35"/>
    <mergeCell ref="H36:I36"/>
    <mergeCell ref="H29:I29"/>
    <mergeCell ref="H30:I30"/>
    <mergeCell ref="H31:I31"/>
    <mergeCell ref="H32:I32"/>
    <mergeCell ref="H21:I21"/>
    <mergeCell ref="H22:I22"/>
    <mergeCell ref="H23:I23"/>
    <mergeCell ref="H24:I24"/>
    <mergeCell ref="H33:I33"/>
    <mergeCell ref="H34:I34"/>
    <mergeCell ref="H25:I25"/>
    <mergeCell ref="H26:I26"/>
    <mergeCell ref="H27:I27"/>
    <mergeCell ref="H28:I28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J30:K30"/>
    <mergeCell ref="J31:K31"/>
    <mergeCell ref="J32:K32"/>
    <mergeCell ref="J33:K33"/>
    <mergeCell ref="J26:K26"/>
    <mergeCell ref="J27:K27"/>
    <mergeCell ref="J28:K28"/>
    <mergeCell ref="J29:K29"/>
    <mergeCell ref="J23:K23"/>
    <mergeCell ref="J24:K24"/>
    <mergeCell ref="J25:K25"/>
    <mergeCell ref="J18:K18"/>
    <mergeCell ref="J19:K19"/>
    <mergeCell ref="J20:K20"/>
    <mergeCell ref="L35:M35"/>
    <mergeCell ref="L36:M36"/>
    <mergeCell ref="L29:M29"/>
    <mergeCell ref="L30:M30"/>
    <mergeCell ref="L31:M31"/>
    <mergeCell ref="L32:M32"/>
    <mergeCell ref="L21:M21"/>
    <mergeCell ref="L22:M22"/>
    <mergeCell ref="L23:M23"/>
    <mergeCell ref="L24:M24"/>
    <mergeCell ref="N9:O9"/>
    <mergeCell ref="N10:O10"/>
    <mergeCell ref="N11:O11"/>
    <mergeCell ref="L33:M33"/>
    <mergeCell ref="L34:M34"/>
    <mergeCell ref="L25:M25"/>
    <mergeCell ref="L26:M26"/>
    <mergeCell ref="L27:M27"/>
    <mergeCell ref="L28:M28"/>
    <mergeCell ref="N16:O16"/>
    <mergeCell ref="L17:M17"/>
    <mergeCell ref="L18:M18"/>
    <mergeCell ref="L19:M19"/>
    <mergeCell ref="L20:M20"/>
    <mergeCell ref="N22:O22"/>
    <mergeCell ref="N23:O23"/>
    <mergeCell ref="N17:O17"/>
    <mergeCell ref="N18:O18"/>
    <mergeCell ref="N19:O19"/>
    <mergeCell ref="N12:O12"/>
    <mergeCell ref="N13:O13"/>
    <mergeCell ref="N14:O14"/>
    <mergeCell ref="N15:O15"/>
    <mergeCell ref="N36:O36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N32:O32"/>
    <mergeCell ref="N33:O33"/>
    <mergeCell ref="N34:O34"/>
    <mergeCell ref="N35:O35"/>
    <mergeCell ref="N28:O28"/>
    <mergeCell ref="N29:O29"/>
    <mergeCell ref="N30:O30"/>
    <mergeCell ref="N31:O31"/>
    <mergeCell ref="N24:O24"/>
    <mergeCell ref="N25:O25"/>
    <mergeCell ref="N26:O26"/>
    <mergeCell ref="N27:O27"/>
    <mergeCell ref="N20:O20"/>
    <mergeCell ref="N21:O21"/>
    <mergeCell ref="P34:Q34"/>
    <mergeCell ref="P25:Q25"/>
    <mergeCell ref="P26:Q26"/>
    <mergeCell ref="P27:Q27"/>
    <mergeCell ref="P28:Q28"/>
    <mergeCell ref="P35:Q35"/>
    <mergeCell ref="P36:Q36"/>
    <mergeCell ref="P29:Q29"/>
    <mergeCell ref="P30:Q30"/>
    <mergeCell ref="P31:Q31"/>
    <mergeCell ref="P32:Q32"/>
    <mergeCell ref="T12:U12"/>
    <mergeCell ref="T13:U13"/>
    <mergeCell ref="T14:U14"/>
    <mergeCell ref="T15:U15"/>
    <mergeCell ref="T8:U8"/>
    <mergeCell ref="T9:U9"/>
    <mergeCell ref="T10:U10"/>
    <mergeCell ref="T11:U11"/>
    <mergeCell ref="P33:Q33"/>
    <mergeCell ref="P21:Q21"/>
    <mergeCell ref="P22:Q22"/>
    <mergeCell ref="P23:Q23"/>
    <mergeCell ref="P24:Q24"/>
    <mergeCell ref="P17:Q17"/>
    <mergeCell ref="P18:Q18"/>
    <mergeCell ref="P19:Q19"/>
    <mergeCell ref="P20:Q20"/>
    <mergeCell ref="T36:U36"/>
    <mergeCell ref="T29:U29"/>
    <mergeCell ref="T30:U30"/>
    <mergeCell ref="T31:U31"/>
    <mergeCell ref="T32:U32"/>
    <mergeCell ref="T23:U23"/>
    <mergeCell ref="T24:U24"/>
    <mergeCell ref="T16:U16"/>
    <mergeCell ref="T17:U17"/>
    <mergeCell ref="T18:U18"/>
    <mergeCell ref="T19:U19"/>
    <mergeCell ref="T33:U33"/>
    <mergeCell ref="T34:U34"/>
    <mergeCell ref="T35:U35"/>
    <mergeCell ref="T25:U25"/>
    <mergeCell ref="T26:U26"/>
    <mergeCell ref="T27:U27"/>
    <mergeCell ref="T28:U28"/>
    <mergeCell ref="T20:U20"/>
    <mergeCell ref="T21:U21"/>
    <mergeCell ref="T22:U22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20</vt:i4>
      </vt:variant>
      <vt:variant>
        <vt:lpstr>Benoemde bereiken</vt:lpstr>
      </vt:variant>
      <vt:variant>
        <vt:i4>7</vt:i4>
      </vt:variant>
    </vt:vector>
  </HeadingPairs>
  <TitlesOfParts>
    <vt:vector size="27" baseType="lpstr">
      <vt:lpstr>Inhoud</vt:lpstr>
      <vt:lpstr>LOG4</vt:lpstr>
      <vt:lpstr>LOG3</vt:lpstr>
      <vt:lpstr>LOG2</vt:lpstr>
      <vt:lpstr>ADM1</vt:lpstr>
      <vt:lpstr>ADM2</vt:lpstr>
      <vt:lpstr>ADM3</vt:lpstr>
      <vt:lpstr>MV2(Verz pers)</vt:lpstr>
      <vt:lpstr>B3</vt:lpstr>
      <vt:lpstr>B2B</vt:lpstr>
      <vt:lpstr>B2A</vt:lpstr>
      <vt:lpstr>B1C</vt:lpstr>
      <vt:lpstr>B1b(HO)</vt:lpstr>
      <vt:lpstr>MV1</vt:lpstr>
      <vt:lpstr>MV1bis</vt:lpstr>
      <vt:lpstr>L1</vt:lpstr>
      <vt:lpstr>K3</vt:lpstr>
      <vt:lpstr>G1</vt:lpstr>
      <vt:lpstr>GS</vt:lpstr>
      <vt:lpstr>GEW</vt:lpstr>
      <vt:lpstr>B1C!Afdrukbereik</vt:lpstr>
      <vt:lpstr>B2A!Afdrukbereik</vt:lpstr>
      <vt:lpstr>'B3'!Afdrukbereik</vt:lpstr>
      <vt:lpstr>'G1'!Afdrukbereik</vt:lpstr>
      <vt:lpstr>GS!Afdrukbereik</vt:lpstr>
      <vt:lpstr>'K3'!Afdrukbereik</vt:lpstr>
      <vt:lpstr>'MV2(Verz pers)'!Afdrukbereik</vt:lpstr>
    </vt:vector>
  </TitlesOfParts>
  <Company>Vlafo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Vandyck</dc:creator>
  <cp:lastModifiedBy>Steven De Looze</cp:lastModifiedBy>
  <cp:lastPrinted>2012-12-13T08:51:21Z</cp:lastPrinted>
  <dcterms:created xsi:type="dcterms:W3CDTF">2002-02-15T13:24:39Z</dcterms:created>
  <dcterms:modified xsi:type="dcterms:W3CDTF">2014-01-27T09:26:49Z</dcterms:modified>
</cp:coreProperties>
</file>